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R102" i="11" l="1"/>
  <c r="AU88" i="11"/>
  <c r="AP88" i="11"/>
  <c r="AF88" i="11"/>
  <c r="AU63" i="11"/>
  <c r="AP63" i="11"/>
  <c r="AP23" i="11"/>
  <c r="AA23" i="11"/>
  <c r="V23" i="11"/>
  <c r="Q23" i="11"/>
  <c r="AA69" i="11" l="1"/>
  <c r="AA68" i="11"/>
  <c r="AF70" i="11"/>
  <c r="AF69" i="11"/>
  <c r="AF68" i="11"/>
  <c r="AU68" i="11"/>
  <c r="AP68" i="11"/>
  <c r="CR9" i="11"/>
  <c r="AA70" i="11"/>
  <c r="V70" i="11"/>
  <c r="Q70" i="11"/>
  <c r="AU69" i="11"/>
  <c r="AP69" i="11"/>
  <c r="AF75" i="11"/>
  <c r="AA75" i="11"/>
  <c r="V75" i="11"/>
  <c r="Q75" i="11"/>
  <c r="AF74" i="11"/>
  <c r="V74" i="11"/>
  <c r="AA74" i="11" s="1"/>
  <c r="Q74" i="11"/>
  <c r="V73" i="11"/>
  <c r="AA73" i="11"/>
  <c r="Q73" i="11"/>
  <c r="AF72" i="11"/>
  <c r="AA72" i="11"/>
  <c r="V72" i="11"/>
  <c r="Q72" i="11"/>
  <c r="AA71" i="11"/>
  <c r="AA35" i="11"/>
  <c r="Q35" i="11"/>
  <c r="V35" i="11"/>
  <c r="AA34" i="11"/>
  <c r="V34" i="11"/>
  <c r="Q34" i="11"/>
  <c r="AP33" i="11"/>
  <c r="AK33" i="11"/>
  <c r="AA33" i="11"/>
  <c r="V33" i="11"/>
  <c r="Q33" i="11"/>
  <c r="AP32" i="11"/>
  <c r="AK32" i="11"/>
  <c r="AA32" i="11"/>
  <c r="V32" i="11"/>
  <c r="Q32" i="11"/>
  <c r="AK7" i="11"/>
  <c r="AP7" i="11"/>
  <c r="AP30" i="11"/>
  <c r="AK30" i="11"/>
  <c r="AK29" i="11"/>
  <c r="AK28" i="11"/>
  <c r="AU33" i="11"/>
  <c r="AU32" i="11"/>
  <c r="AU31" i="11"/>
  <c r="AP31" i="11"/>
  <c r="AK31" i="11"/>
  <c r="AA31" i="11"/>
  <c r="V31" i="11"/>
  <c r="Q31" i="11"/>
  <c r="AA30" i="11"/>
  <c r="V30" i="11"/>
  <c r="Q30" i="11"/>
  <c r="AA29" i="11"/>
  <c r="V29" i="11"/>
  <c r="Q29" i="11"/>
  <c r="AA28" i="11"/>
  <c r="V28" i="11"/>
  <c r="Q28" i="11"/>
  <c r="AA9" i="11"/>
  <c r="AA8" i="11"/>
  <c r="AA7" i="1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U37" i="9"/>
  <c r="CO36" i="9"/>
  <c r="BW36" i="9"/>
  <c r="BE36" i="9"/>
  <c r="CO35" i="9"/>
  <c r="BW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AM34" i="9"/>
  <c r="AM35" i="9" s="1"/>
  <c r="AM36" i="9" s="1"/>
</calcChain>
</file>

<file path=xl/sharedStrings.xml><?xml version="1.0" encoding="utf-8"?>
<sst xmlns="http://schemas.openxmlformats.org/spreadsheetml/2006/main" count="1014" uniqueCount="545">
  <si>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</si>
  <si>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</si>
  <si>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</si>
  <si>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</si>
  <si>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</si>
  <si>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</si>
  <si>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</si>
  <si>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</si>
  <si>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</si>
  <si>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</si>
  <si>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</si>
  <si>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</si>
  <si>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</si>
  <si>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</si>
  <si>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</si>
  <si>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</si>
  <si>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</si>
  <si>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</si>
  <si>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</si>
  <si>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</si>
  <si>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</si>
  <si>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</si>
  <si>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</si>
  <si>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</si>
  <si>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</si>
  <si>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</si>
  <si>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</si>
  <si>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</si>
  <si>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</si>
  <si>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</si>
  <si>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</si>
  <si>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</si>
  <si>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</si>
  <si>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</si>
  <si>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</si>
  <si>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</si>
  <si>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</si>
  <si>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</si>
  <si>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</si>
  <si>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</si>
  <si>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</si>
  <si>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</si>
  <si>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</si>
  <si>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</si>
  <si>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</si>
  <si>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</si>
  <si>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</si>
  <si>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</si>
  <si>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</si>
  <si>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</si>
  <si>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</si>
  <si>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</si>
  <si>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</si>
  <si>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</si>
  <si>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</si>
  <si>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</si>
  <si>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</si>
  <si>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</si>
  <si>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</si>
  <si>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</si>
  <si>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</si>
  <si>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</si>
  <si>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</si>
  <si>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</si>
  <si>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</si>
  <si>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</si>
  <si>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</si>
  <si>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</si>
  <si>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</si>
  <si>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</si>
  <si>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</si>
  <si>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</si>
  <si>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</si>
  <si>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</si>
  <si>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</si>
  <si>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</si>
  <si>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</si>
  <si>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</si>
  <si>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</si>
  <si>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</si>
  <si>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</si>
  <si>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</si>
  <si>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</si>
  <si>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</si>
  <si>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</si>
  <si>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</si>
  <si>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</si>
  <si>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</si>
  <si>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</si>
  <si>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</si>
  <si>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</si>
  <si>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</si>
  <si>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</si>
  <si>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</si>
  <si>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</si>
  <si>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</si>
  <si>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</si>
  <si>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</si>
  <si>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</si>
  <si>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</si>
  <si>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</si>
  <si>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</si>
  <si>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</si>
  <si>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</si>
  <si>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</si>
  <si>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</si>
  <si>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</si>
  <si>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</si>
  <si>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</si>
  <si>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</si>
  <si>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</si>
  <si>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</si>
  <si>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</si>
  <si>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</si>
  <si>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</si>
  <si>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</si>
  <si>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</si>
  <si>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</si>
  <si>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</si>
  <si>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</si>
  <si>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</si>
  <si>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</si>
  <si>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</si>
  <si>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</si>
  <si>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</si>
  <si>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</si>
  <si>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</si>
  <si>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</si>
  <si>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</si>
  <si>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</si>
  <si>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</si>
  <si>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</si>
  <si>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</si>
  <si>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</si>
  <si>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</si>
  <si>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</si>
  <si>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</si>
  <si>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</si>
  <si>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</si>
  <si>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</si>
  <si>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</si>
  <si>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</si>
  <si>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</si>
  <si>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</si>
  <si>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</si>
  <si>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</si>
  <si>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</si>
  <si>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</si>
  <si>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</si>
  <si>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</si>
  <si>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</si>
  <si>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</si>
  <si>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</si>
  <si>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</si>
  <si>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</si>
  <si>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</si>
  <si>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</si>
  <si>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</si>
  <si>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</si>
  <si>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</si>
  <si>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</si>
  <si>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</si>
  <si>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</si>
  <si>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</si>
  <si>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</si>
  <si>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</si>
  <si>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</si>
  <si>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</si>
  <si>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</si>
  <si>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</si>
  <si>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</si>
  <si>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</si>
  <si>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</si>
  <si>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</si>
  <si>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</si>
  <si>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</si>
  <si>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</si>
  <si>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</si>
  <si>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</si>
  <si>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</si>
  <si>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</si>
  <si>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</si>
  <si>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</si>
  <si>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</si>
  <si>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</si>
  <si>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</si>
  <si>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</si>
  <si>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</si>
  <si>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</si>
  <si>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</si>
  <si>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</si>
  <si>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</si>
  <si>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</si>
  <si>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</si>
  <si>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</si>
  <si>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兵庫県神河町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</si>
  <si>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</si>
  <si>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</si>
  <si>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</si>
  <si>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</si>
  <si>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</si>
  <si>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</si>
  <si>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</si>
  <si>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</si>
  <si>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</si>
  <si>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</si>
  <si>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</si>
  <si>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</si>
  <si>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</si>
  <si>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</si>
  <si>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</si>
  <si>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</si>
  <si>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</si>
  <si>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</si>
  <si>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</si>
  <si>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</si>
  <si>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</si>
  <si>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</si>
  <si>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</si>
  <si>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</si>
  <si>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</si>
  <si>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</si>
  <si>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</si>
  <si>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</si>
  <si>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</si>
  <si>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</si>
  <si>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</si>
  <si>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</si>
  <si>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</si>
  <si>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</si>
  <si>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</si>
  <si>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</si>
  <si>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</si>
  <si>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</si>
  <si>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</si>
  <si>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</si>
  <si>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</si>
  <si>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</si>
  <si>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</si>
  <si>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</si>
  <si>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</si>
  <si>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</si>
  <si>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</si>
  <si>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</si>
  <si>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</si>
  <si>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</si>
  <si>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</si>
  <si>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</si>
  <si>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</si>
  <si>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</si>
  <si>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</si>
  <si>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</si>
  <si>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</si>
  <si>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</si>
  <si>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</si>
  <si>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</si>
  <si>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</si>
  <si>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</si>
  <si>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</si>
  <si>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</si>
  <si>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</si>
  <si>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</si>
  <si>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</si>
  <si>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</si>
  <si>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</si>
  <si>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</si>
  <si>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</si>
  <si>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</si>
  <si>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</si>
  <si>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</si>
  <si>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</si>
  <si>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</si>
  <si>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</si>
  <si>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</si>
  <si>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</si>
  <si>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</si>
  <si>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</si>
  <si>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</si>
  <si>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</si>
  <si>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</si>
  <si>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</si>
  <si>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</si>
  <si>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</si>
  <si>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</si>
  <si>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</si>
  <si>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</si>
  <si>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</si>
  <si>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</si>
  <si>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</si>
  <si>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</si>
  <si>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</si>
  <si>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</si>
  <si>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</si>
  <si>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</si>
  <si>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</si>
  <si>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</si>
  <si>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</si>
  <si>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</si>
  <si>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</si>
  <si>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</si>
  <si>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</si>
  <si>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</si>
  <si>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</si>
  <si>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</si>
  <si>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</si>
  <si>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</si>
  <si>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</si>
  <si>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</si>
  <si>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</si>
  <si>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</si>
  <si>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</si>
  <si>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</si>
  <si>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</si>
  <si>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</si>
  <si>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</si>
  <si>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</si>
  <si>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</si>
  <si>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</si>
  <si>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</si>
  <si>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</si>
  <si>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</si>
  <si>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</si>
  <si>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</si>
  <si>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</si>
  <si>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</si>
  <si>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</si>
  <si>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</si>
  <si>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</si>
  <si>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</si>
  <si>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</si>
  <si>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</si>
  <si>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</si>
  <si>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</si>
  <si>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</si>
  <si>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</si>
  <si>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</si>
  <si>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</si>
  <si>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</si>
  <si>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</si>
  <si>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</si>
  <si>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</si>
  <si>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</si>
  <si>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兵庫県神河町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</si>
  <si>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</si>
  <si>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</si>
  <si>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</si>
  <si>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</si>
  <si>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</si>
  <si>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</si>
  <si>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</si>
  <si>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</si>
  <si>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</si>
  <si>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</si>
  <si>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</si>
  <si>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</si>
  <si>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</si>
  <si>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</si>
  <si>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</si>
  <si>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</si>
  <si>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</si>
  <si>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</si>
  <si>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</si>
  <si>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</si>
  <si>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介護療育支援事業特別会計</t>
    <phoneticPr fontId="5"/>
  </si>
  <si>
    <t>産業廃棄物処理事業特別会計</t>
    <phoneticPr fontId="5"/>
  </si>
  <si>
    <t>寺前地区振興基金特別会計</t>
    <phoneticPr fontId="5"/>
  </si>
  <si>
    <t>長谷地区振興基金特別会計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</si>
  <si>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</si>
  <si>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</si>
  <si>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</si>
  <si>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</si>
  <si>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</si>
  <si>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</si>
  <si>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</si>
  <si>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</si>
  <si>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</si>
  <si>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</si>
  <si>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</si>
  <si>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</si>
  <si>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</si>
  <si>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</si>
  <si>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</si>
  <si>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</si>
  <si>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</si>
  <si>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</si>
  <si>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</si>
  <si>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公立神崎総合病院事業会計</t>
    <phoneticPr fontId="5"/>
  </si>
  <si>
    <t>老人訪問看護事業特別会計</t>
    <phoneticPr fontId="5"/>
  </si>
  <si>
    <t>法非適用企業</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</si>
  <si>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</si>
  <si>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</si>
  <si>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</si>
  <si>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</si>
  <si>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</si>
  <si>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</si>
  <si>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</si>
  <si>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</si>
  <si>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</si>
  <si>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</si>
  <si>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</si>
  <si>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</si>
  <si>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</si>
  <si>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</si>
  <si>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</si>
  <si>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</si>
  <si>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</si>
  <si>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</si>
  <si>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</si>
  <si>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</si>
  <si>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</si>
  <si>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</si>
  <si>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</si>
  <si>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</si>
  <si>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</si>
  <si>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</si>
  <si>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</si>
  <si>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</si>
  <si>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</si>
  <si>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</si>
  <si>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</si>
  <si>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</si>
  <si>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</si>
  <si>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</si>
  <si>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</si>
  <si>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</si>
  <si>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</si>
  <si>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</si>
  <si>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</si>
  <si>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</si>
  <si>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</si>
  <si>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</si>
  <si>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</si>
  <si>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</si>
  <si>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</si>
  <si>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</si>
  <si>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</si>
  <si>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</si>
  <si>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</si>
  <si>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</si>
  <si>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</si>
  <si>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</si>
  <si>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</si>
  <si>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</si>
  <si>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</si>
  <si>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</si>
  <si>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</si>
  <si>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</si>
  <si>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</si>
  <si>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</si>
  <si>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</si>
  <si>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</si>
  <si>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</si>
  <si>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</si>
  <si>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</si>
  <si>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</si>
  <si>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</si>
  <si>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</si>
  <si>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</si>
  <si>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</si>
  <si>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</si>
  <si>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</si>
  <si>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</si>
  <si>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</si>
  <si>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</si>
  <si>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</si>
  <si>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</si>
  <si>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</si>
  <si>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</si>
  <si>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</si>
  <si>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</si>
  <si>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</si>
  <si>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</si>
  <si>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</si>
  <si>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</si>
  <si>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</si>
  <si>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</si>
  <si>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</si>
  <si>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</si>
  <si>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</si>
  <si>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</si>
  <si>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</si>
  <si>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</si>
  <si>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</si>
  <si>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</si>
  <si>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</si>
  <si>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</si>
  <si>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</si>
  <si>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</si>
  <si>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</si>
  <si>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</si>
  <si>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</si>
  <si>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</si>
  <si>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</si>
  <si>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</si>
  <si>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</si>
  <si>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</si>
  <si>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</si>
  <si>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</si>
  <si>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</si>
  <si>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</si>
  <si>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</si>
  <si>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</si>
  <si>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</si>
  <si>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</si>
  <si>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</si>
  <si>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</si>
  <si>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</si>
  <si>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</si>
  <si>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</si>
  <si>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</si>
  <si>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</si>
  <si>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</si>
  <si>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</si>
  <si>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</si>
  <si>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</si>
  <si>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</si>
  <si>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</si>
  <si>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</si>
  <si>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</si>
  <si>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</si>
  <si>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</si>
  <si>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</si>
  <si>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</si>
  <si>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公立神崎総合病院事業会計</t>
  </si>
  <si>
    <t>下水道事業会計</t>
  </si>
  <si>
    <t>水道事業会計</t>
  </si>
  <si>
    <t>土地開発事業特別会計</t>
  </si>
  <si>
    <t>一般会計</t>
  </si>
  <si>
    <t>国民健康保険事業特別会計</t>
  </si>
  <si>
    <t>老人訪問看護事業特別会計</t>
  </si>
  <si>
    <t>介護療育支援事業特別会計</t>
  </si>
  <si>
    <t>その他会計（赤字）</t>
  </si>
  <si>
    <t>その他会計（黒字）</t>
  </si>
  <si>
    <t>-</t>
    <phoneticPr fontId="2"/>
  </si>
  <si>
    <t>中播衛生施設事務組合</t>
    <rPh sb="0" eb="1">
      <t>ナカ</t>
    </rPh>
    <rPh sb="1" eb="2">
      <t>バン</t>
    </rPh>
    <rPh sb="2" eb="4">
      <t>エイセイ</t>
    </rPh>
    <rPh sb="4" eb="6">
      <t>シセツ</t>
    </rPh>
    <rPh sb="6" eb="8">
      <t>ジム</t>
    </rPh>
    <rPh sb="8" eb="10">
      <t>クミアイ</t>
    </rPh>
    <phoneticPr fontId="2"/>
  </si>
  <si>
    <t>中播北部行政事務組合</t>
    <rPh sb="0" eb="1">
      <t>ナカ</t>
    </rPh>
    <rPh sb="1" eb="2">
      <t>バン</t>
    </rPh>
    <rPh sb="2" eb="4">
      <t>ホクブ</t>
    </rPh>
    <rPh sb="4" eb="6">
      <t>ギョウセイ</t>
    </rPh>
    <rPh sb="6" eb="8">
      <t>ジム</t>
    </rPh>
    <rPh sb="8" eb="10">
      <t>クミアイ</t>
    </rPh>
    <phoneticPr fontId="2"/>
  </si>
  <si>
    <t>中播農業共済事務組合</t>
    <rPh sb="0" eb="1">
      <t>ナカ</t>
    </rPh>
    <rPh sb="1" eb="2">
      <t>バン</t>
    </rPh>
    <rPh sb="2" eb="4">
      <t>ノウギョウ</t>
    </rPh>
    <rPh sb="4" eb="6">
      <t>キョウサイ</t>
    </rPh>
    <rPh sb="6" eb="8">
      <t>ジム</t>
    </rPh>
    <rPh sb="8" eb="10">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</si>
  <si>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</si>
  <si>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</si>
  <si>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兵庫県市町村交通災害共済組合</t>
    <rPh sb="0" eb="3">
      <t>ヒョウゴケン</t>
    </rPh>
    <rPh sb="3" eb="6">
      <t>シチョウソン</t>
    </rPh>
    <rPh sb="6" eb="8">
      <t>コウツウ</t>
    </rPh>
    <rPh sb="8" eb="10">
      <t>サイガイ</t>
    </rPh>
    <rPh sb="10" eb="12">
      <t>キョウサイ</t>
    </rPh>
    <rPh sb="12" eb="14">
      <t>クミアイ</t>
    </rPh>
    <phoneticPr fontId="2"/>
  </si>
  <si>
    <t>兵庫県後期高齢者医療広域連合（一般会計）</t>
    <rPh sb="0" eb="3">
      <t>ヒョウゴケン</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</si>
  <si>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7">
      <t>コウレイ</t>
    </rPh>
    <rPh sb="7" eb="8">
      <t>モノ</t>
    </rPh>
    <rPh sb="8" eb="10">
      <t>イリョウ</t>
    </rPh>
    <rPh sb="10" eb="12">
      <t>コウイキ</t>
    </rPh>
    <rPh sb="12" eb="14">
      <t>レンゴウ</t>
    </rPh>
    <rPh sb="15" eb="17">
      <t>トクベツ</t>
    </rPh>
    <rPh sb="17" eb="19">
      <t>カイケイ</t>
    </rPh>
    <phoneticPr fontId="2"/>
  </si>
  <si>
    <t>（株）神崎フード</t>
    <rPh sb="1" eb="2">
      <t>カブ</t>
    </rPh>
    <rPh sb="3" eb="5">
      <t>カンザキ</t>
    </rPh>
    <phoneticPr fontId="2"/>
  </si>
  <si>
    <t>（株）グリーンエコー</t>
    <rPh sb="1" eb="2">
      <t>カブ</t>
    </rPh>
    <phoneticPr fontId="2"/>
  </si>
  <si>
    <t>兵庫県町土地開発公社</t>
    <rPh sb="0" eb="3">
      <t>ヒョウゴケン</t>
    </rPh>
    <rPh sb="3" eb="4">
      <t>マチ</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</si>
</sst>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97360</c:v>
                </c:pt>
                <c:pt idx="1">
                  <c:v>175520</c:v>
                </c:pt>
                <c:pt idx="2">
                  <c:v>51680</c:v>
                </c:pt>
                <c:pt idx="3">
                  <c:v>149223</c:v>
                </c:pt>
                <c:pt idx="4">
                  <c:v>44002</c:v>
                </c:pt>
              </c:numCache>
            </c:numRef>
          </c:val>
          <c:smooth val="0"/>
        </c:ser>
        <c:dLbls>
          <c:showLegendKey val="0"/>
          <c:showVal val="0"/>
          <c:showCatName val="0"/>
          <c:showSerName val="0"/>
          <c:showPercent val="0"/>
          <c:showBubbleSize val="0"/>
        </c:dLbls>
        <c:marker val="1"/>
        <c:smooth val="0"/>
        <c:axId val="85100800"/>
        <c:axId val="85205376"/>
      </c:lineChart>
      <c:catAx>
        <c:axId val="8510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205376"/>
        <c:crosses val="autoZero"/>
        <c:auto val="1"/>
        <c:lblAlgn val="ctr"/>
        <c:lblOffset val="100"/>
        <c:tickLblSkip val="1"/>
        <c:tickMarkSkip val="1"/>
        <c:noMultiLvlLbl val="0"/>
      </c:catAx>
      <c:valAx>
        <c:axId val="85205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0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3.21</c:v>
                </c:pt>
                <c:pt idx="1">
                  <c:v>2.82</c:v>
                </c:pt>
                <c:pt idx="2">
                  <c:v>2.76</c:v>
                </c:pt>
                <c:pt idx="3">
                  <c:v>3.4</c:v>
                </c:pt>
                <c:pt idx="4">
                  <c:v>2.91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c:v>
                </c:pt>
                <c:pt idx="1">
                  <c:v>12.43</c:v>
                </c:pt>
                <c:pt idx="2">
                  <c:v>16.36</c:v>
                </c:pt>
                <c:pt idx="3">
                  <c:v>22.42</c:v>
                </c:pt>
                <c:pt idx="4">
                  <c:v>32.1</c:v>
                </c:pt>
              </c:numCache>
            </c:numRef>
          </c:val>
        </c:ser>
        <c:dLbls>
          <c:showLegendKey val="0"/>
          <c:showVal val="0"/>
          <c:showCatName val="0"/>
          <c:showSerName val="0"/>
          <c:showPercent val="0"/>
          <c:showBubbleSize val="0"/>
        </c:dLbls>
        <c:gapWidth val="250"/>
        <c:overlap val="100"/>
        <c:axId val="105539072"/>
        <c:axId val="10554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3.84</c:v>
                </c:pt>
                <c:pt idx="1">
                  <c:v>7.9</c:v>
                </c:pt>
                <c:pt idx="2">
                  <c:v>4.9800000000000004</c:v>
                </c:pt>
                <c:pt idx="3">
                  <c:v>9.25</c:v>
                </c:pt>
                <c:pt idx="4">
                  <c:v>8.82</c:v>
                </c:pt>
              </c:numCache>
            </c:numRef>
          </c:val>
          <c:smooth val="0"/>
        </c:ser>
        <c:dLbls>
          <c:showLegendKey val="0"/>
          <c:showVal val="0"/>
          <c:showCatName val="0"/>
          <c:showSerName val="0"/>
          <c:showPercent val="0"/>
          <c:showBubbleSize val="0"/>
        </c:dLbls>
        <c:marker val="1"/>
        <c:smooth val="0"/>
        <c:axId val="105539072"/>
        <c:axId val="105540992"/>
      </c:lineChart>
      <c:catAx>
        <c:axId val="10553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540992"/>
        <c:crosses val="autoZero"/>
        <c:auto val="1"/>
        <c:lblAlgn val="ctr"/>
        <c:lblOffset val="100"/>
        <c:tickLblSkip val="1"/>
        <c:tickMarkSkip val="1"/>
        <c:noMultiLvlLbl val="0"/>
      </c:catAx>
      <c:valAx>
        <c:axId val="10554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0.37</c:v>
                </c:pt>
                <c:pt idx="2">
                  <c:v>#N/A</c:v>
                </c:pt>
                <c:pt idx="3">
                  <c:v>0.09</c:v>
                </c:pt>
                <c:pt idx="4">
                  <c:v>#N/A</c:v>
                </c:pt>
                <c:pt idx="5">
                  <c:v>0.18</c:v>
                </c:pt>
                <c:pt idx="6">
                  <c:v>#N/A</c:v>
                </c:pt>
                <c:pt idx="7">
                  <c:v>0.23</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介護療育支援事業特別会計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0.08</c:v>
                </c:pt>
                <c:pt idx="4">
                  <c:v>#N/A</c:v>
                </c:pt>
                <c:pt idx="5">
                  <c:v>0.09</c:v>
                </c:pt>
                <c:pt idx="6">
                  <c:v>#N/A</c:v>
                </c:pt>
                <c:pt idx="7">
                  <c:v>0.12</c:v>
                </c:pt>
                <c:pt idx="8">
                  <c:v>#N/A</c:v>
                </c:pt>
                <c:pt idx="9">
                  <c:v>0.19</c:v>
                </c:pt>
              </c:numCache>
            </c:numRef>
          </c:val>
        </c:ser>
        <c:ser>
          <c:idx val="3"/>
          <c:order val="3"/>
          <c:tx>
            <c:strRef>
              <c:f>データシート!$A$30</c:f>
              <c:strCache>
                <c:ptCount val="1"/>
                <c:pt idx="0">
                  <c:v>老人訪問看護事業特別会計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0.31</c:v>
                </c:pt>
                <c:pt idx="2">
                  <c:v>#N/A</c:v>
                </c:pt>
                <c:pt idx="3">
                  <c:v>0.39</c:v>
                </c:pt>
                <c:pt idx="4">
                  <c:v>#N/A</c:v>
                </c:pt>
                <c:pt idx="5">
                  <c:v>0.41</c:v>
                </c:pt>
                <c:pt idx="6">
                  <c:v>#N/A</c:v>
                </c:pt>
                <c:pt idx="7">
                  <c:v>0.32</c:v>
                </c:pt>
                <c:pt idx="8">
                  <c:v>#N/A</c:v>
                </c:pt>
                <c:pt idx="9">
                  <c:v>0.32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1.96</c:v>
                </c:pt>
                <c:pt idx="2">
                  <c:v>#N/A</c:v>
                </c:pt>
                <c:pt idx="3">
                  <c:v>1.84</c:v>
                </c:pt>
                <c:pt idx="4">
                  <c:v>#N/A</c:v>
                </c:pt>
                <c:pt idx="5">
                  <c:v>0.82</c:v>
                </c:pt>
                <c:pt idx="6">
                  <c:v>#N/A</c:v>
                </c:pt>
                <c:pt idx="7">
                  <c:v>0.63</c:v>
                </c:pt>
                <c:pt idx="8">
                  <c:v>#N/A</c:v>
                </c:pt>
                <c:pt idx="9">
                  <c:v>0.64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3.08</c:v>
                </c:pt>
                <c:pt idx="2">
                  <c:v>#N/A</c:v>
                </c:pt>
                <c:pt idx="3">
                  <c:v>2.71</c:v>
                </c:pt>
                <c:pt idx="4">
                  <c:v>#N/A</c:v>
                </c:pt>
                <c:pt idx="5">
                  <c:v>2.6</c:v>
                </c:pt>
                <c:pt idx="6">
                  <c:v>#N/A</c:v>
                </c:pt>
                <c:pt idx="7">
                  <c:v>3.18</c:v>
                </c:pt>
                <c:pt idx="8">
                  <c:v>#N/A</c:v>
                </c:pt>
                <c:pt idx="9">
                  <c:v>2.67</c:v>
                </c:pt>
              </c:numCache>
            </c:numRef>
          </c:val>
        </c:ser>
        <c:ser>
          <c:idx val="6"/>
          <c:order val="6"/>
          <c:tx>
            <c:strRef>
              <c:f>データシート!$A$33</c:f>
              <c:strCache>
                <c:ptCount val="1"/>
                <c:pt idx="0">
                  <c:v>土地開発事業特別会計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1.46</c:v>
                </c:pt>
                <c:pt idx="2">
                  <c:v>#N/A</c:v>
                </c:pt>
                <c:pt idx="3">
                  <c:v>0.56999999999999995</c:v>
                </c:pt>
                <c:pt idx="4">
                  <c:v>#N/A</c:v>
                </c:pt>
                <c:pt idx="5">
                  <c:v>0.47</c:v>
                </c:pt>
                <c:pt idx="6">
                  <c:v>#N/A</c:v>
                </c:pt>
                <c:pt idx="7">
                  <c:v>2.76</c:v>
                </c:pt>
                <c:pt idx="8">
                  <c:v>#N/A</c:v>
                </c:pt>
                <c:pt idx="9">
                  <c:v>2.95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2.94</c:v>
                </c:pt>
                <c:pt idx="2">
                  <c:v>#N/A</c:v>
                </c:pt>
                <c:pt idx="3">
                  <c:v>3.54</c:v>
                </c:pt>
                <c:pt idx="4">
                  <c:v>#N/A</c:v>
                </c:pt>
                <c:pt idx="5">
                  <c:v>3.55</c:v>
                </c:pt>
                <c:pt idx="6">
                  <c:v>#N/A</c:v>
                </c:pt>
                <c:pt idx="7">
                  <c:v>3.69</c:v>
                </c:pt>
                <c:pt idx="8">
                  <c:v>#N/A</c:v>
                </c:pt>
                <c:pt idx="9">
                  <c:v>3.83</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2.35</c:v>
                </c:pt>
                <c:pt idx="2">
                  <c:v>#N/A</c:v>
                </c:pt>
                <c:pt idx="3">
                  <c:v>2.81</c:v>
                </c:pt>
                <c:pt idx="4">
                  <c:v>#N/A</c:v>
                </c:pt>
                <c:pt idx="5">
                  <c:v>2.94</c:v>
                </c:pt>
                <c:pt idx="6">
                  <c:v>#N/A</c:v>
                </c:pt>
                <c:pt idx="7">
                  <c:v>3.85</c:v>
                </c:pt>
                <c:pt idx="8">
                  <c:v>#N/A</c:v>
                </c:pt>
                <c:pt idx="9">
                  <c:v>4.84</c:v>
                </c:pt>
              </c:numCache>
            </c:numRef>
          </c:val>
        </c:ser>
        <c:ser>
          <c:idx val="9"/>
          <c:order val="9"/>
          <c:tx>
            <c:strRef>
              <c:f>データシート!$A$36</c:f>
              <c:strCache>
                <c:ptCount val="1"/>
                <c:pt idx="0">
                  <c:v>公立神崎総合病院事業会計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0.14000000000000001</c:v>
                </c:pt>
                <c:pt idx="2">
                  <c:v>#N/A</c:v>
                </c:pt>
                <c:pt idx="3">
                  <c:v>0.36</c:v>
                </c:pt>
                <c:pt idx="4">
                  <c:v>#N/A</c:v>
                </c:pt>
                <c:pt idx="5">
                  <c:v>0.08</c:v>
                </c:pt>
                <c:pt idx="6">
                  <c:v>#N/A</c:v>
                </c:pt>
                <c:pt idx="7">
                  <c:v>5.48</c:v>
                </c:pt>
                <c:pt idx="8">
                  <c:v>#N/A</c:v>
                </c:pt>
                <c:pt idx="9">
                  <c:v>6.33</c:v>
                </c:pt>
              </c:numCache>
            </c:numRef>
          </c:val>
        </c:ser>
        <c:dLbls>
          <c:showLegendKey val="0"/>
          <c:showVal val="0"/>
          <c:showCatName val="0"/>
          <c:showSerName val="0"/>
          <c:showPercent val="0"/>
          <c:showBubbleSize val="0"/>
        </c:dLbls>
        <c:gapWidth val="150"/>
        <c:overlap val="100"/>
        <c:axId val="105315712"/>
        <c:axId val="83768448"/>
      </c:barChart>
      <c:catAx>
        <c:axId val="1053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768448"/>
        <c:crosses val="autoZero"/>
        <c:auto val="1"/>
        <c:lblAlgn val="ctr"/>
        <c:lblOffset val="100"/>
        <c:tickLblSkip val="1"/>
        <c:tickMarkSkip val="1"/>
        <c:noMultiLvlLbl val="0"/>
      </c:catAx>
      <c:valAx>
        <c:axId val="8376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1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1246</c:v>
                </c:pt>
                <c:pt idx="5">
                  <c:v>1223</c:v>
                </c:pt>
                <c:pt idx="8">
                  <c:v>1237</c:v>
                </c:pt>
                <c:pt idx="11">
                  <c:v>1212</c:v>
                </c:pt>
                <c:pt idx="14">
                  <c:v>1210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178</c:v>
                </c:pt>
                <c:pt idx="3">
                  <c:v>143</c:v>
                </c:pt>
                <c:pt idx="6">
                  <c:v>138</c:v>
                </c:pt>
                <c:pt idx="9">
                  <c:v>138</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652</c:v>
                </c:pt>
                <c:pt idx="3">
                  <c:v>644</c:v>
                </c:pt>
                <c:pt idx="6">
                  <c:v>625</c:v>
                </c:pt>
                <c:pt idx="9">
                  <c:v>618</c:v>
                </c:pt>
                <c:pt idx="12">
                  <c:v>601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1294</c:v>
                </c:pt>
                <c:pt idx="3">
                  <c:v>1264</c:v>
                </c:pt>
                <c:pt idx="6">
                  <c:v>1237</c:v>
                </c:pt>
                <c:pt idx="9">
                  <c:v>1173</c:v>
                </c:pt>
                <c:pt idx="12">
                  <c:v>1144</c:v>
                </c:pt>
              </c:numCache>
            </c:numRef>
          </c:val>
        </c:ser>
        <c:dLbls>
          <c:showLegendKey val="0"/>
          <c:showVal val="0"/>
          <c:showCatName val="0"/>
          <c:showSerName val="0"/>
          <c:showPercent val="0"/>
          <c:showBubbleSize val="0"/>
        </c:dLbls>
        <c:gapWidth val="100"/>
        <c:overlap val="100"/>
        <c:axId val="104299136"/>
        <c:axId val="10431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881</c:v>
                </c:pt>
                <c:pt idx="2">
                  <c:v>#N/A</c:v>
                </c:pt>
                <c:pt idx="3">
                  <c:v>#N/A</c:v>
                </c:pt>
                <c:pt idx="4">
                  <c:v>830</c:v>
                </c:pt>
                <c:pt idx="5">
                  <c:v>#N/A</c:v>
                </c:pt>
                <c:pt idx="6">
                  <c:v>#N/A</c:v>
                </c:pt>
                <c:pt idx="7">
                  <c:v>764</c:v>
                </c:pt>
                <c:pt idx="8">
                  <c:v>#N/A</c:v>
                </c:pt>
                <c:pt idx="9">
                  <c:v>#N/A</c:v>
                </c:pt>
                <c:pt idx="10">
                  <c:v>718</c:v>
                </c:pt>
                <c:pt idx="11">
                  <c:v>#N/A</c:v>
                </c:pt>
                <c:pt idx="12">
                  <c:v>#N/A</c:v>
                </c:pt>
                <c:pt idx="13">
                  <c:v>677</c:v>
                </c:pt>
                <c:pt idx="14">
                  <c:v>#N/A</c:v>
                </c:pt>
              </c:numCache>
            </c:numRef>
          </c:val>
          <c:smooth val="0"/>
        </c:ser>
        <c:dLbls>
          <c:showLegendKey val="0"/>
          <c:showVal val="0"/>
          <c:showCatName val="0"/>
          <c:showSerName val="0"/>
          <c:showPercent val="0"/>
          <c:showBubbleSize val="0"/>
        </c:dLbls>
        <c:marker val="1"/>
        <c:smooth val="0"/>
        <c:axId val="104299136"/>
        <c:axId val="104317696"/>
      </c:lineChart>
      <c:catAx>
        <c:axId val="10429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17696"/>
        <c:crosses val="autoZero"/>
        <c:auto val="1"/>
        <c:lblAlgn val="ctr"/>
        <c:lblOffset val="100"/>
        <c:tickLblSkip val="1"/>
        <c:tickMarkSkip val="1"/>
        <c:noMultiLvlLbl val="0"/>
      </c:catAx>
      <c:valAx>
        <c:axId val="10431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9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12500</c:v>
                </c:pt>
                <c:pt idx="5">
                  <c:v>12450</c:v>
                </c:pt>
                <c:pt idx="8">
                  <c:v>12243</c:v>
                </c:pt>
                <c:pt idx="11">
                  <c:v>12470</c:v>
                </c:pt>
                <c:pt idx="14">
                  <c:v>12034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523</c:v>
                </c:pt>
                <c:pt idx="5">
                  <c:v>621</c:v>
                </c:pt>
                <c:pt idx="8">
                  <c:v>546</c:v>
                </c:pt>
                <c:pt idx="11">
                  <c:v>485</c:v>
                </c:pt>
                <c:pt idx="14">
                  <c:v>417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1415</c:v>
                </c:pt>
                <c:pt idx="5">
                  <c:v>1852</c:v>
                </c:pt>
                <c:pt idx="8">
                  <c:v>2065</c:v>
                </c:pt>
                <c:pt idx="11">
                  <c:v>2380</c:v>
                </c:pt>
                <c:pt idx="14">
                  <c:v>2893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569</c:v>
                </c:pt>
                <c:pt idx="3">
                  <c:v>527</c:v>
                </c:pt>
                <c:pt idx="6">
                  <c:v>413</c:v>
                </c:pt>
                <c:pt idx="9">
                  <c:v>364</c:v>
                </c:pt>
                <c:pt idx="12">
                  <c:v>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1034</c:v>
                </c:pt>
                <c:pt idx="3">
                  <c:v>954</c:v>
                </c:pt>
                <c:pt idx="6">
                  <c:v>891</c:v>
                </c:pt>
                <c:pt idx="9">
                  <c:v>761</c:v>
                </c:pt>
                <c:pt idx="12">
                  <c:v>627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9192</c:v>
                </c:pt>
                <c:pt idx="3">
                  <c:v>7502</c:v>
                </c:pt>
                <c:pt idx="6">
                  <c:v>7042</c:v>
                </c:pt>
                <c:pt idx="9">
                  <c:v>7312</c:v>
                </c:pt>
                <c:pt idx="12">
                  <c:v>6544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c:v>
                </c:pt>
                <c:pt idx="3">
                  <c:v>37</c:v>
                </c:pt>
                <c:pt idx="6">
                  <c:v>28</c:v>
                </c:pt>
                <c:pt idx="9">
                  <c:v>158</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10537</c:v>
                </c:pt>
                <c:pt idx="3">
                  <c:v>10540</c:v>
                </c:pt>
                <c:pt idx="6">
                  <c:v>9973</c:v>
                </c:pt>
                <c:pt idx="9">
                  <c:v>10195</c:v>
                </c:pt>
                <c:pt idx="12">
                  <c:v>9834</c:v>
                </c:pt>
              </c:numCache>
            </c:numRef>
          </c:val>
        </c:ser>
        <c:dLbls>
          <c:showLegendKey val="0"/>
          <c:showVal val="0"/>
          <c:showCatName val="0"/>
          <c:showSerName val="0"/>
          <c:showPercent val="0"/>
          <c:showBubbleSize val="0"/>
        </c:dLbls>
        <c:gapWidth val="100"/>
        <c:overlap val="100"/>
        <c:axId val="105146624"/>
        <c:axId val="10515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6940</c:v>
                </c:pt>
                <c:pt idx="2">
                  <c:v>#N/A</c:v>
                </c:pt>
                <c:pt idx="3">
                  <c:v>#N/A</c:v>
                </c:pt>
                <c:pt idx="4">
                  <c:v>4637</c:v>
                </c:pt>
                <c:pt idx="5">
                  <c:v>#N/A</c:v>
                </c:pt>
                <c:pt idx="6">
                  <c:v>#N/A</c:v>
                </c:pt>
                <c:pt idx="7">
                  <c:v>3493</c:v>
                </c:pt>
                <c:pt idx="8">
                  <c:v>#N/A</c:v>
                </c:pt>
                <c:pt idx="9">
                  <c:v>#N/A</c:v>
                </c:pt>
                <c:pt idx="10">
                  <c:v>3454</c:v>
                </c:pt>
                <c:pt idx="11">
                  <c:v>#N/A</c:v>
                </c:pt>
                <c:pt idx="12">
                  <c:v>#N/A</c:v>
                </c:pt>
                <c:pt idx="13">
                  <c:v>1954</c:v>
                </c:pt>
                <c:pt idx="14">
                  <c:v>#N/A</c:v>
                </c:pt>
              </c:numCache>
            </c:numRef>
          </c:val>
          <c:smooth val="0"/>
        </c:ser>
        <c:dLbls>
          <c:showLegendKey val="0"/>
          <c:showVal val="0"/>
          <c:showCatName val="0"/>
          <c:showSerName val="0"/>
          <c:showPercent val="0"/>
          <c:showBubbleSize val="0"/>
        </c:dLbls>
        <c:marker val="1"/>
        <c:smooth val="0"/>
        <c:axId val="105146624"/>
        <c:axId val="105152896"/>
      </c:lineChart>
      <c:catAx>
        <c:axId val="10514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152896"/>
        <c:crosses val="autoZero"/>
        <c:auto val="1"/>
        <c:lblAlgn val="ctr"/>
        <c:lblOffset val="100"/>
        <c:tickLblSkip val="1"/>
        <c:tickMarkSkip val="1"/>
        <c:noMultiLvlLbl val="0"/>
      </c:catAx>
      <c:valAx>
        <c:axId val="10515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4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12,327
12,300
202.27
7,880,032
7,704,366
156,143
5,373,508
9,834,305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46.1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水力発電所施設の償却資産の税収により、類似団体平均値並であるが、その税も年々減少しており、さらには人口減少と企業等の立地が進まない等により財政基盤が弱体化傾向にある。</a:t>
          </a:r>
          <a:endParaRPr kumimoji="1" lang="en-US" altLang="ja-JP" sz="1200">
            <a:latin typeface="ＭＳ Ｐゴシック"/>
          </a:endParaRPr>
        </a:p>
        <a:p>
          <a:r>
            <a:rPr kumimoji="1" lang="ja-JP" altLang="en-US" sz="1200">
              <a:latin typeface="ＭＳ Ｐゴシック"/>
            </a:rPr>
            <a:t>　今後においても行財政の集中改革プランに沿った施策の見直し等徹底した歳出の削減及び、税収の徴収強化など歳入の確保を図り財政基盤の強化に努める。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128815</xdr:rowOff>
    </xdr:to>
    <xdr:cxnSp macro="">
      <xdr:nvCxnSpPr>
        <xdr:cNvPr id="69" name="直線コネクタ 68"/>
        <xdr:cNvCxnSpPr/>
      </xdr:nvCxnSpPr>
      <xdr:spPr>
        <a:xfrm>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117324</xdr:rowOff>
    </xdr:to>
    <xdr:cxnSp macro="">
      <xdr:nvCxnSpPr>
        <xdr:cNvPr id="72" name="直線コネクタ 71"/>
        <xdr:cNvCxnSpPr/>
      </xdr:nvCxnSpPr>
      <xdr:spPr>
        <a:xfrm>
          <a:off x="3225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94343</xdr:rowOff>
    </xdr:to>
    <xdr:cxnSp macro="">
      <xdr:nvCxnSpPr>
        <xdr:cNvPr id="75" name="直線コネクタ 74"/>
        <xdr:cNvCxnSpPr/>
      </xdr:nvCxnSpPr>
      <xdr:spPr>
        <a:xfrm>
          <a:off x="2336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71362</xdr:rowOff>
    </xdr:to>
    <xdr:cxnSp macro="">
      <xdr:nvCxnSpPr>
        <xdr:cNvPr id="78" name="直線コネクタ 77"/>
        <xdr:cNvCxnSpPr/>
      </xdr:nvCxnSpPr>
      <xdr:spPr>
        <a:xfrm>
          <a:off x="1447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90" name="円/楕円 89"/>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1" name="テキスト ボックス 90"/>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3" name="テキスト ボックス 92"/>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4" name="円/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95" name="テキスト ボックス 94"/>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97" name="テキスト ボックス 96"/>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水力発電所施設の償却資産の減収により地方税及び地方譲与税・交付金が減少している。普通交付税と臨時財政対策債が増加したたものの、歳入の経常一般財源が減少してきている。歳出における人件費（職員給与費）・公債費は着実に減少しているいるが、物件費・扶助費は増加傾向である。しかし、歳出の経常一般財源は昨年度より減少している。このように、歳入経常一般財源は減少傾向にあるが、歳出の削減により、比率は１．５ポイント減少したが、依然として高い水準にあり類似団体平均を４．０ポイント上回っている。引き続き、行財政の集中改革プランに掲げたとおり給与の適正化等による総人件費の削減、新規発行債の抑制による公債費の削減、施設の維持管理等の見直しなど徹底した取り組みを通じて比率の改善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32808</xdr:rowOff>
    </xdr:from>
    <xdr:to>
      <xdr:col>7</xdr:col>
      <xdr:colOff>152400</xdr:colOff>
      <xdr:row>65</xdr:row>
      <xdr:rowOff>93133</xdr:rowOff>
    </xdr:to>
    <xdr:cxnSp macro="">
      <xdr:nvCxnSpPr>
        <xdr:cNvPr id="132" name="直線コネクタ 131"/>
        <xdr:cNvCxnSpPr/>
      </xdr:nvCxnSpPr>
      <xdr:spPr>
        <a:xfrm flipV="1">
          <a:off x="4114800" y="111770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93133</xdr:rowOff>
    </xdr:from>
    <xdr:to>
      <xdr:col>6</xdr:col>
      <xdr:colOff>0</xdr:colOff>
      <xdr:row>65</xdr:row>
      <xdr:rowOff>169545</xdr:rowOff>
    </xdr:to>
    <xdr:cxnSp macro="">
      <xdr:nvCxnSpPr>
        <xdr:cNvPr id="135" name="直線コネクタ 134"/>
        <xdr:cNvCxnSpPr/>
      </xdr:nvCxnSpPr>
      <xdr:spPr>
        <a:xfrm flipV="1">
          <a:off x="3225800" y="1123738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44873</xdr:rowOff>
    </xdr:from>
    <xdr:to>
      <xdr:col>4</xdr:col>
      <xdr:colOff>482600</xdr:colOff>
      <xdr:row>65</xdr:row>
      <xdr:rowOff>169545</xdr:rowOff>
    </xdr:to>
    <xdr:cxnSp macro="">
      <xdr:nvCxnSpPr>
        <xdr:cNvPr id="138" name="直線コネクタ 137"/>
        <xdr:cNvCxnSpPr/>
      </xdr:nvCxnSpPr>
      <xdr:spPr>
        <a:xfrm>
          <a:off x="2336800" y="1118912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66</xdr:row>
      <xdr:rowOff>10160</xdr:rowOff>
    </xdr:to>
    <xdr:cxnSp macro="">
      <xdr:nvCxnSpPr>
        <xdr:cNvPr id="141" name="直線コネクタ 140"/>
        <xdr:cNvCxnSpPr/>
      </xdr:nvCxnSpPr>
      <xdr:spPr>
        <a:xfrm flipV="1">
          <a:off x="1447800" y="111891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51" name="円/楕円 150"/>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125535</xdr:rowOff>
    </xdr:from>
    <xdr:ext cx="762000" cy="259045"/>
    <xdr:sp macro="" textlink="">
      <xdr:nvSpPr>
        <xdr:cNvPr id="152"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3" name="円/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5" name="円/楕円 154"/>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6" name="テキスト ボックス 155"/>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165523</xdr:rowOff>
    </xdr:from>
    <xdr:to>
      <xdr:col>3</xdr:col>
      <xdr:colOff>330200</xdr:colOff>
      <xdr:row>65</xdr:row>
      <xdr:rowOff>95673</xdr:rowOff>
    </xdr:to>
    <xdr:sp macro="" textlink="">
      <xdr:nvSpPr>
        <xdr:cNvPr id="157" name="円/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9" name="円/楕円 158"/>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0" name="テキスト ボックス 159"/>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[177,706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類似団体と比較して多額となっているのは、人件費で職員数が類似団体より多いことと、物件費における施設の維持管理経費などが多いためと考えられる。</a:t>
          </a:r>
          <a:endParaRPr kumimoji="1" lang="en-US" altLang="ja-JP" sz="1200">
            <a:latin typeface="ＭＳ Ｐゴシック"/>
          </a:endParaRPr>
        </a:p>
        <a:p>
          <a:r>
            <a:rPr kumimoji="1" lang="ja-JP" altLang="en-US" sz="1200">
              <a:latin typeface="ＭＳ Ｐゴシック"/>
            </a:rPr>
            <a:t>　引き続き、行財政の集中改革プランに沿い、徹底した定員管理と給与の適正化、事務事業の見直しと重複する施設の管理方法の検討などの取り組みを通じて削減していく方針である。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25760</xdr:rowOff>
    </xdr:from>
    <xdr:to>
      <xdr:col>7</xdr:col>
      <xdr:colOff>152400</xdr:colOff>
      <xdr:row>83</xdr:row>
      <xdr:rowOff>54470</xdr:rowOff>
    </xdr:to>
    <xdr:cxnSp macro="">
      <xdr:nvCxnSpPr>
        <xdr:cNvPr id="193" name="直線コネクタ 192"/>
        <xdr:cNvCxnSpPr/>
      </xdr:nvCxnSpPr>
      <xdr:spPr>
        <a:xfrm flipV="1">
          <a:off x="4114800" y="14256110"/>
          <a:ext cx="8382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54470</xdr:rowOff>
    </xdr:from>
    <xdr:to>
      <xdr:col>6</xdr:col>
      <xdr:colOff>0</xdr:colOff>
      <xdr:row>83</xdr:row>
      <xdr:rowOff>69709</xdr:rowOff>
    </xdr:to>
    <xdr:cxnSp macro="">
      <xdr:nvCxnSpPr>
        <xdr:cNvPr id="196" name="直線コネクタ 195"/>
        <xdr:cNvCxnSpPr/>
      </xdr:nvCxnSpPr>
      <xdr:spPr>
        <a:xfrm flipV="1">
          <a:off x="3225800" y="1428482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15461</xdr:rowOff>
    </xdr:from>
    <xdr:to>
      <xdr:col>4</xdr:col>
      <xdr:colOff>482600</xdr:colOff>
      <xdr:row>83</xdr:row>
      <xdr:rowOff>69709</xdr:rowOff>
    </xdr:to>
    <xdr:cxnSp macro="">
      <xdr:nvCxnSpPr>
        <xdr:cNvPr id="199" name="直線コネクタ 198"/>
        <xdr:cNvCxnSpPr/>
      </xdr:nvCxnSpPr>
      <xdr:spPr>
        <a:xfrm>
          <a:off x="2336800" y="14245811"/>
          <a:ext cx="889000" cy="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15461</xdr:rowOff>
    </xdr:from>
    <xdr:to>
      <xdr:col>3</xdr:col>
      <xdr:colOff>279400</xdr:colOff>
      <xdr:row>83</xdr:row>
      <xdr:rowOff>50092</xdr:rowOff>
    </xdr:to>
    <xdr:cxnSp macro="">
      <xdr:nvCxnSpPr>
        <xdr:cNvPr id="202" name="直線コネクタ 201"/>
        <xdr:cNvCxnSpPr/>
      </xdr:nvCxnSpPr>
      <xdr:spPr>
        <a:xfrm flipV="1">
          <a:off x="1447800" y="14245811"/>
          <a:ext cx="889000" cy="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146410</xdr:rowOff>
    </xdr:from>
    <xdr:to>
      <xdr:col>7</xdr:col>
      <xdr:colOff>203200</xdr:colOff>
      <xdr:row>83</xdr:row>
      <xdr:rowOff>76560</xdr:rowOff>
    </xdr:to>
    <xdr:sp macro="" textlink="">
      <xdr:nvSpPr>
        <xdr:cNvPr id="212" name="円/楕円 211"/>
        <xdr:cNvSpPr/>
      </xdr:nvSpPr>
      <xdr:spPr>
        <a:xfrm>
          <a:off x="4902200" y="142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118487</xdr:rowOff>
    </xdr:from>
    <xdr:ext cx="762000" cy="259045"/>
    <xdr:sp macro="" textlink="">
      <xdr:nvSpPr>
        <xdr:cNvPr id="213" name="人件費・物件費等の状況該当値テキスト"/>
        <xdr:cNvSpPr txBox="1"/>
      </xdr:nvSpPr>
      <xdr:spPr>
        <a:xfrm>
          <a:off x="5041900" y="1417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3670</xdr:rowOff>
    </xdr:from>
    <xdr:to>
      <xdr:col>6</xdr:col>
      <xdr:colOff>50800</xdr:colOff>
      <xdr:row>83</xdr:row>
      <xdr:rowOff>105270</xdr:rowOff>
    </xdr:to>
    <xdr:sp macro="" textlink="">
      <xdr:nvSpPr>
        <xdr:cNvPr id="214" name="円/楕円 213"/>
        <xdr:cNvSpPr/>
      </xdr:nvSpPr>
      <xdr:spPr>
        <a:xfrm>
          <a:off x="4064000" y="142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90047</xdr:rowOff>
    </xdr:from>
    <xdr:ext cx="736600" cy="259045"/>
    <xdr:sp macro="" textlink="">
      <xdr:nvSpPr>
        <xdr:cNvPr id="215" name="テキスト ボックス 214"/>
        <xdr:cNvSpPr txBox="1"/>
      </xdr:nvSpPr>
      <xdr:spPr>
        <a:xfrm>
          <a:off x="3733800" y="1432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18909</xdr:rowOff>
    </xdr:from>
    <xdr:to>
      <xdr:col>4</xdr:col>
      <xdr:colOff>533400</xdr:colOff>
      <xdr:row>83</xdr:row>
      <xdr:rowOff>120509</xdr:rowOff>
    </xdr:to>
    <xdr:sp macro="" textlink="">
      <xdr:nvSpPr>
        <xdr:cNvPr id="216" name="円/楕円 215"/>
        <xdr:cNvSpPr/>
      </xdr:nvSpPr>
      <xdr:spPr>
        <a:xfrm>
          <a:off x="3175000" y="1424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105286</xdr:rowOff>
    </xdr:from>
    <xdr:ext cx="762000" cy="259045"/>
    <xdr:sp macro="" textlink="">
      <xdr:nvSpPr>
        <xdr:cNvPr id="217" name="テキスト ボックス 216"/>
        <xdr:cNvSpPr txBox="1"/>
      </xdr:nvSpPr>
      <xdr:spPr>
        <a:xfrm>
          <a:off x="2844800" y="1433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136111</xdr:rowOff>
    </xdr:from>
    <xdr:to>
      <xdr:col>3</xdr:col>
      <xdr:colOff>330200</xdr:colOff>
      <xdr:row>83</xdr:row>
      <xdr:rowOff>66261</xdr:rowOff>
    </xdr:to>
    <xdr:sp macro="" textlink="">
      <xdr:nvSpPr>
        <xdr:cNvPr id="218" name="円/楕円 217"/>
        <xdr:cNvSpPr/>
      </xdr:nvSpPr>
      <xdr:spPr>
        <a:xfrm>
          <a:off x="2286000" y="141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51038</xdr:rowOff>
    </xdr:from>
    <xdr:ext cx="762000" cy="259045"/>
    <xdr:sp macro="" textlink="">
      <xdr:nvSpPr>
        <xdr:cNvPr id="219" name="テキスト ボックス 218"/>
        <xdr:cNvSpPr txBox="1"/>
      </xdr:nvSpPr>
      <xdr:spPr>
        <a:xfrm>
          <a:off x="1955800" y="1428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170742</xdr:rowOff>
    </xdr:from>
    <xdr:to>
      <xdr:col>2</xdr:col>
      <xdr:colOff>127000</xdr:colOff>
      <xdr:row>83</xdr:row>
      <xdr:rowOff>100892</xdr:rowOff>
    </xdr:to>
    <xdr:sp macro="" textlink="">
      <xdr:nvSpPr>
        <xdr:cNvPr id="220" name="円/楕円 219"/>
        <xdr:cNvSpPr/>
      </xdr:nvSpPr>
      <xdr:spPr>
        <a:xfrm>
          <a:off x="1397000" y="142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85669</xdr:rowOff>
    </xdr:from>
    <xdr:ext cx="762000" cy="259045"/>
    <xdr:sp macro="" textlink="">
      <xdr:nvSpPr>
        <xdr:cNvPr id="221" name="テキスト ボックス 220"/>
        <xdr:cNvSpPr txBox="1"/>
      </xdr:nvSpPr>
      <xdr:spPr>
        <a:xfrm>
          <a:off x="1066800" y="1431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現在の一般行政職員の構成は、新規採用を最小人数としているため高齢化の傾向にあり、また管理職の多くが高卒者であることから指数を押し上げる要因となっている。その結果、類似団体平均より、３．０ポイント上回り高い数値となっている。今後は、より一層の給与の適正化に努めることにより改善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121413</xdr:rowOff>
    </xdr:from>
    <xdr:to>
      <xdr:col>24</xdr:col>
      <xdr:colOff>558800</xdr:colOff>
      <xdr:row>86</xdr:row>
      <xdr:rowOff>159513</xdr:rowOff>
    </xdr:to>
    <xdr:cxnSp macro="">
      <xdr:nvCxnSpPr>
        <xdr:cNvPr id="248" name="直線コネクタ 247"/>
        <xdr:cNvCxnSpPr/>
      </xdr:nvCxnSpPr>
      <xdr:spPr>
        <a:xfrm flipV="1">
          <a:off x="17018000" y="14180313"/>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131590</xdr:rowOff>
    </xdr:from>
    <xdr:ext cx="762000" cy="259045"/>
    <xdr:sp macro="" textlink="">
      <xdr:nvSpPr>
        <xdr:cNvPr id="249" name="給与水準   （国との比較）最小値テキスト"/>
        <xdr:cNvSpPr txBox="1"/>
      </xdr:nvSpPr>
      <xdr:spPr>
        <a:xfrm>
          <a:off x="17106900" y="148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159513</xdr:rowOff>
    </xdr:from>
    <xdr:to>
      <xdr:col>24</xdr:col>
      <xdr:colOff>647700</xdr:colOff>
      <xdr:row>86</xdr:row>
      <xdr:rowOff>159513</xdr:rowOff>
    </xdr:to>
    <xdr:cxnSp macro="">
      <xdr:nvCxnSpPr>
        <xdr:cNvPr id="250" name="直線コネクタ 249"/>
        <xdr:cNvCxnSpPr/>
      </xdr:nvCxnSpPr>
      <xdr:spPr>
        <a:xfrm>
          <a:off x="16929100" y="1490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36340</xdr:rowOff>
    </xdr:from>
    <xdr:ext cx="762000" cy="259045"/>
    <xdr:sp macro="" textlink="">
      <xdr:nvSpPr>
        <xdr:cNvPr id="251" name="給与水準   （国との比較）最大値テキスト"/>
        <xdr:cNvSpPr txBox="1"/>
      </xdr:nvSpPr>
      <xdr:spPr>
        <a:xfrm>
          <a:off x="17106900" y="1392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82</xdr:row>
      <xdr:rowOff>121413</xdr:rowOff>
    </xdr:from>
    <xdr:to>
      <xdr:col>24</xdr:col>
      <xdr:colOff>647700</xdr:colOff>
      <xdr:row>82</xdr:row>
      <xdr:rowOff>121413</xdr:rowOff>
    </xdr:to>
    <xdr:cxnSp macro="">
      <xdr:nvCxnSpPr>
        <xdr:cNvPr id="252" name="直線コネクタ 251"/>
        <xdr:cNvCxnSpPr/>
      </xdr:nvCxnSpPr>
      <xdr:spPr>
        <a:xfrm>
          <a:off x="16929100" y="1418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88</xdr:row>
      <xdr:rowOff>57913</xdr:rowOff>
    </xdr:to>
    <xdr:cxnSp macro="">
      <xdr:nvCxnSpPr>
        <xdr:cNvPr id="253" name="直線コネクタ 252"/>
        <xdr:cNvCxnSpPr/>
      </xdr:nvCxnSpPr>
      <xdr:spPr>
        <a:xfrm flipV="1">
          <a:off x="16179800" y="14754606"/>
          <a:ext cx="8382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82042</xdr:rowOff>
    </xdr:to>
    <xdr:cxnSp macro="">
      <xdr:nvCxnSpPr>
        <xdr:cNvPr id="256" name="直線コネクタ 255"/>
        <xdr:cNvCxnSpPr/>
      </xdr:nvCxnSpPr>
      <xdr:spPr>
        <a:xfrm flipV="1">
          <a:off x="15290800" y="1514551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4826</xdr:rowOff>
    </xdr:from>
    <xdr:to>
      <xdr:col>23</xdr:col>
      <xdr:colOff>457200</xdr:colOff>
      <xdr:row>87</xdr:row>
      <xdr:rowOff>106426</xdr:rowOff>
    </xdr:to>
    <xdr:sp macro="" textlink="">
      <xdr:nvSpPr>
        <xdr:cNvPr id="257" name="フローチャート : 判断 256"/>
        <xdr:cNvSpPr/>
      </xdr:nvSpPr>
      <xdr:spPr>
        <a:xfrm>
          <a:off x="16129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116603</xdr:rowOff>
    </xdr:from>
    <xdr:ext cx="736600" cy="259045"/>
    <xdr:sp macro="" textlink="">
      <xdr:nvSpPr>
        <xdr:cNvPr id="258" name="テキスト ボックス 257"/>
        <xdr:cNvSpPr txBox="1"/>
      </xdr:nvSpPr>
      <xdr:spPr>
        <a:xfrm>
          <a:off x="15798800" y="1468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82042</xdr:rowOff>
    </xdr:to>
    <xdr:cxnSp macro="">
      <xdr:nvCxnSpPr>
        <xdr:cNvPr id="259" name="直線コネクタ 258"/>
        <xdr:cNvCxnSpPr/>
      </xdr:nvCxnSpPr>
      <xdr:spPr>
        <a:xfrm>
          <a:off x="14401800" y="1475460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4826</xdr:rowOff>
    </xdr:from>
    <xdr:to>
      <xdr:col>22</xdr:col>
      <xdr:colOff>254000</xdr:colOff>
      <xdr:row>87</xdr:row>
      <xdr:rowOff>106426</xdr:rowOff>
    </xdr:to>
    <xdr:sp macro="" textlink="">
      <xdr:nvSpPr>
        <xdr:cNvPr id="260" name="フローチャート : 判断 259"/>
        <xdr:cNvSpPr/>
      </xdr:nvSpPr>
      <xdr:spPr>
        <a:xfrm>
          <a:off x="15240000" y="149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116603</xdr:rowOff>
    </xdr:from>
    <xdr:ext cx="762000" cy="259045"/>
    <xdr:sp macro="" textlink="">
      <xdr:nvSpPr>
        <xdr:cNvPr id="261" name="テキスト ボックス 260"/>
        <xdr:cNvSpPr txBox="1"/>
      </xdr:nvSpPr>
      <xdr:spPr>
        <a:xfrm>
          <a:off x="14909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9906</xdr:rowOff>
    </xdr:from>
    <xdr:to>
      <xdr:col>21</xdr:col>
      <xdr:colOff>0</xdr:colOff>
      <xdr:row>86</xdr:row>
      <xdr:rowOff>58165</xdr:rowOff>
    </xdr:to>
    <xdr:cxnSp macro="">
      <xdr:nvCxnSpPr>
        <xdr:cNvPr id="262" name="直線コネクタ 261"/>
        <xdr:cNvCxnSpPr/>
      </xdr:nvCxnSpPr>
      <xdr:spPr>
        <a:xfrm flipV="1">
          <a:off x="13512800" y="1475460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118618</xdr:rowOff>
    </xdr:from>
    <xdr:to>
      <xdr:col>21</xdr:col>
      <xdr:colOff>50800</xdr:colOff>
      <xdr:row>85</xdr:row>
      <xdr:rowOff>48768</xdr:rowOff>
    </xdr:to>
    <xdr:sp macro="" textlink="">
      <xdr:nvSpPr>
        <xdr:cNvPr id="263" name="フローチャート : 判断 262"/>
        <xdr:cNvSpPr/>
      </xdr:nvSpPr>
      <xdr:spPr>
        <a:xfrm>
          <a:off x="14351000" y="145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58945</xdr:rowOff>
    </xdr:from>
    <xdr:ext cx="762000" cy="259045"/>
    <xdr:sp macro="" textlink="">
      <xdr:nvSpPr>
        <xdr:cNvPr id="264" name="テキスト ボックス 263"/>
        <xdr:cNvSpPr txBox="1"/>
      </xdr:nvSpPr>
      <xdr:spPr>
        <a:xfrm>
          <a:off x="14020800" y="1428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108965</xdr:rowOff>
    </xdr:from>
    <xdr:to>
      <xdr:col>19</xdr:col>
      <xdr:colOff>533400</xdr:colOff>
      <xdr:row>85</xdr:row>
      <xdr:rowOff>39115</xdr:rowOff>
    </xdr:to>
    <xdr:sp macro="" textlink="">
      <xdr:nvSpPr>
        <xdr:cNvPr id="265" name="フローチャート : 判断 264"/>
        <xdr:cNvSpPr/>
      </xdr:nvSpPr>
      <xdr:spPr>
        <a:xfrm>
          <a:off x="13462000" y="1451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49292</xdr:rowOff>
    </xdr:from>
    <xdr:ext cx="762000" cy="259045"/>
    <xdr:sp macro="" textlink="">
      <xdr:nvSpPr>
        <xdr:cNvPr id="266" name="テキスト ボックス 265"/>
        <xdr:cNvSpPr txBox="1"/>
      </xdr:nvSpPr>
      <xdr:spPr>
        <a:xfrm>
          <a:off x="13131800" y="1427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72" name="円/楕円 271"/>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73"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7113</xdr:rowOff>
    </xdr:from>
    <xdr:to>
      <xdr:col>23</xdr:col>
      <xdr:colOff>457200</xdr:colOff>
      <xdr:row>88</xdr:row>
      <xdr:rowOff>108713</xdr:rowOff>
    </xdr:to>
    <xdr:sp macro="" textlink="">
      <xdr:nvSpPr>
        <xdr:cNvPr id="274" name="円/楕円 273"/>
        <xdr:cNvSpPr/>
      </xdr:nvSpPr>
      <xdr:spPr>
        <a:xfrm>
          <a:off x="16129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93490</xdr:rowOff>
    </xdr:from>
    <xdr:ext cx="736600" cy="259045"/>
    <xdr:sp macro="" textlink="">
      <xdr:nvSpPr>
        <xdr:cNvPr id="275" name="テキスト ボックス 274"/>
        <xdr:cNvSpPr txBox="1"/>
      </xdr:nvSpPr>
      <xdr:spPr>
        <a:xfrm>
          <a:off x="15798800" y="15181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31242</xdr:rowOff>
    </xdr:from>
    <xdr:to>
      <xdr:col>22</xdr:col>
      <xdr:colOff>254000</xdr:colOff>
      <xdr:row>88</xdr:row>
      <xdr:rowOff>132842</xdr:rowOff>
    </xdr:to>
    <xdr:sp macro="" textlink="">
      <xdr:nvSpPr>
        <xdr:cNvPr id="276" name="円/楕円 275"/>
        <xdr:cNvSpPr/>
      </xdr:nvSpPr>
      <xdr:spPr>
        <a:xfrm>
          <a:off x="15240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117619</xdr:rowOff>
    </xdr:from>
    <xdr:ext cx="762000" cy="259045"/>
    <xdr:sp macro="" textlink="">
      <xdr:nvSpPr>
        <xdr:cNvPr id="277" name="テキスト ボックス 276"/>
        <xdr:cNvSpPr txBox="1"/>
      </xdr:nvSpPr>
      <xdr:spPr>
        <a:xfrm>
          <a:off x="14909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130556</xdr:rowOff>
    </xdr:from>
    <xdr:to>
      <xdr:col>21</xdr:col>
      <xdr:colOff>50800</xdr:colOff>
      <xdr:row>86</xdr:row>
      <xdr:rowOff>60706</xdr:rowOff>
    </xdr:to>
    <xdr:sp macro="" textlink="">
      <xdr:nvSpPr>
        <xdr:cNvPr id="278" name="円/楕円 277"/>
        <xdr:cNvSpPr/>
      </xdr:nvSpPr>
      <xdr:spPr>
        <a:xfrm>
          <a:off x="14351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45483</xdr:rowOff>
    </xdr:from>
    <xdr:ext cx="762000" cy="259045"/>
    <xdr:sp macro="" textlink="">
      <xdr:nvSpPr>
        <xdr:cNvPr id="279" name="テキスト ボックス 278"/>
        <xdr:cNvSpPr txBox="1"/>
      </xdr:nvSpPr>
      <xdr:spPr>
        <a:xfrm>
          <a:off x="14020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7365</xdr:rowOff>
    </xdr:from>
    <xdr:to>
      <xdr:col>19</xdr:col>
      <xdr:colOff>533400</xdr:colOff>
      <xdr:row>86</xdr:row>
      <xdr:rowOff>108965</xdr:rowOff>
    </xdr:to>
    <xdr:sp macro="" textlink="">
      <xdr:nvSpPr>
        <xdr:cNvPr id="280" name="円/楕円 279"/>
        <xdr:cNvSpPr/>
      </xdr:nvSpPr>
      <xdr:spPr>
        <a:xfrm>
          <a:off x="13462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93742</xdr:rowOff>
    </xdr:from>
    <xdr:ext cx="762000" cy="259045"/>
    <xdr:sp macro="" textlink="">
      <xdr:nvSpPr>
        <xdr:cNvPr id="281" name="テキスト ボックス 280"/>
        <xdr:cNvSpPr txBox="1"/>
      </xdr:nvSpPr>
      <xdr:spPr>
        <a:xfrm>
          <a:off x="13131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計画の実行により、昨年度に比べ０．０７人減少し、類似団体平均値との比較でも０．０３人まで減少しており、着実に職員数は合併時より少なくなっている。今後もさらに定員適正化計画に沿い適正な定員管理に努め、「平成２６年度～３３年度の８年間で９人（７％）」の削減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08" name="直線コネクタ 307"/>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09"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0" name="直線コネクタ 309"/>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1"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2" name="直線コネクタ 311"/>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109728</xdr:rowOff>
    </xdr:from>
    <xdr:to>
      <xdr:col>24</xdr:col>
      <xdr:colOff>558800</xdr:colOff>
      <xdr:row>61</xdr:row>
      <xdr:rowOff>113106</xdr:rowOff>
    </xdr:to>
    <xdr:cxnSp macro="">
      <xdr:nvCxnSpPr>
        <xdr:cNvPr id="313" name="直線コネクタ 312"/>
        <xdr:cNvCxnSpPr/>
      </xdr:nvCxnSpPr>
      <xdr:spPr>
        <a:xfrm flipV="1">
          <a:off x="16179800" y="10568178"/>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4"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5" name="フローチャート : 判断 314"/>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113106</xdr:rowOff>
    </xdr:from>
    <xdr:to>
      <xdr:col>23</xdr:col>
      <xdr:colOff>406400</xdr:colOff>
      <xdr:row>61</xdr:row>
      <xdr:rowOff>145441</xdr:rowOff>
    </xdr:to>
    <xdr:cxnSp macro="">
      <xdr:nvCxnSpPr>
        <xdr:cNvPr id="316" name="直線コネクタ 315"/>
        <xdr:cNvCxnSpPr/>
      </xdr:nvCxnSpPr>
      <xdr:spPr>
        <a:xfrm flipV="1">
          <a:off x="15290800" y="1057155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7" name="フローチャート : 判断 316"/>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18" name="テキスト ボックス 317"/>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145441</xdr:rowOff>
    </xdr:from>
    <xdr:to>
      <xdr:col>22</xdr:col>
      <xdr:colOff>203200</xdr:colOff>
      <xdr:row>61</xdr:row>
      <xdr:rowOff>153645</xdr:rowOff>
    </xdr:to>
    <xdr:cxnSp macro="">
      <xdr:nvCxnSpPr>
        <xdr:cNvPr id="319" name="直線コネクタ 318"/>
        <xdr:cNvCxnSpPr/>
      </xdr:nvCxnSpPr>
      <xdr:spPr>
        <a:xfrm flipV="1">
          <a:off x="14401800" y="106038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0" name="フローチャート : 判断 319"/>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1" name="テキスト ボックス 320"/>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153645</xdr:rowOff>
    </xdr:from>
    <xdr:to>
      <xdr:col>21</xdr:col>
      <xdr:colOff>0</xdr:colOff>
      <xdr:row>61</xdr:row>
      <xdr:rowOff>157988</xdr:rowOff>
    </xdr:to>
    <xdr:cxnSp macro="">
      <xdr:nvCxnSpPr>
        <xdr:cNvPr id="322" name="直線コネクタ 321"/>
        <xdr:cNvCxnSpPr/>
      </xdr:nvCxnSpPr>
      <xdr:spPr>
        <a:xfrm flipV="1">
          <a:off x="13512800" y="106120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3" name="フローチャート : 判断 322"/>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4" name="テキスト ボックス 323"/>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5" name="フローチャート : 判断 324"/>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6" name="テキスト ボックス 325"/>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58928</xdr:rowOff>
    </xdr:from>
    <xdr:to>
      <xdr:col>24</xdr:col>
      <xdr:colOff>609600</xdr:colOff>
      <xdr:row>61</xdr:row>
      <xdr:rowOff>160528</xdr:rowOff>
    </xdr:to>
    <xdr:sp macro="" textlink="">
      <xdr:nvSpPr>
        <xdr:cNvPr id="332" name="円/楕円 331"/>
        <xdr:cNvSpPr/>
      </xdr:nvSpPr>
      <xdr:spPr>
        <a:xfrm>
          <a:off x="16967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31005</xdr:rowOff>
    </xdr:from>
    <xdr:ext cx="762000" cy="259045"/>
    <xdr:sp macro="" textlink="">
      <xdr:nvSpPr>
        <xdr:cNvPr id="333" name="定員管理の状況該当値テキスト"/>
        <xdr:cNvSpPr txBox="1"/>
      </xdr:nvSpPr>
      <xdr:spPr>
        <a:xfrm>
          <a:off x="17106900" y="1048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62306</xdr:rowOff>
    </xdr:from>
    <xdr:to>
      <xdr:col>23</xdr:col>
      <xdr:colOff>457200</xdr:colOff>
      <xdr:row>61</xdr:row>
      <xdr:rowOff>163906</xdr:rowOff>
    </xdr:to>
    <xdr:sp macro="" textlink="">
      <xdr:nvSpPr>
        <xdr:cNvPr id="334" name="円/楕円 333"/>
        <xdr:cNvSpPr/>
      </xdr:nvSpPr>
      <xdr:spPr>
        <a:xfrm>
          <a:off x="16129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148683</xdr:rowOff>
    </xdr:from>
    <xdr:ext cx="736600" cy="259045"/>
    <xdr:sp macro="" textlink="">
      <xdr:nvSpPr>
        <xdr:cNvPr id="335" name="テキスト ボックス 334"/>
        <xdr:cNvSpPr txBox="1"/>
      </xdr:nvSpPr>
      <xdr:spPr>
        <a:xfrm>
          <a:off x="15798800" y="1060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94641</xdr:rowOff>
    </xdr:from>
    <xdr:to>
      <xdr:col>22</xdr:col>
      <xdr:colOff>254000</xdr:colOff>
      <xdr:row>62</xdr:row>
      <xdr:rowOff>24791</xdr:rowOff>
    </xdr:to>
    <xdr:sp macro="" textlink="">
      <xdr:nvSpPr>
        <xdr:cNvPr id="336" name="円/楕円 335"/>
        <xdr:cNvSpPr/>
      </xdr:nvSpPr>
      <xdr:spPr>
        <a:xfrm>
          <a:off x="15240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9568</xdr:rowOff>
    </xdr:from>
    <xdr:ext cx="762000" cy="259045"/>
    <xdr:sp macro="" textlink="">
      <xdr:nvSpPr>
        <xdr:cNvPr id="337" name="テキスト ボックス 336"/>
        <xdr:cNvSpPr txBox="1"/>
      </xdr:nvSpPr>
      <xdr:spPr>
        <a:xfrm>
          <a:off x="14909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102845</xdr:rowOff>
    </xdr:from>
    <xdr:to>
      <xdr:col>21</xdr:col>
      <xdr:colOff>50800</xdr:colOff>
      <xdr:row>62</xdr:row>
      <xdr:rowOff>32995</xdr:rowOff>
    </xdr:to>
    <xdr:sp macro="" textlink="">
      <xdr:nvSpPr>
        <xdr:cNvPr id="338" name="円/楕円 337"/>
        <xdr:cNvSpPr/>
      </xdr:nvSpPr>
      <xdr:spPr>
        <a:xfrm>
          <a:off x="14351000" y="105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17772</xdr:rowOff>
    </xdr:from>
    <xdr:ext cx="762000" cy="259045"/>
    <xdr:sp macro="" textlink="">
      <xdr:nvSpPr>
        <xdr:cNvPr id="339" name="テキスト ボックス 338"/>
        <xdr:cNvSpPr txBox="1"/>
      </xdr:nvSpPr>
      <xdr:spPr>
        <a:xfrm>
          <a:off x="14020800" y="1064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107188</xdr:rowOff>
    </xdr:from>
    <xdr:to>
      <xdr:col>19</xdr:col>
      <xdr:colOff>533400</xdr:colOff>
      <xdr:row>62</xdr:row>
      <xdr:rowOff>37338</xdr:rowOff>
    </xdr:to>
    <xdr:sp macro="" textlink="">
      <xdr:nvSpPr>
        <xdr:cNvPr id="340" name="円/楕円 339"/>
        <xdr:cNvSpPr/>
      </xdr:nvSpPr>
      <xdr:spPr>
        <a:xfrm>
          <a:off x="13462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22115</xdr:rowOff>
    </xdr:from>
    <xdr:ext cx="762000" cy="259045"/>
    <xdr:sp macro="" textlink="">
      <xdr:nvSpPr>
        <xdr:cNvPr id="341" name="テキスト ボックス 340"/>
        <xdr:cNvSpPr txBox="1"/>
      </xdr:nvSpPr>
      <xdr:spPr>
        <a:xfrm>
          <a:off x="13131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3" name="テキスト ボックス 34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4" name="テキスト ボックス 34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債の償還のピークが過ぎたことと、これまでの繰上償還による償還金の減少及び新規発行債の抑制により、比率は昨年度に比べ１．１ポイント減少し、平成２５年度決算で１８％未満へ改善する目標を達成することができた。</a:t>
          </a:r>
          <a:endParaRPr kumimoji="1" lang="en-US" altLang="ja-JP" sz="1200">
            <a:latin typeface="ＭＳ Ｐゴシック"/>
          </a:endParaRPr>
        </a:p>
        <a:p>
          <a:r>
            <a:rPr kumimoji="1" lang="ja-JP" altLang="en-US" sz="1200">
              <a:latin typeface="ＭＳ Ｐゴシック"/>
            </a:rPr>
            <a:t>　しかし、類似団体と比較すると６．８ポイント上回っていることから、今後も、公債費負担適正化計画に沿い、投資的事業の計画的実施による新規発行債の抑制と繰上償還などの実行により、さらに比率の改善を図る。　</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6" name="直線コネクタ 365"/>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7"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68" name="直線コネクタ 367"/>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43</xdr:row>
      <xdr:rowOff>95250</xdr:rowOff>
    </xdr:to>
    <xdr:cxnSp macro="">
      <xdr:nvCxnSpPr>
        <xdr:cNvPr id="371" name="直線コネクタ 370"/>
        <xdr:cNvCxnSpPr/>
      </xdr:nvCxnSpPr>
      <xdr:spPr>
        <a:xfrm flipV="1">
          <a:off x="16179800" y="740124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2"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3" name="フローチャート : 判断 372"/>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44</xdr:row>
      <xdr:rowOff>26353</xdr:rowOff>
    </xdr:to>
    <xdr:cxnSp macro="">
      <xdr:nvCxnSpPr>
        <xdr:cNvPr id="374" name="直線コネクタ 373"/>
        <xdr:cNvCxnSpPr/>
      </xdr:nvCxnSpPr>
      <xdr:spPr>
        <a:xfrm flipV="1">
          <a:off x="15290800" y="74676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5" name="フローチャート : 判断 374"/>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6" name="テキスト ボックス 375"/>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26353</xdr:rowOff>
    </xdr:from>
    <xdr:to>
      <xdr:col>22</xdr:col>
      <xdr:colOff>203200</xdr:colOff>
      <xdr:row>44</xdr:row>
      <xdr:rowOff>116840</xdr:rowOff>
    </xdr:to>
    <xdr:cxnSp macro="">
      <xdr:nvCxnSpPr>
        <xdr:cNvPr id="377" name="直線コネクタ 376"/>
        <xdr:cNvCxnSpPr/>
      </xdr:nvCxnSpPr>
      <xdr:spPr>
        <a:xfrm flipV="1">
          <a:off x="14401800" y="757015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78" name="フローチャート : 判断 37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79" name="テキスト ボックス 37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23813</xdr:rowOff>
    </xdr:to>
    <xdr:cxnSp macro="">
      <xdr:nvCxnSpPr>
        <xdr:cNvPr id="380" name="直線コネクタ 379"/>
        <xdr:cNvCxnSpPr/>
      </xdr:nvCxnSpPr>
      <xdr:spPr>
        <a:xfrm flipV="1">
          <a:off x="13512800" y="76606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1" name="フローチャート : 判断 380"/>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2" name="テキスト ボックス 381"/>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3" name="フローチャート : 判断 382"/>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4" name="テキスト ボックス 383"/>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149543</xdr:rowOff>
    </xdr:from>
    <xdr:to>
      <xdr:col>24</xdr:col>
      <xdr:colOff>609600</xdr:colOff>
      <xdr:row>43</xdr:row>
      <xdr:rowOff>79693</xdr:rowOff>
    </xdr:to>
    <xdr:sp macro="" textlink="">
      <xdr:nvSpPr>
        <xdr:cNvPr id="390" name="円/楕円 389"/>
        <xdr:cNvSpPr/>
      </xdr:nvSpPr>
      <xdr:spPr>
        <a:xfrm>
          <a:off x="16967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45420</xdr:rowOff>
    </xdr:from>
    <xdr:ext cx="762000" cy="259045"/>
    <xdr:sp macro="" textlink="">
      <xdr:nvSpPr>
        <xdr:cNvPr id="391" name="公債費負担の状況該当値テキスト"/>
        <xdr:cNvSpPr txBox="1"/>
      </xdr:nvSpPr>
      <xdr:spPr>
        <a:xfrm>
          <a:off x="17106900" y="724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2" name="円/楕円 391"/>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3" name="テキスト ボックス 392"/>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147003</xdr:rowOff>
    </xdr:from>
    <xdr:to>
      <xdr:col>22</xdr:col>
      <xdr:colOff>254000</xdr:colOff>
      <xdr:row>44</xdr:row>
      <xdr:rowOff>77153</xdr:rowOff>
    </xdr:to>
    <xdr:sp macro="" textlink="">
      <xdr:nvSpPr>
        <xdr:cNvPr id="394" name="円/楕円 393"/>
        <xdr:cNvSpPr/>
      </xdr:nvSpPr>
      <xdr:spPr>
        <a:xfrm>
          <a:off x="15240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61930</xdr:rowOff>
    </xdr:from>
    <xdr:ext cx="762000" cy="259045"/>
    <xdr:sp macro="" textlink="">
      <xdr:nvSpPr>
        <xdr:cNvPr id="395" name="テキスト ボックス 394"/>
        <xdr:cNvSpPr txBox="1"/>
      </xdr:nvSpPr>
      <xdr:spPr>
        <a:xfrm>
          <a:off x="14909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396" name="円/楕円 39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397" name="テキスト ボックス 39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144463</xdr:rowOff>
    </xdr:from>
    <xdr:to>
      <xdr:col>19</xdr:col>
      <xdr:colOff>533400</xdr:colOff>
      <xdr:row>45</xdr:row>
      <xdr:rowOff>74613</xdr:rowOff>
    </xdr:to>
    <xdr:sp macro="" textlink="">
      <xdr:nvSpPr>
        <xdr:cNvPr id="398" name="円/楕円 397"/>
        <xdr:cNvSpPr/>
      </xdr:nvSpPr>
      <xdr:spPr>
        <a:xfrm>
          <a:off x="13462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59390</xdr:rowOff>
    </xdr:from>
    <xdr:ext cx="762000" cy="259045"/>
    <xdr:sp macro="" textlink="">
      <xdr:nvSpPr>
        <xdr:cNvPr id="399" name="テキスト ボックス 398"/>
        <xdr:cNvSpPr txBox="1"/>
      </xdr:nvSpPr>
      <xdr:spPr>
        <a:xfrm>
          <a:off x="13131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1" name="テキスト ボックス 40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2" name="テキスト ボックス 40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将来負担額において、普通会計債の繰上償還等により残高の減少及び公営企業債（水道・下水道・病院）の償還終了等による残高減少に伴い公営企業への公債費充当の繰入見込額が減少したことや、充当可能基金の増加により、昨年度に比べ比率が大幅に減少している。</a:t>
          </a:r>
          <a:endParaRPr kumimoji="1" lang="en-US" altLang="ja-JP" sz="1200">
            <a:latin typeface="ＭＳ Ｐゴシック"/>
          </a:endParaRPr>
        </a:p>
        <a:p>
          <a:r>
            <a:rPr kumimoji="1" lang="ja-JP" altLang="en-US" sz="1200">
              <a:latin typeface="ＭＳ Ｐゴシック"/>
            </a:rPr>
            <a:t>　今後においても行財政の集中改革プラン及び公債費負担適正化計画に沿い、新規発行債の抑制・縮小に努め、将来負担額の抑制を行い比率の改善を図る。</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28" name="直線コネクタ 427"/>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29"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0" name="直線コネクタ 429"/>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1"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2" name="直線コネクタ 431"/>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169714</xdr:rowOff>
    </xdr:from>
    <xdr:to>
      <xdr:col>24</xdr:col>
      <xdr:colOff>558800</xdr:colOff>
      <xdr:row>17</xdr:row>
      <xdr:rowOff>101092</xdr:rowOff>
    </xdr:to>
    <xdr:cxnSp macro="">
      <xdr:nvCxnSpPr>
        <xdr:cNvPr id="433" name="直線コネクタ 432"/>
        <xdr:cNvCxnSpPr/>
      </xdr:nvCxnSpPr>
      <xdr:spPr>
        <a:xfrm flipV="1">
          <a:off x="16179800" y="2741464"/>
          <a:ext cx="8382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4"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5" name="フローチャート : 判断 434"/>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101092</xdr:rowOff>
    </xdr:from>
    <xdr:to>
      <xdr:col>23</xdr:col>
      <xdr:colOff>406400</xdr:colOff>
      <xdr:row>17</xdr:row>
      <xdr:rowOff>118787</xdr:rowOff>
    </xdr:to>
    <xdr:cxnSp macro="">
      <xdr:nvCxnSpPr>
        <xdr:cNvPr id="436" name="直線コネクタ 435"/>
        <xdr:cNvCxnSpPr/>
      </xdr:nvCxnSpPr>
      <xdr:spPr>
        <a:xfrm flipV="1">
          <a:off x="15290800" y="3015742"/>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118787</xdr:rowOff>
    </xdr:from>
    <xdr:to>
      <xdr:col>22</xdr:col>
      <xdr:colOff>203200</xdr:colOff>
      <xdr:row>18</xdr:row>
      <xdr:rowOff>154855</xdr:rowOff>
    </xdr:to>
    <xdr:cxnSp macro="">
      <xdr:nvCxnSpPr>
        <xdr:cNvPr id="439" name="直線コネクタ 438"/>
        <xdr:cNvCxnSpPr/>
      </xdr:nvCxnSpPr>
      <xdr:spPr>
        <a:xfrm flipV="1">
          <a:off x="14401800" y="3033437"/>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154855</xdr:rowOff>
    </xdr:from>
    <xdr:to>
      <xdr:col>21</xdr:col>
      <xdr:colOff>0</xdr:colOff>
      <xdr:row>21</xdr:row>
      <xdr:rowOff>144018</xdr:rowOff>
    </xdr:to>
    <xdr:cxnSp macro="">
      <xdr:nvCxnSpPr>
        <xdr:cNvPr id="442" name="直線コネクタ 441"/>
        <xdr:cNvCxnSpPr/>
      </xdr:nvCxnSpPr>
      <xdr:spPr>
        <a:xfrm flipV="1">
          <a:off x="13512800" y="3240955"/>
          <a:ext cx="889000" cy="50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3" name="フローチャート : 判断 442"/>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4" name="テキスト ボックス 443"/>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5" name="フローチャート : 判断 444"/>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6" name="テキスト ボックス 445"/>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118914</xdr:rowOff>
    </xdr:from>
    <xdr:to>
      <xdr:col>24</xdr:col>
      <xdr:colOff>609600</xdr:colOff>
      <xdr:row>16</xdr:row>
      <xdr:rowOff>49064</xdr:rowOff>
    </xdr:to>
    <xdr:sp macro="" textlink="">
      <xdr:nvSpPr>
        <xdr:cNvPr id="452" name="円/楕円 451"/>
        <xdr:cNvSpPr/>
      </xdr:nvSpPr>
      <xdr:spPr>
        <a:xfrm>
          <a:off x="169672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90991</xdr:rowOff>
    </xdr:from>
    <xdr:ext cx="762000" cy="259045"/>
    <xdr:sp macro="" textlink="">
      <xdr:nvSpPr>
        <xdr:cNvPr id="453" name="将来負担の状況該当値テキスト"/>
        <xdr:cNvSpPr txBox="1"/>
      </xdr:nvSpPr>
      <xdr:spPr>
        <a:xfrm>
          <a:off x="17106900" y="266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50292</xdr:rowOff>
    </xdr:from>
    <xdr:to>
      <xdr:col>23</xdr:col>
      <xdr:colOff>457200</xdr:colOff>
      <xdr:row>17</xdr:row>
      <xdr:rowOff>151892</xdr:rowOff>
    </xdr:to>
    <xdr:sp macro="" textlink="">
      <xdr:nvSpPr>
        <xdr:cNvPr id="454" name="円/楕円 453"/>
        <xdr:cNvSpPr/>
      </xdr:nvSpPr>
      <xdr:spPr>
        <a:xfrm>
          <a:off x="16129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136669</xdr:rowOff>
    </xdr:from>
    <xdr:ext cx="736600" cy="259045"/>
    <xdr:sp macro="" textlink="">
      <xdr:nvSpPr>
        <xdr:cNvPr id="455" name="テキスト ボックス 454"/>
        <xdr:cNvSpPr txBox="1"/>
      </xdr:nvSpPr>
      <xdr:spPr>
        <a:xfrm>
          <a:off x="15798800" y="305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67987</xdr:rowOff>
    </xdr:from>
    <xdr:to>
      <xdr:col>22</xdr:col>
      <xdr:colOff>254000</xdr:colOff>
      <xdr:row>17</xdr:row>
      <xdr:rowOff>169587</xdr:rowOff>
    </xdr:to>
    <xdr:sp macro="" textlink="">
      <xdr:nvSpPr>
        <xdr:cNvPr id="456" name="円/楕円 455"/>
        <xdr:cNvSpPr/>
      </xdr:nvSpPr>
      <xdr:spPr>
        <a:xfrm>
          <a:off x="15240000" y="29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154364</xdr:rowOff>
    </xdr:from>
    <xdr:ext cx="762000" cy="259045"/>
    <xdr:sp macro="" textlink="">
      <xdr:nvSpPr>
        <xdr:cNvPr id="457" name="テキスト ボックス 456"/>
        <xdr:cNvSpPr txBox="1"/>
      </xdr:nvSpPr>
      <xdr:spPr>
        <a:xfrm>
          <a:off x="14909800" y="306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104055</xdr:rowOff>
    </xdr:from>
    <xdr:to>
      <xdr:col>21</xdr:col>
      <xdr:colOff>50800</xdr:colOff>
      <xdr:row>19</xdr:row>
      <xdr:rowOff>34205</xdr:rowOff>
    </xdr:to>
    <xdr:sp macro="" textlink="">
      <xdr:nvSpPr>
        <xdr:cNvPr id="458" name="円/楕円 457"/>
        <xdr:cNvSpPr/>
      </xdr:nvSpPr>
      <xdr:spPr>
        <a:xfrm>
          <a:off x="14351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18982</xdr:rowOff>
    </xdr:from>
    <xdr:ext cx="762000" cy="259045"/>
    <xdr:sp macro="" textlink="">
      <xdr:nvSpPr>
        <xdr:cNvPr id="459" name="テキスト ボックス 458"/>
        <xdr:cNvSpPr txBox="1"/>
      </xdr:nvSpPr>
      <xdr:spPr>
        <a:xfrm>
          <a:off x="14020800" y="32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93218</xdr:rowOff>
    </xdr:from>
    <xdr:to>
      <xdr:col>19</xdr:col>
      <xdr:colOff>533400</xdr:colOff>
      <xdr:row>22</xdr:row>
      <xdr:rowOff>23368</xdr:rowOff>
    </xdr:to>
    <xdr:sp macro="" textlink="">
      <xdr:nvSpPr>
        <xdr:cNvPr id="460" name="円/楕円 459"/>
        <xdr:cNvSpPr/>
      </xdr:nvSpPr>
      <xdr:spPr>
        <a:xfrm>
          <a:off x="13462000" y="36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8145</xdr:rowOff>
    </xdr:from>
    <xdr:ext cx="762000" cy="259045"/>
    <xdr:sp macro="" textlink="">
      <xdr:nvSpPr>
        <xdr:cNvPr id="461" name="テキスト ボックス 460"/>
        <xdr:cNvSpPr txBox="1"/>
      </xdr:nvSpPr>
      <xdr:spPr>
        <a:xfrm>
          <a:off x="13131800" y="37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12,327
12,300
202.27
7,880,032
7,704,366
156,143
5,373,508
9,834,305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46.1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値より３．７ポイント低い水準となっているが、今後においても集中改革プランと定員適正化計画に揚げた取り組みにより改善を図っていく。具体的には、各種手当の総点検等による給与の適正化と新規採用の抑制による職員数の減により、「平成２６年度～平成３３年度の８年間で９人（７％）」の削減を行い、人件費の削減に努める。</a:t>
          </a:r>
          <a:endParaRPr kumimoji="1" lang="en-US" altLang="ja-JP" sz="1200">
            <a:latin typeface="ＭＳ Ｐゴシック"/>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104140</xdr:rowOff>
    </xdr:to>
    <xdr:cxnSp macro="">
      <xdr:nvCxnSpPr>
        <xdr:cNvPr id="63" name="直線コネクタ 62"/>
        <xdr:cNvCxnSpPr/>
      </xdr:nvCxnSpPr>
      <xdr:spPr>
        <a:xfrm flipV="1">
          <a:off x="3987800" y="6184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127000</xdr:rowOff>
    </xdr:to>
    <xdr:cxnSp macro="">
      <xdr:nvCxnSpPr>
        <xdr:cNvPr id="66" name="直線コネクタ 65"/>
        <xdr:cNvCxnSpPr/>
      </xdr:nvCxnSpPr>
      <xdr:spPr>
        <a:xfrm flipV="1">
          <a:off x="3098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127000</xdr:rowOff>
    </xdr:to>
    <xdr:cxnSp macro="">
      <xdr:nvCxnSpPr>
        <xdr:cNvPr id="69" name="直線コネクタ 68"/>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19558</xdr:rowOff>
    </xdr:to>
    <xdr:cxnSp macro="">
      <xdr:nvCxnSpPr>
        <xdr:cNvPr id="72" name="直線コネクタ 71"/>
        <xdr:cNvCxnSpPr/>
      </xdr:nvCxnSpPr>
      <xdr:spPr>
        <a:xfrm flipV="1">
          <a:off x="1320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2" name="円/楕円 81"/>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3"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4" name="円/楕円 83"/>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5" name="テキスト ボックス 84"/>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6" name="円/楕円 85"/>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7" name="テキスト ボックス 86"/>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88" name="円/楕円 87"/>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89" name="テキスト ボックス 88"/>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0" name="円/楕円 89"/>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1" name="テキスト ボックス 90"/>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値より１．６ポイント低い水準となっているが、依然として各施設の維持管理経費が増加傾向にある。今後は、集中改革プランに揚げた経費削減に向けての事務事業の更なる見直し、重複する施設の管理の見直しなどの取り組みにより、物件費全体の縮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123190</xdr:rowOff>
    </xdr:to>
    <xdr:cxnSp macro="">
      <xdr:nvCxnSpPr>
        <xdr:cNvPr id="124" name="直線コネクタ 123"/>
        <xdr:cNvCxnSpPr/>
      </xdr:nvCxnSpPr>
      <xdr:spPr>
        <a:xfrm>
          <a:off x="15671800" y="268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115570</xdr:rowOff>
    </xdr:to>
    <xdr:cxnSp macro="">
      <xdr:nvCxnSpPr>
        <xdr:cNvPr id="127" name="直線コネクタ 126"/>
        <xdr:cNvCxnSpPr/>
      </xdr:nvCxnSpPr>
      <xdr:spPr>
        <a:xfrm>
          <a:off x="14782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69850</xdr:rowOff>
    </xdr:to>
    <xdr:cxnSp macro="">
      <xdr:nvCxnSpPr>
        <xdr:cNvPr id="130" name="直線コネクタ 129"/>
        <xdr:cNvCxnSpPr/>
      </xdr:nvCxnSpPr>
      <xdr:spPr>
        <a:xfrm>
          <a:off x="13893800" y="257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157480</xdr:rowOff>
    </xdr:from>
    <xdr:to>
      <xdr:col>20</xdr:col>
      <xdr:colOff>158750</xdr:colOff>
      <xdr:row>15</xdr:row>
      <xdr:rowOff>1270</xdr:rowOff>
    </xdr:to>
    <xdr:cxnSp macro="">
      <xdr:nvCxnSpPr>
        <xdr:cNvPr id="133" name="直線コネクタ 132"/>
        <xdr:cNvCxnSpPr/>
      </xdr:nvCxnSpPr>
      <xdr:spPr>
        <a:xfrm>
          <a:off x="13004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3" name="円/楕円 142"/>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4"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7" name="円/楕円 146"/>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48" name="テキスト ボックス 147"/>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9" name="円/楕円 148"/>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0" name="テキスト ボックス 149"/>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1" name="円/楕円 150"/>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47007</xdr:rowOff>
    </xdr:from>
    <xdr:ext cx="762000" cy="259045"/>
    <xdr:sp macro="" textlink="">
      <xdr:nvSpPr>
        <xdr:cNvPr id="152" name="テキスト ボックス 15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類似団体平均値より１．８ポイント低い水準となっているが、障害者自立支援給付費及び児童福祉費（保育所運営委託費）に係る経費が増加傾向となっている。</a:t>
          </a:r>
          <a:endParaRPr kumimoji="1" lang="en-US" altLang="ja-JP" sz="1200">
            <a:latin typeface="ＭＳ Ｐゴシック"/>
          </a:endParaRPr>
        </a:p>
        <a:p>
          <a:r>
            <a:rPr kumimoji="1" lang="ja-JP" altLang="en-US" sz="1200">
              <a:latin typeface="ＭＳ Ｐゴシック"/>
            </a:rPr>
            <a:t>　今後も集中改革プランの確実な実行により、財源を確保していく必要がある。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107950</xdr:rowOff>
    </xdr:to>
    <xdr:cxnSp macro="">
      <xdr:nvCxnSpPr>
        <xdr:cNvPr id="185" name="直線コネクタ 184"/>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107950</xdr:rowOff>
    </xdr:to>
    <xdr:cxnSp macro="">
      <xdr:nvCxnSpPr>
        <xdr:cNvPr id="188" name="直線コネクタ 187"/>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91" name="直線コネクタ 190"/>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54</xdr:row>
      <xdr:rowOff>12700</xdr:rowOff>
    </xdr:to>
    <xdr:cxnSp macro="">
      <xdr:nvCxnSpPr>
        <xdr:cNvPr id="194" name="直線コネクタ 193"/>
        <xdr:cNvCxnSpPr/>
      </xdr:nvCxnSpPr>
      <xdr:spPr>
        <a:xfrm>
          <a:off x="1320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4" name="円/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6" name="円/楕円 205"/>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07" name="テキスト ボックス 206"/>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8" name="円/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2" name="円/楕円 211"/>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3" name="テキスト ボックス 212"/>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その他に係る経常収支比率は繰出金であり、類似団体平均値より６．９ポイント低い水準となっている。</a:t>
          </a:r>
          <a:endParaRPr kumimoji="1" lang="en-US" altLang="ja-JP" sz="1200">
            <a:latin typeface="ＭＳ Ｐゴシック"/>
          </a:endParaRPr>
        </a:p>
        <a:p>
          <a:r>
            <a:rPr kumimoji="1" lang="ja-JP" altLang="en-US" sz="1200">
              <a:latin typeface="ＭＳ Ｐゴシック"/>
            </a:rPr>
            <a:t>　今後、特に介護保険事業や後期高齢者医療事業の繰出金が増加してくものと推測される。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130810</xdr:rowOff>
    </xdr:from>
    <xdr:to>
      <xdr:col>24</xdr:col>
      <xdr:colOff>31750</xdr:colOff>
      <xdr:row>53</xdr:row>
      <xdr:rowOff>130810</xdr:rowOff>
    </xdr:to>
    <xdr:cxnSp macro="">
      <xdr:nvCxnSpPr>
        <xdr:cNvPr id="246" name="直線コネクタ 245"/>
        <xdr:cNvCxnSpPr/>
      </xdr:nvCxnSpPr>
      <xdr:spPr>
        <a:xfrm>
          <a:off x="15671800" y="9217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123190</xdr:rowOff>
    </xdr:from>
    <xdr:to>
      <xdr:col>22</xdr:col>
      <xdr:colOff>565150</xdr:colOff>
      <xdr:row>53</xdr:row>
      <xdr:rowOff>130810</xdr:rowOff>
    </xdr:to>
    <xdr:cxnSp macro="">
      <xdr:nvCxnSpPr>
        <xdr:cNvPr id="249" name="直線コネクタ 248"/>
        <xdr:cNvCxnSpPr/>
      </xdr:nvCxnSpPr>
      <xdr:spPr>
        <a:xfrm>
          <a:off x="14782800" y="9210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92710</xdr:rowOff>
    </xdr:from>
    <xdr:to>
      <xdr:col>21</xdr:col>
      <xdr:colOff>361950</xdr:colOff>
      <xdr:row>53</xdr:row>
      <xdr:rowOff>123190</xdr:rowOff>
    </xdr:to>
    <xdr:cxnSp macro="">
      <xdr:nvCxnSpPr>
        <xdr:cNvPr id="252" name="直線コネクタ 251"/>
        <xdr:cNvCxnSpPr/>
      </xdr:nvCxnSpPr>
      <xdr:spPr>
        <a:xfrm>
          <a:off x="13893800" y="9179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92710</xdr:rowOff>
    </xdr:from>
    <xdr:to>
      <xdr:col>20</xdr:col>
      <xdr:colOff>158750</xdr:colOff>
      <xdr:row>53</xdr:row>
      <xdr:rowOff>130810</xdr:rowOff>
    </xdr:to>
    <xdr:cxnSp macro="">
      <xdr:nvCxnSpPr>
        <xdr:cNvPr id="255" name="直線コネクタ 254"/>
        <xdr:cNvCxnSpPr/>
      </xdr:nvCxnSpPr>
      <xdr:spPr>
        <a:xfrm flipV="1">
          <a:off x="13004800" y="9179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80010</xdr:rowOff>
    </xdr:from>
    <xdr:to>
      <xdr:col>24</xdr:col>
      <xdr:colOff>82550</xdr:colOff>
      <xdr:row>54</xdr:row>
      <xdr:rowOff>10160</xdr:rowOff>
    </xdr:to>
    <xdr:sp macro="" textlink="">
      <xdr:nvSpPr>
        <xdr:cNvPr id="265" name="円/楕円 264"/>
        <xdr:cNvSpPr/>
      </xdr:nvSpPr>
      <xdr:spPr>
        <a:xfrm>
          <a:off x="164592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160037</xdr:rowOff>
    </xdr:from>
    <xdr:ext cx="762000" cy="259045"/>
    <xdr:sp macro="" textlink="">
      <xdr:nvSpPr>
        <xdr:cNvPr id="266" name="その他該当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67" name="円/楕円 266"/>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68" name="テキスト ボックス 267"/>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72390</xdr:rowOff>
    </xdr:from>
    <xdr:to>
      <xdr:col>21</xdr:col>
      <xdr:colOff>412750</xdr:colOff>
      <xdr:row>54</xdr:row>
      <xdr:rowOff>2540</xdr:rowOff>
    </xdr:to>
    <xdr:sp macro="" textlink="">
      <xdr:nvSpPr>
        <xdr:cNvPr id="269" name="円/楕円 268"/>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12717</xdr:rowOff>
    </xdr:from>
    <xdr:ext cx="762000" cy="259045"/>
    <xdr:sp macro="" textlink="">
      <xdr:nvSpPr>
        <xdr:cNvPr id="270" name="テキスト ボックス 269"/>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41910</xdr:rowOff>
    </xdr:from>
    <xdr:to>
      <xdr:col>20</xdr:col>
      <xdr:colOff>209550</xdr:colOff>
      <xdr:row>53</xdr:row>
      <xdr:rowOff>143510</xdr:rowOff>
    </xdr:to>
    <xdr:sp macro="" textlink="">
      <xdr:nvSpPr>
        <xdr:cNvPr id="271" name="円/楕円 270"/>
        <xdr:cNvSpPr/>
      </xdr:nvSpPr>
      <xdr:spPr>
        <a:xfrm>
          <a:off x="13843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153687</xdr:rowOff>
    </xdr:from>
    <xdr:ext cx="762000" cy="259045"/>
    <xdr:sp macro="" textlink="">
      <xdr:nvSpPr>
        <xdr:cNvPr id="272" name="テキスト ボックス 271"/>
        <xdr:cNvSpPr txBox="1"/>
      </xdr:nvSpPr>
      <xdr:spPr>
        <a:xfrm>
          <a:off x="13512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80010</xdr:rowOff>
    </xdr:from>
    <xdr:to>
      <xdr:col>19</xdr:col>
      <xdr:colOff>6350</xdr:colOff>
      <xdr:row>54</xdr:row>
      <xdr:rowOff>10160</xdr:rowOff>
    </xdr:to>
    <xdr:sp macro="" textlink="">
      <xdr:nvSpPr>
        <xdr:cNvPr id="273" name="円/楕円 272"/>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20337</xdr:rowOff>
    </xdr:from>
    <xdr:ext cx="762000" cy="259045"/>
    <xdr:sp macro="" textlink="">
      <xdr:nvSpPr>
        <xdr:cNvPr id="274" name="テキスト ボックス 273"/>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特に一部事務組合（ごみ・し尿処理施設）への負担金と企業会計（病院・上下水道）への補助金が大きく、類似団体平均値を１４．３ポイントも上回る要因になっている。今後については、集中改革プランに掲げた補助金の適正化と整理統合などの取り組みにより、補助金全体の縮減を図っていく。</a:t>
          </a:r>
          <a:endParaRPr kumimoji="1" lang="en-US" altLang="ja-JP" sz="1200">
            <a:latin typeface="ＭＳ Ｐゴシック"/>
          </a:endParaRPr>
        </a:p>
        <a:p>
          <a:r>
            <a:rPr kumimoji="1" lang="ja-JP" altLang="en-US" sz="1200">
              <a:latin typeface="ＭＳ Ｐゴシック"/>
            </a:rPr>
            <a:t>　また、企業会計においては、「公営企業経営健全化計画」を策定し、経営の安定化に努めることにより普通会計の負担を軽減していくように努める。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117856</xdr:rowOff>
    </xdr:from>
    <xdr:to>
      <xdr:col>24</xdr:col>
      <xdr:colOff>31750</xdr:colOff>
      <xdr:row>40</xdr:row>
      <xdr:rowOff>163576</xdr:rowOff>
    </xdr:to>
    <xdr:cxnSp macro="">
      <xdr:nvCxnSpPr>
        <xdr:cNvPr id="304" name="直線コネクタ 303"/>
        <xdr:cNvCxnSpPr/>
      </xdr:nvCxnSpPr>
      <xdr:spPr>
        <a:xfrm>
          <a:off x="15671800" y="69758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117856</xdr:rowOff>
    </xdr:from>
    <xdr:to>
      <xdr:col>22</xdr:col>
      <xdr:colOff>565150</xdr:colOff>
      <xdr:row>41</xdr:row>
      <xdr:rowOff>10414</xdr:rowOff>
    </xdr:to>
    <xdr:cxnSp macro="">
      <xdr:nvCxnSpPr>
        <xdr:cNvPr id="307" name="直線コネクタ 306"/>
        <xdr:cNvCxnSpPr/>
      </xdr:nvCxnSpPr>
      <xdr:spPr>
        <a:xfrm flipV="1">
          <a:off x="14782800" y="69758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104140</xdr:rowOff>
    </xdr:from>
    <xdr:to>
      <xdr:col>21</xdr:col>
      <xdr:colOff>361950</xdr:colOff>
      <xdr:row>41</xdr:row>
      <xdr:rowOff>10414</xdr:rowOff>
    </xdr:to>
    <xdr:cxnSp macro="">
      <xdr:nvCxnSpPr>
        <xdr:cNvPr id="310" name="直線コネクタ 309"/>
        <xdr:cNvCxnSpPr/>
      </xdr:nvCxnSpPr>
      <xdr:spPr>
        <a:xfrm>
          <a:off x="13893800" y="69621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104140</xdr:rowOff>
    </xdr:from>
    <xdr:to>
      <xdr:col>20</xdr:col>
      <xdr:colOff>158750</xdr:colOff>
      <xdr:row>40</xdr:row>
      <xdr:rowOff>113284</xdr:rowOff>
    </xdr:to>
    <xdr:cxnSp macro="">
      <xdr:nvCxnSpPr>
        <xdr:cNvPr id="313" name="直線コネクタ 312"/>
        <xdr:cNvCxnSpPr/>
      </xdr:nvCxnSpPr>
      <xdr:spPr>
        <a:xfrm flipV="1">
          <a:off x="13004800" y="6962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40</xdr:row>
      <xdr:rowOff>112776</xdr:rowOff>
    </xdr:from>
    <xdr:to>
      <xdr:col>24</xdr:col>
      <xdr:colOff>82550</xdr:colOff>
      <xdr:row>41</xdr:row>
      <xdr:rowOff>42926</xdr:rowOff>
    </xdr:to>
    <xdr:sp macro="" textlink="">
      <xdr:nvSpPr>
        <xdr:cNvPr id="323" name="円/楕円 322"/>
        <xdr:cNvSpPr/>
      </xdr:nvSpPr>
      <xdr:spPr>
        <a:xfrm>
          <a:off x="164592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21353</xdr:rowOff>
    </xdr:from>
    <xdr:ext cx="762000" cy="259045"/>
    <xdr:sp macro="" textlink="">
      <xdr:nvSpPr>
        <xdr:cNvPr id="324" name="補助費等該当値テキスト"/>
        <xdr:cNvSpPr txBox="1"/>
      </xdr:nvSpPr>
      <xdr:spPr>
        <a:xfrm>
          <a:off x="16598900" y="68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67056</xdr:rowOff>
    </xdr:from>
    <xdr:to>
      <xdr:col>22</xdr:col>
      <xdr:colOff>615950</xdr:colOff>
      <xdr:row>40</xdr:row>
      <xdr:rowOff>168656</xdr:rowOff>
    </xdr:to>
    <xdr:sp macro="" textlink="">
      <xdr:nvSpPr>
        <xdr:cNvPr id="325" name="円/楕円 324"/>
        <xdr:cNvSpPr/>
      </xdr:nvSpPr>
      <xdr:spPr>
        <a:xfrm>
          <a:off x="15621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153433</xdr:rowOff>
    </xdr:from>
    <xdr:ext cx="736600" cy="259045"/>
    <xdr:sp macro="" textlink="">
      <xdr:nvSpPr>
        <xdr:cNvPr id="326" name="テキスト ボックス 325"/>
        <xdr:cNvSpPr txBox="1"/>
      </xdr:nvSpPr>
      <xdr:spPr>
        <a:xfrm>
          <a:off x="15290800" y="701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131064</xdr:rowOff>
    </xdr:from>
    <xdr:to>
      <xdr:col>21</xdr:col>
      <xdr:colOff>412750</xdr:colOff>
      <xdr:row>41</xdr:row>
      <xdr:rowOff>61214</xdr:rowOff>
    </xdr:to>
    <xdr:sp macro="" textlink="">
      <xdr:nvSpPr>
        <xdr:cNvPr id="327" name="円/楕円 326"/>
        <xdr:cNvSpPr/>
      </xdr:nvSpPr>
      <xdr:spPr>
        <a:xfrm>
          <a:off x="14732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45991</xdr:rowOff>
    </xdr:from>
    <xdr:ext cx="762000" cy="259045"/>
    <xdr:sp macro="" textlink="">
      <xdr:nvSpPr>
        <xdr:cNvPr id="328" name="テキスト ボックス 327"/>
        <xdr:cNvSpPr txBox="1"/>
      </xdr:nvSpPr>
      <xdr:spPr>
        <a:xfrm>
          <a:off x="14401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53340</xdr:rowOff>
    </xdr:from>
    <xdr:to>
      <xdr:col>20</xdr:col>
      <xdr:colOff>209550</xdr:colOff>
      <xdr:row>40</xdr:row>
      <xdr:rowOff>154940</xdr:rowOff>
    </xdr:to>
    <xdr:sp macro="" textlink="">
      <xdr:nvSpPr>
        <xdr:cNvPr id="329" name="円/楕円 328"/>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139717</xdr:rowOff>
    </xdr:from>
    <xdr:ext cx="762000" cy="259045"/>
    <xdr:sp macro="" textlink="">
      <xdr:nvSpPr>
        <xdr:cNvPr id="330" name="テキスト ボックス 329"/>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62484</xdr:rowOff>
    </xdr:from>
    <xdr:to>
      <xdr:col>19</xdr:col>
      <xdr:colOff>6350</xdr:colOff>
      <xdr:row>40</xdr:row>
      <xdr:rowOff>164084</xdr:rowOff>
    </xdr:to>
    <xdr:sp macro="" textlink="">
      <xdr:nvSpPr>
        <xdr:cNvPr id="331" name="円/楕円 330"/>
        <xdr:cNvSpPr/>
      </xdr:nvSpPr>
      <xdr:spPr>
        <a:xfrm>
          <a:off x="12954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148861</xdr:rowOff>
    </xdr:from>
    <xdr:ext cx="762000" cy="259045"/>
    <xdr:sp macro="" textlink="">
      <xdr:nvSpPr>
        <xdr:cNvPr id="332" name="テキスト ボックス 331"/>
        <xdr:cNvSpPr txBox="1"/>
      </xdr:nvSpPr>
      <xdr:spPr>
        <a:xfrm>
          <a:off x="12623800" y="700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平成５年度以降の庁舎・ホール・広場の建設事業を始めとして、町営住宅・農村公園・</a:t>
          </a:r>
          <a:r>
            <a:rPr kumimoji="1" lang="en-US" altLang="ja-JP" sz="1200">
              <a:latin typeface="ＭＳ Ｐゴシック"/>
            </a:rPr>
            <a:t>CATV</a:t>
          </a:r>
          <a:r>
            <a:rPr kumimoji="1" lang="ja-JP" altLang="en-US" sz="1200">
              <a:latin typeface="ＭＳ Ｐゴシック"/>
            </a:rPr>
            <a:t>整備など大規模事業が続いたため、類似団体平均値を３．０ポイントと上回っている。しかし、公債費負担適正化計画に沿った繰上償還の実施、新規発行債の抑制を行ってきたことにより徐々にではあるが着実に減少している。引き続き、新規発行債の抑制に努め、公債費に係る経常収支比率を現在の類似団体平均値の水準へ近づける。</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78</xdr:row>
      <xdr:rowOff>140715</xdr:rowOff>
    </xdr:to>
    <xdr:cxnSp macro="">
      <xdr:nvCxnSpPr>
        <xdr:cNvPr id="362" name="直線コネクタ 361"/>
        <xdr:cNvCxnSpPr/>
      </xdr:nvCxnSpPr>
      <xdr:spPr>
        <a:xfrm flipV="1">
          <a:off x="3987800" y="134955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79</xdr:row>
      <xdr:rowOff>24130</xdr:rowOff>
    </xdr:to>
    <xdr:cxnSp macro="">
      <xdr:nvCxnSpPr>
        <xdr:cNvPr id="365" name="直線コネクタ 364"/>
        <xdr:cNvCxnSpPr/>
      </xdr:nvCxnSpPr>
      <xdr:spPr>
        <a:xfrm flipV="1">
          <a:off x="3098800" y="135138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42418</xdr:rowOff>
    </xdr:to>
    <xdr:cxnSp macro="">
      <xdr:nvCxnSpPr>
        <xdr:cNvPr id="368" name="直線コネクタ 367"/>
        <xdr:cNvCxnSpPr/>
      </xdr:nvCxnSpPr>
      <xdr:spPr>
        <a:xfrm flipV="1">
          <a:off x="2209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101854</xdr:rowOff>
    </xdr:to>
    <xdr:cxnSp macro="">
      <xdr:nvCxnSpPr>
        <xdr:cNvPr id="371" name="直線コネクタ 370"/>
        <xdr:cNvCxnSpPr/>
      </xdr:nvCxnSpPr>
      <xdr:spPr>
        <a:xfrm flipV="1">
          <a:off x="1320800" y="13586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1" name="円/楕円 380"/>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2"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3" name="円/楕円 382"/>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4" name="テキスト ボックス 383"/>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144780</xdr:rowOff>
    </xdr:from>
    <xdr:to>
      <xdr:col>4</xdr:col>
      <xdr:colOff>396875</xdr:colOff>
      <xdr:row>79</xdr:row>
      <xdr:rowOff>74930</xdr:rowOff>
    </xdr:to>
    <xdr:sp macro="" textlink="">
      <xdr:nvSpPr>
        <xdr:cNvPr id="385" name="円/楕円 384"/>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59707</xdr:rowOff>
    </xdr:from>
    <xdr:ext cx="762000" cy="259045"/>
    <xdr:sp macro="" textlink="">
      <xdr:nvSpPr>
        <xdr:cNvPr id="386" name="テキスト ボックス 385"/>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87" name="円/楕円 386"/>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88" name="テキスト ボックス 387"/>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89" name="円/楕円 388"/>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0" name="テキスト ボックス 389"/>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公債費以外の合計での比較では、類似団体平均値より０．３ポイント上回っており、特にその中でも「補助費等」の比率が大きい。</a:t>
          </a:r>
          <a:endParaRPr kumimoji="1" lang="en-US" altLang="ja-JP" sz="1200">
            <a:latin typeface="ＭＳ Ｐゴシック"/>
          </a:endParaRPr>
        </a:p>
        <a:p>
          <a:r>
            <a:rPr kumimoji="1" lang="ja-JP" altLang="en-US" sz="1200">
              <a:latin typeface="ＭＳ Ｐゴシック"/>
            </a:rPr>
            <a:t>　　公債費を除く歳出全体の中で、集中改革プランに沿った削減を行うこととしている。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96520</xdr:rowOff>
    </xdr:to>
    <xdr:cxnSp macro="">
      <xdr:nvCxnSpPr>
        <xdr:cNvPr id="423" name="直線コネクタ 422"/>
        <xdr:cNvCxnSpPr/>
      </xdr:nvCxnSpPr>
      <xdr:spPr>
        <a:xfrm flipV="1">
          <a:off x="15671800" y="13256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123189</xdr:rowOff>
    </xdr:to>
    <xdr:cxnSp macro="">
      <xdr:nvCxnSpPr>
        <xdr:cNvPr id="426" name="直線コネクタ 425"/>
        <xdr:cNvCxnSpPr/>
      </xdr:nvCxnSpPr>
      <xdr:spPr>
        <a:xfrm flipV="1">
          <a:off x="14782800" y="13298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161289</xdr:rowOff>
    </xdr:from>
    <xdr:to>
      <xdr:col>21</xdr:col>
      <xdr:colOff>361950</xdr:colOff>
      <xdr:row>77</xdr:row>
      <xdr:rowOff>123189</xdr:rowOff>
    </xdr:to>
    <xdr:cxnSp macro="">
      <xdr:nvCxnSpPr>
        <xdr:cNvPr id="429" name="直線コネクタ 428"/>
        <xdr:cNvCxnSpPr/>
      </xdr:nvCxnSpPr>
      <xdr:spPr>
        <a:xfrm>
          <a:off x="13893800" y="131914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69850</xdr:rowOff>
    </xdr:to>
    <xdr:cxnSp macro="">
      <xdr:nvCxnSpPr>
        <xdr:cNvPr id="432" name="直線コネクタ 431"/>
        <xdr:cNvCxnSpPr/>
      </xdr:nvCxnSpPr>
      <xdr:spPr>
        <a:xfrm flipV="1">
          <a:off x="13004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2" name="円/楕円 441"/>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147338</xdr:rowOff>
    </xdr:from>
    <xdr:ext cx="762000" cy="259045"/>
    <xdr:sp macro="" textlink="">
      <xdr:nvSpPr>
        <xdr:cNvPr id="443"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44" name="円/楕円 443"/>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45" name="テキスト ボックス 444"/>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6" name="円/楕円 445"/>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7" name="テキスト ボックス 446"/>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48" name="円/楕円 447"/>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9" name="テキスト ボックス 448"/>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0" name="円/楕円 44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1" name="テキスト ボックス 45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107790</xdr:rowOff>
    </xdr:from>
    <xdr:to>
      <xdr:col>4</xdr:col>
      <xdr:colOff>1117600</xdr:colOff>
      <xdr:row>17</xdr:row>
      <xdr:rowOff>168590</xdr:rowOff>
    </xdr:to>
    <xdr:cxnSp macro="">
      <xdr:nvCxnSpPr>
        <xdr:cNvPr id="50" name="直線コネクタ 49"/>
        <xdr:cNvCxnSpPr/>
      </xdr:nvCxnSpPr>
      <xdr:spPr bwMode="auto">
        <a:xfrm>
          <a:off x="5003800" y="3070065"/>
          <a:ext cx="647700" cy="6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96848</xdr:rowOff>
    </xdr:from>
    <xdr:to>
      <xdr:col>4</xdr:col>
      <xdr:colOff>469900</xdr:colOff>
      <xdr:row>17</xdr:row>
      <xdr:rowOff>107790</xdr:rowOff>
    </xdr:to>
    <xdr:cxnSp macro="">
      <xdr:nvCxnSpPr>
        <xdr:cNvPr id="53" name="直線コネクタ 52"/>
        <xdr:cNvCxnSpPr/>
      </xdr:nvCxnSpPr>
      <xdr:spPr bwMode="auto">
        <a:xfrm>
          <a:off x="4305300" y="3059123"/>
          <a:ext cx="698500" cy="10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96848</xdr:rowOff>
    </xdr:from>
    <xdr:to>
      <xdr:col>3</xdr:col>
      <xdr:colOff>904875</xdr:colOff>
      <xdr:row>17</xdr:row>
      <xdr:rowOff>107927</xdr:rowOff>
    </xdr:to>
    <xdr:cxnSp macro="">
      <xdr:nvCxnSpPr>
        <xdr:cNvPr id="56" name="直線コネクタ 55"/>
        <xdr:cNvCxnSpPr/>
      </xdr:nvCxnSpPr>
      <xdr:spPr bwMode="auto">
        <a:xfrm flipV="1">
          <a:off x="3606800" y="3059123"/>
          <a:ext cx="698500" cy="1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73584</xdr:rowOff>
    </xdr:from>
    <xdr:to>
      <xdr:col>3</xdr:col>
      <xdr:colOff>206375</xdr:colOff>
      <xdr:row>17</xdr:row>
      <xdr:rowOff>107927</xdr:rowOff>
    </xdr:to>
    <xdr:cxnSp macro="">
      <xdr:nvCxnSpPr>
        <xdr:cNvPr id="59" name="直線コネクタ 58"/>
        <xdr:cNvCxnSpPr/>
      </xdr:nvCxnSpPr>
      <xdr:spPr bwMode="auto">
        <a:xfrm>
          <a:off x="2908300" y="3035859"/>
          <a:ext cx="698500" cy="3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117790</xdr:rowOff>
    </xdr:from>
    <xdr:to>
      <xdr:col>5</xdr:col>
      <xdr:colOff>34925</xdr:colOff>
      <xdr:row>18</xdr:row>
      <xdr:rowOff>47940</xdr:rowOff>
    </xdr:to>
    <xdr:sp macro="" textlink="">
      <xdr:nvSpPr>
        <xdr:cNvPr id="69" name="円/楕円 68"/>
        <xdr:cNvSpPr/>
      </xdr:nvSpPr>
      <xdr:spPr bwMode="auto">
        <a:xfrm>
          <a:off x="5600700" y="308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89867</xdr:rowOff>
    </xdr:from>
    <xdr:ext cx="762000" cy="259045"/>
    <xdr:sp macro="" textlink="">
      <xdr:nvSpPr>
        <xdr:cNvPr id="70" name="人口1人当たり決算額の推移該当値テキスト130"/>
        <xdr:cNvSpPr txBox="1"/>
      </xdr:nvSpPr>
      <xdr:spPr>
        <a:xfrm>
          <a:off x="5740400" y="305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56990</xdr:rowOff>
    </xdr:from>
    <xdr:to>
      <xdr:col>4</xdr:col>
      <xdr:colOff>520700</xdr:colOff>
      <xdr:row>17</xdr:row>
      <xdr:rowOff>158590</xdr:rowOff>
    </xdr:to>
    <xdr:sp macro="" textlink="">
      <xdr:nvSpPr>
        <xdr:cNvPr id="71" name="円/楕円 70"/>
        <xdr:cNvSpPr/>
      </xdr:nvSpPr>
      <xdr:spPr bwMode="auto">
        <a:xfrm>
          <a:off x="4953000" y="301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168767</xdr:rowOff>
    </xdr:from>
    <xdr:ext cx="736600" cy="259045"/>
    <xdr:sp macro="" textlink="">
      <xdr:nvSpPr>
        <xdr:cNvPr id="72" name="テキスト ボックス 71"/>
        <xdr:cNvSpPr txBox="1"/>
      </xdr:nvSpPr>
      <xdr:spPr>
        <a:xfrm>
          <a:off x="4622800" y="2788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46048</xdr:rowOff>
    </xdr:from>
    <xdr:to>
      <xdr:col>3</xdr:col>
      <xdr:colOff>955675</xdr:colOff>
      <xdr:row>17</xdr:row>
      <xdr:rowOff>147648</xdr:rowOff>
    </xdr:to>
    <xdr:sp macro="" textlink="">
      <xdr:nvSpPr>
        <xdr:cNvPr id="73" name="円/楕円 72"/>
        <xdr:cNvSpPr/>
      </xdr:nvSpPr>
      <xdr:spPr bwMode="auto">
        <a:xfrm>
          <a:off x="4254500" y="300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157825</xdr:rowOff>
    </xdr:from>
    <xdr:ext cx="762000" cy="259045"/>
    <xdr:sp macro="" textlink="">
      <xdr:nvSpPr>
        <xdr:cNvPr id="74" name="テキスト ボックス 73"/>
        <xdr:cNvSpPr txBox="1"/>
      </xdr:nvSpPr>
      <xdr:spPr>
        <a:xfrm>
          <a:off x="3924300" y="277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57127</xdr:rowOff>
    </xdr:from>
    <xdr:to>
      <xdr:col>3</xdr:col>
      <xdr:colOff>257175</xdr:colOff>
      <xdr:row>17</xdr:row>
      <xdr:rowOff>158727</xdr:rowOff>
    </xdr:to>
    <xdr:sp macro="" textlink="">
      <xdr:nvSpPr>
        <xdr:cNvPr id="75" name="円/楕円 74"/>
        <xdr:cNvSpPr/>
      </xdr:nvSpPr>
      <xdr:spPr bwMode="auto">
        <a:xfrm>
          <a:off x="3556000" y="301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168904</xdr:rowOff>
    </xdr:from>
    <xdr:ext cx="762000" cy="259045"/>
    <xdr:sp macro="" textlink="">
      <xdr:nvSpPr>
        <xdr:cNvPr id="76" name="テキスト ボックス 75"/>
        <xdr:cNvSpPr txBox="1"/>
      </xdr:nvSpPr>
      <xdr:spPr>
        <a:xfrm>
          <a:off x="3225800" y="27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22784</xdr:rowOff>
    </xdr:from>
    <xdr:to>
      <xdr:col>2</xdr:col>
      <xdr:colOff>692150</xdr:colOff>
      <xdr:row>17</xdr:row>
      <xdr:rowOff>124384</xdr:rowOff>
    </xdr:to>
    <xdr:sp macro="" textlink="">
      <xdr:nvSpPr>
        <xdr:cNvPr id="77" name="円/楕円 76"/>
        <xdr:cNvSpPr/>
      </xdr:nvSpPr>
      <xdr:spPr bwMode="auto">
        <a:xfrm>
          <a:off x="2857500" y="298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134561</xdr:rowOff>
    </xdr:from>
    <xdr:ext cx="762000" cy="259045"/>
    <xdr:sp macro="" textlink="">
      <xdr:nvSpPr>
        <xdr:cNvPr id="78" name="テキスト ボックス 77"/>
        <xdr:cNvSpPr txBox="1"/>
      </xdr:nvSpPr>
      <xdr:spPr>
        <a:xfrm>
          <a:off x="2527300" y="275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174561</xdr:rowOff>
    </xdr:from>
    <xdr:to>
      <xdr:col>4</xdr:col>
      <xdr:colOff>1117600</xdr:colOff>
      <xdr:row>34</xdr:row>
      <xdr:rowOff>208877</xdr:rowOff>
    </xdr:to>
    <xdr:cxnSp macro="">
      <xdr:nvCxnSpPr>
        <xdr:cNvPr id="111" name="直線コネクタ 110"/>
        <xdr:cNvCxnSpPr/>
      </xdr:nvCxnSpPr>
      <xdr:spPr bwMode="auto">
        <a:xfrm>
          <a:off x="5003800" y="6442011"/>
          <a:ext cx="647700" cy="3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136487</xdr:rowOff>
    </xdr:from>
    <xdr:to>
      <xdr:col>4</xdr:col>
      <xdr:colOff>469900</xdr:colOff>
      <xdr:row>34</xdr:row>
      <xdr:rowOff>174561</xdr:rowOff>
    </xdr:to>
    <xdr:cxnSp macro="">
      <xdr:nvCxnSpPr>
        <xdr:cNvPr id="114" name="直線コネクタ 113"/>
        <xdr:cNvCxnSpPr/>
      </xdr:nvCxnSpPr>
      <xdr:spPr bwMode="auto">
        <a:xfrm>
          <a:off x="4305300" y="6403937"/>
          <a:ext cx="698500" cy="38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82004</xdr:rowOff>
    </xdr:from>
    <xdr:to>
      <xdr:col>3</xdr:col>
      <xdr:colOff>904875</xdr:colOff>
      <xdr:row>34</xdr:row>
      <xdr:rowOff>136487</xdr:rowOff>
    </xdr:to>
    <xdr:cxnSp macro="">
      <xdr:nvCxnSpPr>
        <xdr:cNvPr id="117" name="直線コネクタ 116"/>
        <xdr:cNvCxnSpPr/>
      </xdr:nvCxnSpPr>
      <xdr:spPr bwMode="auto">
        <a:xfrm>
          <a:off x="3606800" y="6349454"/>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42291</xdr:rowOff>
    </xdr:from>
    <xdr:to>
      <xdr:col>3</xdr:col>
      <xdr:colOff>206375</xdr:colOff>
      <xdr:row>34</xdr:row>
      <xdr:rowOff>82004</xdr:rowOff>
    </xdr:to>
    <xdr:cxnSp macro="">
      <xdr:nvCxnSpPr>
        <xdr:cNvPr id="120" name="直線コネクタ 119"/>
        <xdr:cNvCxnSpPr/>
      </xdr:nvCxnSpPr>
      <xdr:spPr bwMode="auto">
        <a:xfrm>
          <a:off x="2908300" y="6309741"/>
          <a:ext cx="698500" cy="3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158077</xdr:rowOff>
    </xdr:from>
    <xdr:to>
      <xdr:col>5</xdr:col>
      <xdr:colOff>34925</xdr:colOff>
      <xdr:row>34</xdr:row>
      <xdr:rowOff>259677</xdr:rowOff>
    </xdr:to>
    <xdr:sp macro="" textlink="">
      <xdr:nvSpPr>
        <xdr:cNvPr id="130" name="円/楕円 129"/>
        <xdr:cNvSpPr/>
      </xdr:nvSpPr>
      <xdr:spPr bwMode="auto">
        <a:xfrm>
          <a:off x="5600700" y="642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3154</xdr:rowOff>
    </xdr:from>
    <xdr:ext cx="762000" cy="259045"/>
    <xdr:sp macro="" textlink="">
      <xdr:nvSpPr>
        <xdr:cNvPr id="131" name="人口1人当たり決算額の推移該当値テキスト445"/>
        <xdr:cNvSpPr txBox="1"/>
      </xdr:nvSpPr>
      <xdr:spPr>
        <a:xfrm>
          <a:off x="5740400" y="627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123761</xdr:rowOff>
    </xdr:from>
    <xdr:to>
      <xdr:col>4</xdr:col>
      <xdr:colOff>520700</xdr:colOff>
      <xdr:row>34</xdr:row>
      <xdr:rowOff>225361</xdr:rowOff>
    </xdr:to>
    <xdr:sp macro="" textlink="">
      <xdr:nvSpPr>
        <xdr:cNvPr id="132" name="円/楕円 131"/>
        <xdr:cNvSpPr/>
      </xdr:nvSpPr>
      <xdr:spPr bwMode="auto">
        <a:xfrm>
          <a:off x="4953000" y="639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235538</xdr:rowOff>
    </xdr:from>
    <xdr:ext cx="736600" cy="259045"/>
    <xdr:sp macro="" textlink="">
      <xdr:nvSpPr>
        <xdr:cNvPr id="133" name="テキスト ボックス 132"/>
        <xdr:cNvSpPr txBox="1"/>
      </xdr:nvSpPr>
      <xdr:spPr>
        <a:xfrm>
          <a:off x="4622800" y="616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85687</xdr:rowOff>
    </xdr:from>
    <xdr:to>
      <xdr:col>3</xdr:col>
      <xdr:colOff>955675</xdr:colOff>
      <xdr:row>34</xdr:row>
      <xdr:rowOff>187287</xdr:rowOff>
    </xdr:to>
    <xdr:sp macro="" textlink="">
      <xdr:nvSpPr>
        <xdr:cNvPr id="134" name="円/楕円 133"/>
        <xdr:cNvSpPr/>
      </xdr:nvSpPr>
      <xdr:spPr bwMode="auto">
        <a:xfrm>
          <a:off x="4254500" y="635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197464</xdr:rowOff>
    </xdr:from>
    <xdr:ext cx="762000" cy="259045"/>
    <xdr:sp macro="" textlink="">
      <xdr:nvSpPr>
        <xdr:cNvPr id="135" name="テキスト ボックス 134"/>
        <xdr:cNvSpPr txBox="1"/>
      </xdr:nvSpPr>
      <xdr:spPr>
        <a:xfrm>
          <a:off x="3924300" y="612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31204</xdr:rowOff>
    </xdr:from>
    <xdr:to>
      <xdr:col>3</xdr:col>
      <xdr:colOff>257175</xdr:colOff>
      <xdr:row>34</xdr:row>
      <xdr:rowOff>132804</xdr:rowOff>
    </xdr:to>
    <xdr:sp macro="" textlink="">
      <xdr:nvSpPr>
        <xdr:cNvPr id="136" name="円/楕円 135"/>
        <xdr:cNvSpPr/>
      </xdr:nvSpPr>
      <xdr:spPr bwMode="auto">
        <a:xfrm>
          <a:off x="3556000" y="629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142981</xdr:rowOff>
    </xdr:from>
    <xdr:ext cx="762000" cy="259045"/>
    <xdr:sp macro="" textlink="">
      <xdr:nvSpPr>
        <xdr:cNvPr id="137" name="テキスト ボックス 136"/>
        <xdr:cNvSpPr txBox="1"/>
      </xdr:nvSpPr>
      <xdr:spPr>
        <a:xfrm>
          <a:off x="3225800" y="60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334391</xdr:rowOff>
    </xdr:from>
    <xdr:to>
      <xdr:col>2</xdr:col>
      <xdr:colOff>692150</xdr:colOff>
      <xdr:row>34</xdr:row>
      <xdr:rowOff>93091</xdr:rowOff>
    </xdr:to>
    <xdr:sp macro="" textlink="">
      <xdr:nvSpPr>
        <xdr:cNvPr id="138" name="円/楕円 137"/>
        <xdr:cNvSpPr/>
      </xdr:nvSpPr>
      <xdr:spPr bwMode="auto">
        <a:xfrm>
          <a:off x="2857500" y="62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103268</xdr:rowOff>
    </xdr:from>
    <xdr:ext cx="762000" cy="259045"/>
    <xdr:sp macro="" textlink="">
      <xdr:nvSpPr>
        <xdr:cNvPr id="139" name="テキスト ボックス 138"/>
        <xdr:cNvSpPr txBox="1"/>
      </xdr:nvSpPr>
      <xdr:spPr>
        <a:xfrm>
          <a:off x="2527300" y="60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年度で</a:t>
          </a:r>
          <a:r>
            <a:rPr kumimoji="1" lang="en-US" altLang="ja-JP" sz="1200">
              <a:latin typeface="ＭＳ ゴシック" pitchFamily="49" charset="-128"/>
              <a:ea typeface="ＭＳ ゴシック" pitchFamily="49" charset="-128"/>
            </a:rPr>
            <a:t>5.03</a:t>
          </a:r>
          <a:r>
            <a:rPr kumimoji="1" lang="ja-JP" altLang="en-US" sz="1200">
              <a:latin typeface="ＭＳ ゴシック" pitchFamily="49" charset="-128"/>
              <a:ea typeface="ＭＳ ゴシック" pitchFamily="49" charset="-128"/>
            </a:rPr>
            <a:t>億円を積立てたため平成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17.25</a:t>
          </a:r>
          <a:r>
            <a:rPr kumimoji="1" lang="ja-JP" altLang="en-US" sz="1200">
              <a:latin typeface="ＭＳ ゴシック" pitchFamily="49" charset="-128"/>
              <a:ea typeface="ＭＳ ゴシック" pitchFamily="49" charset="-128"/>
            </a:rPr>
            <a:t>億円となり、年々増加しています。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年度の実質収支額は、歳入</a:t>
          </a:r>
          <a:r>
            <a:rPr kumimoji="1" lang="en-US" altLang="ja-JP" sz="1200">
              <a:latin typeface="ＭＳ ゴシック" pitchFamily="49" charset="-128"/>
              <a:ea typeface="ＭＳ ゴシック" pitchFamily="49" charset="-128"/>
            </a:rPr>
            <a:t>78.80</a:t>
          </a:r>
          <a:r>
            <a:rPr kumimoji="1" lang="ja-JP" altLang="en-US" sz="1200">
              <a:latin typeface="ＭＳ ゴシック" pitchFamily="49" charset="-128"/>
              <a:ea typeface="ＭＳ ゴシック" pitchFamily="49" charset="-128"/>
            </a:rPr>
            <a:t>億円から歳出</a:t>
          </a:r>
          <a:r>
            <a:rPr kumimoji="1" lang="en-US" altLang="ja-JP" sz="1200">
              <a:latin typeface="ＭＳ ゴシック" pitchFamily="49" charset="-128"/>
              <a:ea typeface="ＭＳ ゴシック" pitchFamily="49" charset="-128"/>
            </a:rPr>
            <a:t>77.04</a:t>
          </a:r>
          <a:r>
            <a:rPr kumimoji="1" lang="ja-JP" altLang="en-US" sz="1200">
              <a:latin typeface="ＭＳ ゴシック" pitchFamily="49" charset="-128"/>
              <a:ea typeface="ＭＳ ゴシック" pitchFamily="49" charset="-128"/>
            </a:rPr>
            <a:t>億円を差し引いた金額から、さらに翌年度へ繰越財源</a:t>
          </a:r>
          <a:r>
            <a:rPr kumimoji="1" lang="en-US" altLang="ja-JP" sz="1200">
              <a:latin typeface="ＭＳ ゴシック" pitchFamily="49" charset="-128"/>
              <a:ea typeface="ＭＳ ゴシック" pitchFamily="49" charset="-128"/>
            </a:rPr>
            <a:t>0.20</a:t>
          </a:r>
          <a:r>
            <a:rPr kumimoji="1" lang="ja-JP" altLang="en-US" sz="1200">
              <a:latin typeface="ＭＳ ゴシック" pitchFamily="49" charset="-128"/>
              <a:ea typeface="ＭＳ ゴシック" pitchFamily="49" charset="-128"/>
            </a:rPr>
            <a:t>億円を差し引いた</a:t>
          </a:r>
          <a:r>
            <a:rPr kumimoji="1" lang="en-US" altLang="ja-JP" sz="1200">
              <a:latin typeface="ＭＳ ゴシック" pitchFamily="49" charset="-128"/>
              <a:ea typeface="ＭＳ ゴシック" pitchFamily="49" charset="-128"/>
            </a:rPr>
            <a:t>1.56</a:t>
          </a:r>
          <a:r>
            <a:rPr kumimoji="1" lang="ja-JP" altLang="en-US" sz="1200">
              <a:latin typeface="ＭＳ ゴシック" pitchFamily="49" charset="-128"/>
              <a:ea typeface="ＭＳ ゴシック" pitchFamily="49" charset="-128"/>
            </a:rPr>
            <a:t>億円が黒字ということになり、これを比率で表すと</a:t>
          </a:r>
          <a:r>
            <a:rPr kumimoji="1" lang="en-US" altLang="ja-JP" sz="1200">
              <a:latin typeface="ＭＳ ゴシック" pitchFamily="49" charset="-128"/>
              <a:ea typeface="ＭＳ ゴシック" pitchFamily="49" charset="-128"/>
            </a:rPr>
            <a:t>2.91</a:t>
          </a:r>
          <a:r>
            <a:rPr kumimoji="1" lang="ja-JP" altLang="en-US" sz="1200">
              <a:latin typeface="ＭＳ ゴシック" pitchFamily="49" charset="-128"/>
              <a:ea typeface="ＭＳ ゴシック" pitchFamily="49" charset="-128"/>
            </a:rPr>
            <a:t>％となります。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実質収支額及び実質単年度収支ともに、平成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年度以降、黒字決算が続いており、健全な財政運営が行われているということになります。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予算の確実な執行により黒字及び企業会計における資金剰余額が確実に発生しており、健全な財政運営・企業経営が行われています。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公債費負担適正化計画の着実な実行により元利償還金等（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）のうち、普通会計の元利償還金と公営企業債の元利償還金に対する繰入金が減少しています。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年度決算において、実質公債費比率</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％未満へ改善するとの目標を達成しましたが、引き続き公債費負担適正化計画を確実に実行していくこととしています。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年度よりも減少しているのは、一般会計の新規地方債発行の抑制による現在高の減少と、公営企業企業債等繰入見込額が償還終了により減少。さらに、退職手当負担見込額が減少したのが主な要因です。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また、充当可能財等（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年度よりも若干減少しているのは、充当可能基金のうち財政調整基金の増加以上に、基準財政需要額（交付税）算入見込額と充当可能特定歳入が減少したのが要因です。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これらの要因により、将来負担比率の分子は減少しています。</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7880032</v>
      </c>
      <c r="BO4" s="349"/>
      <c r="BP4" s="349"/>
      <c r="BQ4" s="349"/>
      <c r="BR4" s="349"/>
      <c r="BS4" s="349"/>
      <c r="BT4" s="349"/>
      <c r="BU4" s="350"/>
      <c r="BV4" s="348">
        <v>9299072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2.9</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7704366</v>
      </c>
      <c r="BO5" s="386"/>
      <c r="BP5" s="386"/>
      <c r="BQ5" s="386"/>
      <c r="BR5" s="386"/>
      <c r="BS5" s="386"/>
      <c r="BT5" s="386"/>
      <c r="BU5" s="387"/>
      <c r="BV5" s="385">
        <v>9098340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89.5</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175666</v>
      </c>
      <c r="BO6" s="386"/>
      <c r="BP6" s="386"/>
      <c r="BQ6" s="386"/>
      <c r="BR6" s="386"/>
      <c r="BS6" s="386"/>
      <c r="BT6" s="386"/>
      <c r="BU6" s="387"/>
      <c r="BV6" s="385">
        <v>200732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19523</v>
      </c>
      <c r="BO7" s="386"/>
      <c r="BP7" s="386"/>
      <c r="BQ7" s="386"/>
      <c r="BR7" s="386"/>
      <c r="BS7" s="386"/>
      <c r="BT7" s="386"/>
      <c r="BU7" s="387"/>
      <c r="BV7" s="385">
        <v>15484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5373508</v>
      </c>
      <c r="CU7" s="386"/>
      <c r="CV7" s="386"/>
      <c r="CW7" s="386"/>
      <c r="CX7" s="386"/>
      <c r="CY7" s="386"/>
      <c r="CZ7" s="386"/>
      <c r="DA7" s="387"/>
      <c r="DB7" s="385">
        <v>5448813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156143</v>
      </c>
      <c r="BO8" s="386"/>
      <c r="BP8" s="386"/>
      <c r="BQ8" s="386"/>
      <c r="BR8" s="386"/>
      <c r="BS8" s="386"/>
      <c r="BT8" s="386"/>
      <c r="BU8" s="387"/>
      <c r="BV8" s="385">
        <v>185248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12289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-29105</v>
      </c>
      <c r="BO9" s="386"/>
      <c r="BP9" s="386"/>
      <c r="BQ9" s="386"/>
      <c r="BR9" s="386"/>
      <c r="BS9" s="386"/>
      <c r="BT9" s="386"/>
      <c r="BU9" s="387"/>
      <c r="BV9" s="385">
        <v>36312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13077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503002</v>
      </c>
      <c r="BO10" s="386"/>
      <c r="BP10" s="386"/>
      <c r="BQ10" s="386"/>
      <c r="BR10" s="386"/>
      <c r="BS10" s="386"/>
      <c r="BT10" s="386"/>
      <c r="BU10" s="387"/>
      <c r="BV10" s="385">
        <v>338438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129404</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12327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12300</v>
      </c>
      <c r="S13" s="467"/>
      <c r="T13" s="467"/>
      <c r="U13" s="467"/>
      <c r="V13" s="468"/>
      <c r="W13" s="401" t="s">
        <v>124</v>
      </c>
      <c r="X13" s="402"/>
      <c r="Y13" s="402"/>
      <c r="Z13" s="402"/>
      <c r="AA13" s="402"/>
      <c r="AB13" s="392"/>
      <c r="AC13" s="436">
        <v>175</v>
      </c>
      <c r="AD13" s="437"/>
      <c r="AE13" s="437"/>
      <c r="AF13" s="437"/>
      <c r="AG13" s="476"/>
      <c r="AH13" s="436">
        <v>225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473897</v>
      </c>
      <c r="BO13" s="386"/>
      <c r="BP13" s="386"/>
      <c r="BQ13" s="386"/>
      <c r="BR13" s="386"/>
      <c r="BS13" s="386"/>
      <c r="BT13" s="386"/>
      <c r="BU13" s="387"/>
      <c r="BV13" s="385">
        <v>504154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16.899999999999999</v>
      </c>
      <c r="CU13" s="383"/>
      <c r="CV13" s="383"/>
      <c r="CW13" s="383"/>
      <c r="CX13" s="383"/>
      <c r="CY13" s="383"/>
      <c r="CZ13" s="383"/>
      <c r="DA13" s="384"/>
      <c r="DB13" s="382">
        <v>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12434</v>
      </c>
      <c r="S14" s="467"/>
      <c r="T14" s="467"/>
      <c r="U14" s="467"/>
      <c r="V14" s="468"/>
      <c r="W14" s="375"/>
      <c r="X14" s="376"/>
      <c r="Y14" s="376"/>
      <c r="Z14" s="376"/>
      <c r="AA14" s="376"/>
      <c r="AB14" s="365"/>
      <c r="AC14" s="469">
        <v>3.2</v>
      </c>
      <c r="AD14" s="470"/>
      <c r="AE14" s="470"/>
      <c r="AF14" s="470"/>
      <c r="AG14" s="471"/>
      <c r="AH14" s="469">
        <v>3.7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46.1</v>
      </c>
      <c r="CU14" s="481"/>
      <c r="CV14" s="481"/>
      <c r="CW14" s="481"/>
      <c r="CX14" s="481"/>
      <c r="CY14" s="481"/>
      <c r="CZ14" s="481"/>
      <c r="DA14" s="482"/>
      <c r="DB14" s="480">
        <v>80.2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12412</v>
      </c>
      <c r="S15" s="467"/>
      <c r="T15" s="467"/>
      <c r="U15" s="467"/>
      <c r="V15" s="468"/>
      <c r="W15" s="401" t="s">
        <v>131</v>
      </c>
      <c r="X15" s="402"/>
      <c r="Y15" s="402"/>
      <c r="Z15" s="402"/>
      <c r="AA15" s="402"/>
      <c r="AB15" s="392"/>
      <c r="AC15" s="436">
        <v>1920</v>
      </c>
      <c r="AD15" s="437"/>
      <c r="AE15" s="437"/>
      <c r="AF15" s="437"/>
      <c r="AG15" s="476"/>
      <c r="AH15" s="436">
        <v>2253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1736551</v>
      </c>
      <c r="BO15" s="349"/>
      <c r="BP15" s="349"/>
      <c r="BQ15" s="349"/>
      <c r="BR15" s="349"/>
      <c r="BS15" s="349"/>
      <c r="BT15" s="349"/>
      <c r="BU15" s="350"/>
      <c r="BV15" s="348">
        <v>1794477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35.1</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3927247</v>
      </c>
      <c r="BO16" s="386"/>
      <c r="BP16" s="386"/>
      <c r="BQ16" s="386"/>
      <c r="BR16" s="386"/>
      <c r="BS16" s="386"/>
      <c r="BT16" s="386"/>
      <c r="BU16" s="387"/>
      <c r="BV16" s="385">
        <v>3987829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3381</v>
      </c>
      <c r="AD17" s="437"/>
      <c r="AE17" s="437"/>
      <c r="AF17" s="437"/>
      <c r="AG17" s="476"/>
      <c r="AH17" s="436">
        <v>3471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2249903</v>
      </c>
      <c r="BO17" s="386"/>
      <c r="BP17" s="386"/>
      <c r="BQ17" s="386"/>
      <c r="BR17" s="386"/>
      <c r="BS17" s="386"/>
      <c r="BT17" s="386"/>
      <c r="BU17" s="387"/>
      <c r="BV17" s="385">
        <v>2323736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202.27</v>
      </c>
      <c r="M18" s="498"/>
      <c r="N18" s="498"/>
      <c r="O18" s="498"/>
      <c r="P18" s="498"/>
      <c r="Q18" s="498"/>
      <c r="R18" s="499"/>
      <c r="S18" s="499"/>
      <c r="T18" s="499"/>
      <c r="U18" s="499"/>
      <c r="V18" s="500"/>
      <c r="W18" s="403"/>
      <c r="X18" s="404"/>
      <c r="Y18" s="404"/>
      <c r="Z18" s="404"/>
      <c r="AA18" s="404"/>
      <c r="AB18" s="395"/>
      <c r="AC18" s="501">
        <v>61.7</v>
      </c>
      <c r="AD18" s="502"/>
      <c r="AE18" s="502"/>
      <c r="AF18" s="502"/>
      <c r="AG18" s="503"/>
      <c r="AH18" s="501">
        <v>57.8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4837420</v>
      </c>
      <c r="BO18" s="386"/>
      <c r="BP18" s="386"/>
      <c r="BQ18" s="386"/>
      <c r="BR18" s="386"/>
      <c r="BS18" s="386"/>
      <c r="BT18" s="386"/>
      <c r="BU18" s="387"/>
      <c r="BV18" s="385">
        <v>4950830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6247874</v>
      </c>
      <c r="BO19" s="386"/>
      <c r="BP19" s="386"/>
      <c r="BQ19" s="386"/>
      <c r="BR19" s="386"/>
      <c r="BS19" s="386"/>
      <c r="BT19" s="386"/>
      <c r="BU19" s="387"/>
      <c r="BV19" s="385">
        <v>6249333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3813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9834305</v>
      </c>
      <c r="BO23" s="386"/>
      <c r="BP23" s="386"/>
      <c r="BQ23" s="386"/>
      <c r="BR23" s="386"/>
      <c r="BS23" s="386"/>
      <c r="BT23" s="386"/>
      <c r="BU23" s="387"/>
      <c r="BV23" s="385">
        <v>10195179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6080</v>
      </c>
      <c r="R24" s="437"/>
      <c r="S24" s="437"/>
      <c r="T24" s="437"/>
      <c r="U24" s="437"/>
      <c r="V24" s="476"/>
      <c r="W24" s="531"/>
      <c r="X24" s="519"/>
      <c r="Y24" s="520"/>
      <c r="Z24" s="435" t="s">
        <v>154</v>
      </c>
      <c r="AA24" s="415"/>
      <c r="AB24" s="415"/>
      <c r="AC24" s="415"/>
      <c r="AD24" s="415"/>
      <c r="AE24" s="415"/>
      <c r="AF24" s="415"/>
      <c r="AG24" s="416"/>
      <c r="AH24" s="436">
        <v>114</v>
      </c>
      <c r="AI24" s="437"/>
      <c r="AJ24" s="437"/>
      <c r="AK24" s="437"/>
      <c r="AL24" s="476"/>
      <c r="AM24" s="436">
        <v>396378</v>
      </c>
      <c r="AN24" s="437"/>
      <c r="AO24" s="437"/>
      <c r="AP24" s="437"/>
      <c r="AQ24" s="437"/>
      <c r="AR24" s="476"/>
      <c r="AS24" s="436">
        <v>3477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3375914</v>
      </c>
      <c r="BO24" s="386"/>
      <c r="BP24" s="386"/>
      <c r="BQ24" s="386"/>
      <c r="BR24" s="386"/>
      <c r="BS24" s="386"/>
      <c r="BT24" s="386"/>
      <c r="BU24" s="387"/>
      <c r="BV24" s="385">
        <v>3421255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5270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116881</v>
      </c>
      <c r="BO25" s="349"/>
      <c r="BP25" s="349"/>
      <c r="BQ25" s="349"/>
      <c r="BR25" s="349"/>
      <c r="BS25" s="349"/>
      <c r="BT25" s="349"/>
      <c r="BU25" s="350"/>
      <c r="BV25" s="348">
        <v>159979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5040</v>
      </c>
      <c r="R26" s="437"/>
      <c r="S26" s="437"/>
      <c r="T26" s="437"/>
      <c r="U26" s="437"/>
      <c r="V26" s="476"/>
      <c r="W26" s="531"/>
      <c r="X26" s="519"/>
      <c r="Y26" s="520"/>
      <c r="Z26" s="435" t="s">
        <v>160</v>
      </c>
      <c r="AA26" s="539"/>
      <c r="AB26" s="539"/>
      <c r="AC26" s="539"/>
      <c r="AD26" s="539"/>
      <c r="AE26" s="539"/>
      <c r="AF26" s="539"/>
      <c r="AG26" s="540"/>
      <c r="AH26" s="436">
        <v>10</v>
      </c>
      <c r="AI26" s="437"/>
      <c r="AJ26" s="437"/>
      <c r="AK26" s="437"/>
      <c r="AL26" s="476"/>
      <c r="AM26" s="436">
        <v>29760</v>
      </c>
      <c r="AN26" s="437"/>
      <c r="AO26" s="437"/>
      <c r="AP26" s="437"/>
      <c r="AQ26" s="437"/>
      <c r="AR26" s="476"/>
      <c r="AS26" s="436">
        <v>2976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13</v>
      </c>
      <c r="AI27" s="437"/>
      <c r="AJ27" s="437"/>
      <c r="AK27" s="437"/>
      <c r="AL27" s="476"/>
      <c r="AM27" s="436">
        <v>43589</v>
      </c>
      <c r="AN27" s="437"/>
      <c r="AO27" s="437"/>
      <c r="AP27" s="437"/>
      <c r="AQ27" s="437"/>
      <c r="AR27" s="476"/>
      <c r="AS27" s="436">
        <v>3353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30467</v>
      </c>
      <c r="BO27" s="553"/>
      <c r="BP27" s="553"/>
      <c r="BQ27" s="553"/>
      <c r="BR27" s="553"/>
      <c r="BS27" s="553"/>
      <c r="BT27" s="553"/>
      <c r="BU27" s="554"/>
      <c r="BV27" s="552">
        <v>30467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1724641</v>
      </c>
      <c r="BO28" s="349"/>
      <c r="BP28" s="349"/>
      <c r="BQ28" s="349"/>
      <c r="BR28" s="349"/>
      <c r="BS28" s="349"/>
      <c r="BT28" s="349"/>
      <c r="BU28" s="350"/>
      <c r="BV28" s="348">
        <v>1221639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2100</v>
      </c>
      <c r="R29" s="437"/>
      <c r="S29" s="437"/>
      <c r="T29" s="437"/>
      <c r="U29" s="437"/>
      <c r="V29" s="476"/>
      <c r="W29" s="531"/>
      <c r="X29" s="519"/>
      <c r="Y29" s="520"/>
      <c r="Z29" s="435" t="s">
        <v>170</v>
      </c>
      <c r="AA29" s="415"/>
      <c r="AB29" s="415"/>
      <c r="AC29" s="415"/>
      <c r="AD29" s="415"/>
      <c r="AE29" s="415"/>
      <c r="AF29" s="415"/>
      <c r="AG29" s="416"/>
      <c r="AH29" s="436">
        <v>127</v>
      </c>
      <c r="AI29" s="437"/>
      <c r="AJ29" s="437"/>
      <c r="AK29" s="437"/>
      <c r="AL29" s="476"/>
      <c r="AM29" s="436">
        <v>439967</v>
      </c>
      <c r="AN29" s="437"/>
      <c r="AO29" s="437"/>
      <c r="AP29" s="437"/>
      <c r="AQ29" s="437"/>
      <c r="AR29" s="476"/>
      <c r="AS29" s="436">
        <v>3464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25566</v>
      </c>
      <c r="BO29" s="386"/>
      <c r="BP29" s="386"/>
      <c r="BQ29" s="386"/>
      <c r="BR29" s="386"/>
      <c r="BS29" s="386"/>
      <c r="BT29" s="386"/>
      <c r="BU29" s="387"/>
      <c r="BV29" s="385">
        <v>25534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979730</v>
      </c>
      <c r="BO30" s="553"/>
      <c r="BP30" s="553"/>
      <c r="BQ30" s="553"/>
      <c r="BR30" s="553"/>
      <c r="BS30" s="553"/>
      <c r="BT30" s="553"/>
      <c r="BU30" s="554"/>
      <c r="BV30" s="552">
        <v>968425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IF('各会計、関係団体の財政状況及び健全化判断比率'!B34="","",'各会計、関係団体の財政状況及び健全化判断比率'!B34)</f>
        <v>老人訪問看護事業特別会計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中播衛生施設事務組合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（株）神崎フード</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介護療育支援事業特別会計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IF('各会計、関係団体の財政状況及び健全化判断比率'!B35="","",'各会計、関係団体の財政状況及び健全化判断比率'!B35)</f>
        <v>土地開発事業特別会計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中播北部行政事務組合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（株）グリーンエコー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産業廃棄物処理事業特別会計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IF('各会計、関係団体の財政状況及び健全化判断比率'!B33="","",'各会計、関係団体の財政状況及び健全化判断比率'!B33)</f>
        <v>公立神崎総合病院事業会計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中播農業共済事務組合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兵庫県町土地開発公社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寺前地区振興基金特別会計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兵庫県市町村職員退職手当組合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長谷地区振興基金特別会計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兵庫県町議会議員公務災害補償組合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兵庫県市町村交通災害共済組合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兵庫県後期高齢者医療広域連合（一般会計）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兵庫県後期高齢者医療広域連合（特別会計）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AC40" sqref="AC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2027205</v>
      </c>
      <c r="S5" s="581"/>
      <c r="T5" s="581"/>
      <c r="U5" s="581"/>
      <c r="V5" s="581"/>
      <c r="W5" s="581"/>
      <c r="X5" s="581"/>
      <c r="Y5" s="582"/>
      <c r="Z5" s="583">
        <v>25.7</v>
      </c>
      <c r="AA5" s="583"/>
      <c r="AB5" s="583"/>
      <c r="AC5" s="583"/>
      <c r="AD5" s="584">
        <v>2027205</v>
      </c>
      <c r="AE5" s="584"/>
      <c r="AF5" s="584"/>
      <c r="AG5" s="584"/>
      <c r="AH5" s="584"/>
      <c r="AI5" s="584"/>
      <c r="AJ5" s="584"/>
      <c r="AK5" s="584"/>
      <c r="AL5" s="585">
        <v>40.6</v>
      </c>
      <c r="AM5" s="586"/>
      <c r="AN5" s="586"/>
      <c r="AO5" s="587"/>
      <c r="AP5" s="577" t="s">
        <v>208</v>
      </c>
      <c r="AQ5" s="578"/>
      <c r="AR5" s="578"/>
      <c r="AS5" s="578"/>
      <c r="AT5" s="578"/>
      <c r="AU5" s="578"/>
      <c r="AV5" s="578"/>
      <c r="AW5" s="578"/>
      <c r="AX5" s="578"/>
      <c r="AY5" s="578"/>
      <c r="AZ5" s="578"/>
      <c r="BA5" s="578"/>
      <c r="BB5" s="578"/>
      <c r="BC5" s="578"/>
      <c r="BD5" s="578"/>
      <c r="BE5" s="578"/>
      <c r="BF5" s="579"/>
      <c r="BG5" s="591">
        <v>2027205</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67270</v>
      </c>
      <c r="S6" s="592"/>
      <c r="T6" s="592"/>
      <c r="U6" s="592"/>
      <c r="V6" s="592"/>
      <c r="W6" s="592"/>
      <c r="X6" s="592"/>
      <c r="Y6" s="593"/>
      <c r="Z6" s="594">
        <v>0.9</v>
      </c>
      <c r="AA6" s="594"/>
      <c r="AB6" s="594"/>
      <c r="AC6" s="594"/>
      <c r="AD6" s="595">
        <v>67270</v>
      </c>
      <c r="AE6" s="595"/>
      <c r="AF6" s="595"/>
      <c r="AG6" s="595"/>
      <c r="AH6" s="595"/>
      <c r="AI6" s="595"/>
      <c r="AJ6" s="595"/>
      <c r="AK6" s="595"/>
      <c r="AL6" s="596">
        <v>1.3</v>
      </c>
      <c r="AM6" s="597"/>
      <c r="AN6" s="597"/>
      <c r="AO6" s="598"/>
      <c r="AP6" s="588" t="s">
        <v>214</v>
      </c>
      <c r="AQ6" s="589"/>
      <c r="AR6" s="589"/>
      <c r="AS6" s="589"/>
      <c r="AT6" s="589"/>
      <c r="AU6" s="589"/>
      <c r="AV6" s="589"/>
      <c r="AW6" s="589"/>
      <c r="AX6" s="589"/>
      <c r="AY6" s="589"/>
      <c r="AZ6" s="589"/>
      <c r="BA6" s="589"/>
      <c r="BB6" s="589"/>
      <c r="BC6" s="589"/>
      <c r="BD6" s="589"/>
      <c r="BE6" s="589"/>
      <c r="BF6" s="590"/>
      <c r="BG6" s="591">
        <v>2027205</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96049</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95993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3714</v>
      </c>
      <c r="S7" s="592"/>
      <c r="T7" s="592"/>
      <c r="U7" s="592"/>
      <c r="V7" s="592"/>
      <c r="W7" s="592"/>
      <c r="X7" s="592"/>
      <c r="Y7" s="593"/>
      <c r="Z7" s="594">
        <v>0</v>
      </c>
      <c r="AA7" s="594"/>
      <c r="AB7" s="594"/>
      <c r="AC7" s="594"/>
      <c r="AD7" s="595">
        <v>3714</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525047</v>
      </c>
      <c r="BH7" s="592"/>
      <c r="BI7" s="592"/>
      <c r="BJ7" s="592"/>
      <c r="BK7" s="592"/>
      <c r="BL7" s="592"/>
      <c r="BM7" s="592"/>
      <c r="BN7" s="593"/>
      <c r="BO7" s="594">
        <v>25.9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1467476</v>
      </c>
      <c r="CS7" s="592"/>
      <c r="CT7" s="592"/>
      <c r="CU7" s="592"/>
      <c r="CV7" s="592"/>
      <c r="CW7" s="592"/>
      <c r="CX7" s="592"/>
      <c r="CY7" s="593"/>
      <c r="CZ7" s="594">
        <v>19</v>
      </c>
      <c r="DA7" s="594"/>
      <c r="DB7" s="594"/>
      <c r="DC7" s="594"/>
      <c r="DD7" s="600">
        <v>3419</v>
      </c>
      <c r="DE7" s="592"/>
      <c r="DF7" s="592"/>
      <c r="DG7" s="592"/>
      <c r="DH7" s="592"/>
      <c r="DI7" s="592"/>
      <c r="DJ7" s="592"/>
      <c r="DK7" s="592"/>
      <c r="DL7" s="592"/>
      <c r="DM7" s="592"/>
      <c r="DN7" s="592"/>
      <c r="DO7" s="592"/>
      <c r="DP7" s="593"/>
      <c r="DQ7" s="600">
        <v>1237679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7185</v>
      </c>
      <c r="S8" s="592"/>
      <c r="T8" s="592"/>
      <c r="U8" s="592"/>
      <c r="V8" s="592"/>
      <c r="W8" s="592"/>
      <c r="X8" s="592"/>
      <c r="Y8" s="593"/>
      <c r="Z8" s="594">
        <v>0.1</v>
      </c>
      <c r="AA8" s="594"/>
      <c r="AB8" s="594"/>
      <c r="AC8" s="594"/>
      <c r="AD8" s="595">
        <v>7185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18708</v>
      </c>
      <c r="BH8" s="592"/>
      <c r="BI8" s="592"/>
      <c r="BJ8" s="592"/>
      <c r="BK8" s="592"/>
      <c r="BL8" s="592"/>
      <c r="BM8" s="592"/>
      <c r="BN8" s="593"/>
      <c r="BO8" s="594">
        <v>0.9</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1299118</v>
      </c>
      <c r="CS8" s="592"/>
      <c r="CT8" s="592"/>
      <c r="CU8" s="592"/>
      <c r="CV8" s="592"/>
      <c r="CW8" s="592"/>
      <c r="CX8" s="592"/>
      <c r="CY8" s="593"/>
      <c r="CZ8" s="594">
        <v>16.899999999999999</v>
      </c>
      <c r="DA8" s="594"/>
      <c r="DB8" s="594"/>
      <c r="DC8" s="594"/>
      <c r="DD8" s="600">
        <v>31000</v>
      </c>
      <c r="DE8" s="592"/>
      <c r="DF8" s="592"/>
      <c r="DG8" s="592"/>
      <c r="DH8" s="592"/>
      <c r="DI8" s="592"/>
      <c r="DJ8" s="592"/>
      <c r="DK8" s="592"/>
      <c r="DL8" s="592"/>
      <c r="DM8" s="592"/>
      <c r="DN8" s="592"/>
      <c r="DO8" s="592"/>
      <c r="DP8" s="593"/>
      <c r="DQ8" s="600">
        <v>664823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11445</v>
      </c>
      <c r="S9" s="592"/>
      <c r="T9" s="592"/>
      <c r="U9" s="592"/>
      <c r="V9" s="592"/>
      <c r="W9" s="592"/>
      <c r="X9" s="592"/>
      <c r="Y9" s="593"/>
      <c r="Z9" s="594">
        <v>0.1</v>
      </c>
      <c r="AA9" s="594"/>
      <c r="AB9" s="594"/>
      <c r="AC9" s="594"/>
      <c r="AD9" s="595">
        <v>11445</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445554</v>
      </c>
      <c r="BH9" s="592"/>
      <c r="BI9" s="592"/>
      <c r="BJ9" s="592"/>
      <c r="BK9" s="592"/>
      <c r="BL9" s="592"/>
      <c r="BM9" s="592"/>
      <c r="BN9" s="593"/>
      <c r="BO9" s="594">
        <v>22</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1279531</v>
      </c>
      <c r="CS9" s="592"/>
      <c r="CT9" s="592"/>
      <c r="CU9" s="592"/>
      <c r="CV9" s="592"/>
      <c r="CW9" s="592"/>
      <c r="CX9" s="592"/>
      <c r="CY9" s="593"/>
      <c r="CZ9" s="594">
        <v>16.600000000000001</v>
      </c>
      <c r="DA9" s="594"/>
      <c r="DB9" s="594"/>
      <c r="DC9" s="594"/>
      <c r="DD9" s="600">
        <v>2249</v>
      </c>
      <c r="DE9" s="592"/>
      <c r="DF9" s="592"/>
      <c r="DG9" s="592"/>
      <c r="DH9" s="592"/>
      <c r="DI9" s="592"/>
      <c r="DJ9" s="592"/>
      <c r="DK9" s="592"/>
      <c r="DL9" s="592"/>
      <c r="DM9" s="592"/>
      <c r="DN9" s="592"/>
      <c r="DO9" s="592"/>
      <c r="DP9" s="593"/>
      <c r="DQ9" s="600">
        <v>1211135</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98740</v>
      </c>
      <c r="S10" s="592"/>
      <c r="T10" s="592"/>
      <c r="U10" s="592"/>
      <c r="V10" s="592"/>
      <c r="W10" s="592"/>
      <c r="X10" s="592"/>
      <c r="Y10" s="593"/>
      <c r="Z10" s="594">
        <v>1.3</v>
      </c>
      <c r="AA10" s="594"/>
      <c r="AB10" s="594"/>
      <c r="AC10" s="594"/>
      <c r="AD10" s="595">
        <v>98740</v>
      </c>
      <c r="AE10" s="595"/>
      <c r="AF10" s="595"/>
      <c r="AG10" s="595"/>
      <c r="AH10" s="595"/>
      <c r="AI10" s="595"/>
      <c r="AJ10" s="595"/>
      <c r="AK10" s="595"/>
      <c r="AL10" s="596">
        <v>2</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26637</v>
      </c>
      <c r="BH10" s="592"/>
      <c r="BI10" s="592"/>
      <c r="BJ10" s="592"/>
      <c r="BK10" s="592"/>
      <c r="BL10" s="592"/>
      <c r="BM10" s="592"/>
      <c r="BN10" s="593"/>
      <c r="BO10" s="594">
        <v>1.3</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5320</v>
      </c>
      <c r="CS10" s="592"/>
      <c r="CT10" s="592"/>
      <c r="CU10" s="592"/>
      <c r="CV10" s="592"/>
      <c r="CW10" s="592"/>
      <c r="CX10" s="592"/>
      <c r="CY10" s="593"/>
      <c r="CZ10" s="594">
        <v>0.1</v>
      </c>
      <c r="DA10" s="594"/>
      <c r="DB10" s="594"/>
      <c r="DC10" s="594"/>
      <c r="DD10" s="600" t="s">
        <v>221</v>
      </c>
      <c r="DE10" s="592"/>
      <c r="DF10" s="592"/>
      <c r="DG10" s="592"/>
      <c r="DH10" s="592"/>
      <c r="DI10" s="592"/>
      <c r="DJ10" s="592"/>
      <c r="DK10" s="592"/>
      <c r="DL10" s="592"/>
      <c r="DM10" s="592"/>
      <c r="DN10" s="592"/>
      <c r="DO10" s="592"/>
      <c r="DP10" s="593"/>
      <c r="DQ10" s="600">
        <v>53</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15722</v>
      </c>
      <c r="S11" s="592"/>
      <c r="T11" s="592"/>
      <c r="U11" s="592"/>
      <c r="V11" s="592"/>
      <c r="W11" s="592"/>
      <c r="X11" s="592"/>
      <c r="Y11" s="593"/>
      <c r="Z11" s="594">
        <v>0.2</v>
      </c>
      <c r="AA11" s="594"/>
      <c r="AB11" s="594"/>
      <c r="AC11" s="594"/>
      <c r="AD11" s="595">
        <v>15722</v>
      </c>
      <c r="AE11" s="595"/>
      <c r="AF11" s="595"/>
      <c r="AG11" s="595"/>
      <c r="AH11" s="595"/>
      <c r="AI11" s="595"/>
      <c r="AJ11" s="595"/>
      <c r="AK11" s="595"/>
      <c r="AL11" s="596">
        <v>0.3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34148</v>
      </c>
      <c r="BH11" s="592"/>
      <c r="BI11" s="592"/>
      <c r="BJ11" s="592"/>
      <c r="BK11" s="592"/>
      <c r="BL11" s="592"/>
      <c r="BM11" s="592"/>
      <c r="BN11" s="593"/>
      <c r="BO11" s="594">
        <v>1.7</v>
      </c>
      <c r="BP11" s="594"/>
      <c r="BQ11" s="594"/>
      <c r="BR11" s="594"/>
      <c r="BS11" s="600" t="s">
        <v>221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391982</v>
      </c>
      <c r="CS11" s="592"/>
      <c r="CT11" s="592"/>
      <c r="CU11" s="592"/>
      <c r="CV11" s="592"/>
      <c r="CW11" s="592"/>
      <c r="CX11" s="592"/>
      <c r="CY11" s="593"/>
      <c r="CZ11" s="594">
        <v>5.0999999999999996</v>
      </c>
      <c r="DA11" s="594"/>
      <c r="DB11" s="594"/>
      <c r="DC11" s="594"/>
      <c r="DD11" s="600">
        <v>73691</v>
      </c>
      <c r="DE11" s="592"/>
      <c r="DF11" s="592"/>
      <c r="DG11" s="592"/>
      <c r="DH11" s="592"/>
      <c r="DI11" s="592"/>
      <c r="DJ11" s="592"/>
      <c r="DK11" s="592"/>
      <c r="DL11" s="592"/>
      <c r="DM11" s="592"/>
      <c r="DN11" s="592"/>
      <c r="DO11" s="592"/>
      <c r="DP11" s="593"/>
      <c r="DQ11" s="600">
        <v>236632</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1403974</v>
      </c>
      <c r="BH12" s="592"/>
      <c r="BI12" s="592"/>
      <c r="BJ12" s="592"/>
      <c r="BK12" s="592"/>
      <c r="BL12" s="592"/>
      <c r="BM12" s="592"/>
      <c r="BN12" s="593"/>
      <c r="BO12" s="594">
        <v>69.3</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196228</v>
      </c>
      <c r="CS12" s="592"/>
      <c r="CT12" s="592"/>
      <c r="CU12" s="592"/>
      <c r="CV12" s="592"/>
      <c r="CW12" s="592"/>
      <c r="CX12" s="592"/>
      <c r="CY12" s="593"/>
      <c r="CZ12" s="594">
        <v>2.5</v>
      </c>
      <c r="DA12" s="594"/>
      <c r="DB12" s="594"/>
      <c r="DC12" s="594"/>
      <c r="DD12" s="600">
        <v>56734</v>
      </c>
      <c r="DE12" s="592"/>
      <c r="DF12" s="592"/>
      <c r="DG12" s="592"/>
      <c r="DH12" s="592"/>
      <c r="DI12" s="592"/>
      <c r="DJ12" s="592"/>
      <c r="DK12" s="592"/>
      <c r="DL12" s="592"/>
      <c r="DM12" s="592"/>
      <c r="DN12" s="592"/>
      <c r="DO12" s="592"/>
      <c r="DP12" s="593"/>
      <c r="DQ12" s="600">
        <v>155668</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26040</v>
      </c>
      <c r="S13" s="592"/>
      <c r="T13" s="592"/>
      <c r="U13" s="592"/>
      <c r="V13" s="592"/>
      <c r="W13" s="592"/>
      <c r="X13" s="592"/>
      <c r="Y13" s="593"/>
      <c r="Z13" s="594">
        <v>0.3</v>
      </c>
      <c r="AA13" s="594"/>
      <c r="AB13" s="594"/>
      <c r="AC13" s="594"/>
      <c r="AD13" s="595">
        <v>26040</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1402191</v>
      </c>
      <c r="BH13" s="592"/>
      <c r="BI13" s="592"/>
      <c r="BJ13" s="592"/>
      <c r="BK13" s="592"/>
      <c r="BL13" s="592"/>
      <c r="BM13" s="592"/>
      <c r="BN13" s="593"/>
      <c r="BO13" s="594">
        <v>69.2</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744813</v>
      </c>
      <c r="CS13" s="592"/>
      <c r="CT13" s="592"/>
      <c r="CU13" s="592"/>
      <c r="CV13" s="592"/>
      <c r="CW13" s="592"/>
      <c r="CX13" s="592"/>
      <c r="CY13" s="593"/>
      <c r="CZ13" s="594">
        <v>9.6999999999999993</v>
      </c>
      <c r="DA13" s="594"/>
      <c r="DB13" s="594"/>
      <c r="DC13" s="594"/>
      <c r="DD13" s="600">
        <v>241062</v>
      </c>
      <c r="DE13" s="592"/>
      <c r="DF13" s="592"/>
      <c r="DG13" s="592"/>
      <c r="DH13" s="592"/>
      <c r="DI13" s="592"/>
      <c r="DJ13" s="592"/>
      <c r="DK13" s="592"/>
      <c r="DL13" s="592"/>
      <c r="DM13" s="592"/>
      <c r="DN13" s="592"/>
      <c r="DO13" s="592"/>
      <c r="DP13" s="593"/>
      <c r="DQ13" s="600">
        <v>567252</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31954</v>
      </c>
      <c r="BH14" s="592"/>
      <c r="BI14" s="592"/>
      <c r="BJ14" s="592"/>
      <c r="BK14" s="592"/>
      <c r="BL14" s="592"/>
      <c r="BM14" s="592"/>
      <c r="BN14" s="593"/>
      <c r="BO14" s="594">
        <v>1.6</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272516</v>
      </c>
      <c r="CS14" s="592"/>
      <c r="CT14" s="592"/>
      <c r="CU14" s="592"/>
      <c r="CV14" s="592"/>
      <c r="CW14" s="592"/>
      <c r="CX14" s="592"/>
      <c r="CY14" s="593"/>
      <c r="CZ14" s="594">
        <v>3.5</v>
      </c>
      <c r="DA14" s="594"/>
      <c r="DB14" s="594"/>
      <c r="DC14" s="594"/>
      <c r="DD14" s="600">
        <v>81181</v>
      </c>
      <c r="DE14" s="592"/>
      <c r="DF14" s="592"/>
      <c r="DG14" s="592"/>
      <c r="DH14" s="592"/>
      <c r="DI14" s="592"/>
      <c r="DJ14" s="592"/>
      <c r="DK14" s="592"/>
      <c r="DL14" s="592"/>
      <c r="DM14" s="592"/>
      <c r="DN14" s="592"/>
      <c r="DO14" s="592"/>
      <c r="DP14" s="593"/>
      <c r="DQ14" s="600">
        <v>200302</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4838</v>
      </c>
      <c r="S15" s="592"/>
      <c r="T15" s="592"/>
      <c r="U15" s="592"/>
      <c r="V15" s="592"/>
      <c r="W15" s="592"/>
      <c r="X15" s="592"/>
      <c r="Y15" s="593"/>
      <c r="Z15" s="594">
        <v>0.1</v>
      </c>
      <c r="AA15" s="594"/>
      <c r="AB15" s="594"/>
      <c r="AC15" s="594"/>
      <c r="AD15" s="595">
        <v>4838</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65792</v>
      </c>
      <c r="BH15" s="592"/>
      <c r="BI15" s="592"/>
      <c r="BJ15" s="592"/>
      <c r="BK15" s="592"/>
      <c r="BL15" s="592"/>
      <c r="BM15" s="592"/>
      <c r="BN15" s="593"/>
      <c r="BO15" s="594">
        <v>3.2</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743783</v>
      </c>
      <c r="CS15" s="592"/>
      <c r="CT15" s="592"/>
      <c r="CU15" s="592"/>
      <c r="CV15" s="592"/>
      <c r="CW15" s="592"/>
      <c r="CX15" s="592"/>
      <c r="CY15" s="593"/>
      <c r="CZ15" s="594">
        <v>9.6999999999999993</v>
      </c>
      <c r="DA15" s="594"/>
      <c r="DB15" s="594"/>
      <c r="DC15" s="594"/>
      <c r="DD15" s="600">
        <v>53076</v>
      </c>
      <c r="DE15" s="592"/>
      <c r="DF15" s="592"/>
      <c r="DG15" s="592"/>
      <c r="DH15" s="592"/>
      <c r="DI15" s="592"/>
      <c r="DJ15" s="592"/>
      <c r="DK15" s="592"/>
      <c r="DL15" s="592"/>
      <c r="DM15" s="592"/>
      <c r="DN15" s="592"/>
      <c r="DO15" s="592"/>
      <c r="DP15" s="593"/>
      <c r="DQ15" s="600">
        <v>600217</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3238045</v>
      </c>
      <c r="S16" s="592"/>
      <c r="T16" s="592"/>
      <c r="U16" s="592"/>
      <c r="V16" s="592"/>
      <c r="W16" s="592"/>
      <c r="X16" s="592"/>
      <c r="Y16" s="593"/>
      <c r="Z16" s="594">
        <v>41.1</v>
      </c>
      <c r="AA16" s="594"/>
      <c r="AB16" s="594"/>
      <c r="AC16" s="594"/>
      <c r="AD16" s="595">
        <v>2710242</v>
      </c>
      <c r="AE16" s="595"/>
      <c r="AF16" s="595"/>
      <c r="AG16" s="595"/>
      <c r="AH16" s="595"/>
      <c r="AI16" s="595"/>
      <c r="AJ16" s="595"/>
      <c r="AK16" s="595"/>
      <c r="AL16" s="596">
        <v>54.3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v>438</v>
      </c>
      <c r="BH16" s="592"/>
      <c r="BI16" s="592"/>
      <c r="BJ16" s="592"/>
      <c r="BK16" s="592"/>
      <c r="BL16" s="592"/>
      <c r="BM16" s="592"/>
      <c r="BN16" s="593"/>
      <c r="BO16" s="594">
        <v>0</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63045</v>
      </c>
      <c r="CS16" s="592"/>
      <c r="CT16" s="592"/>
      <c r="CU16" s="592"/>
      <c r="CV16" s="592"/>
      <c r="CW16" s="592"/>
      <c r="CX16" s="592"/>
      <c r="CY16" s="593"/>
      <c r="CZ16" s="594">
        <v>0.8</v>
      </c>
      <c r="DA16" s="594"/>
      <c r="DB16" s="594"/>
      <c r="DC16" s="594"/>
      <c r="DD16" s="600" t="s">
        <v>221</v>
      </c>
      <c r="DE16" s="592"/>
      <c r="DF16" s="592"/>
      <c r="DG16" s="592"/>
      <c r="DH16" s="592"/>
      <c r="DI16" s="592"/>
      <c r="DJ16" s="592"/>
      <c r="DK16" s="592"/>
      <c r="DL16" s="592"/>
      <c r="DM16" s="592"/>
      <c r="DN16" s="592"/>
      <c r="DO16" s="592"/>
      <c r="DP16" s="593"/>
      <c r="DQ16" s="600">
        <v>24106</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2710242</v>
      </c>
      <c r="S17" s="592"/>
      <c r="T17" s="592"/>
      <c r="U17" s="592"/>
      <c r="V17" s="592"/>
      <c r="W17" s="592"/>
      <c r="X17" s="592"/>
      <c r="Y17" s="593"/>
      <c r="Z17" s="594">
        <v>34.4</v>
      </c>
      <c r="AA17" s="594"/>
      <c r="AB17" s="594"/>
      <c r="AC17" s="594"/>
      <c r="AD17" s="595">
        <v>2710242</v>
      </c>
      <c r="AE17" s="595"/>
      <c r="AF17" s="595"/>
      <c r="AG17" s="595"/>
      <c r="AH17" s="595"/>
      <c r="AI17" s="595"/>
      <c r="AJ17" s="595"/>
      <c r="AK17" s="595"/>
      <c r="AL17" s="596">
        <v>54.3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1144505</v>
      </c>
      <c r="CS17" s="592"/>
      <c r="CT17" s="592"/>
      <c r="CU17" s="592"/>
      <c r="CV17" s="592"/>
      <c r="CW17" s="592"/>
      <c r="CX17" s="592"/>
      <c r="CY17" s="593"/>
      <c r="CZ17" s="594">
        <v>14.9</v>
      </c>
      <c r="DA17" s="594"/>
      <c r="DB17" s="594"/>
      <c r="DC17" s="594"/>
      <c r="DD17" s="600" t="s">
        <v>221</v>
      </c>
      <c r="DE17" s="592"/>
      <c r="DF17" s="592"/>
      <c r="DG17" s="592"/>
      <c r="DH17" s="592"/>
      <c r="DI17" s="592"/>
      <c r="DJ17" s="592"/>
      <c r="DK17" s="592"/>
      <c r="DL17" s="592"/>
      <c r="DM17" s="592"/>
      <c r="DN17" s="592"/>
      <c r="DO17" s="592"/>
      <c r="DP17" s="593"/>
      <c r="DQ17" s="600">
        <v>1078348</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527800</v>
      </c>
      <c r="S18" s="592"/>
      <c r="T18" s="592"/>
      <c r="U18" s="592"/>
      <c r="V18" s="592"/>
      <c r="W18" s="592"/>
      <c r="X18" s="592"/>
      <c r="Y18" s="593"/>
      <c r="Z18" s="594">
        <v>6.7</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221</v>
      </c>
      <c r="BH19" s="592"/>
      <c r="BI19" s="592"/>
      <c r="BJ19" s="592"/>
      <c r="BK19" s="592"/>
      <c r="BL19" s="592"/>
      <c r="BM19" s="592"/>
      <c r="BN19" s="593"/>
      <c r="BO19" s="594" t="s">
        <v>221</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5500204</v>
      </c>
      <c r="S20" s="592"/>
      <c r="T20" s="592"/>
      <c r="U20" s="592"/>
      <c r="V20" s="592"/>
      <c r="W20" s="592"/>
      <c r="X20" s="592"/>
      <c r="Y20" s="593"/>
      <c r="Z20" s="594">
        <v>69.8</v>
      </c>
      <c r="AA20" s="594"/>
      <c r="AB20" s="594"/>
      <c r="AC20" s="594"/>
      <c r="AD20" s="595">
        <v>4972401</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221</v>
      </c>
      <c r="BH20" s="592"/>
      <c r="BI20" s="592"/>
      <c r="BJ20" s="592"/>
      <c r="BK20" s="592"/>
      <c r="BL20" s="592"/>
      <c r="BM20" s="592"/>
      <c r="BN20" s="593"/>
      <c r="BO20" s="594" t="s">
        <v>221</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7704366</v>
      </c>
      <c r="CS20" s="592"/>
      <c r="CT20" s="592"/>
      <c r="CU20" s="592"/>
      <c r="CV20" s="592"/>
      <c r="CW20" s="592"/>
      <c r="CX20" s="592"/>
      <c r="CY20" s="593"/>
      <c r="CZ20" s="594">
        <v>100</v>
      </c>
      <c r="DA20" s="594"/>
      <c r="DB20" s="594"/>
      <c r="DC20" s="594"/>
      <c r="DD20" s="600">
        <v>542412</v>
      </c>
      <c r="DE20" s="592"/>
      <c r="DF20" s="592"/>
      <c r="DG20" s="592"/>
      <c r="DH20" s="592"/>
      <c r="DI20" s="592"/>
      <c r="DJ20" s="592"/>
      <c r="DK20" s="592"/>
      <c r="DL20" s="592"/>
      <c r="DM20" s="592"/>
      <c r="DN20" s="592"/>
      <c r="DO20" s="592"/>
      <c r="DP20" s="593"/>
      <c r="DQ20" s="600">
        <v>6072208</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2701</v>
      </c>
      <c r="S21" s="592"/>
      <c r="T21" s="592"/>
      <c r="U21" s="592"/>
      <c r="V21" s="592"/>
      <c r="W21" s="592"/>
      <c r="X21" s="592"/>
      <c r="Y21" s="593"/>
      <c r="Z21" s="594">
        <v>0</v>
      </c>
      <c r="AA21" s="594"/>
      <c r="AB21" s="594"/>
      <c r="AC21" s="594"/>
      <c r="AD21" s="595">
        <v>2701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221</v>
      </c>
      <c r="BH21" s="592"/>
      <c r="BI21" s="592"/>
      <c r="BJ21" s="592"/>
      <c r="BK21" s="592"/>
      <c r="BL21" s="592"/>
      <c r="BM21" s="592"/>
      <c r="BN21" s="593"/>
      <c r="BO21" s="594" t="s">
        <v>221</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118994</v>
      </c>
      <c r="S22" s="592"/>
      <c r="T22" s="592"/>
      <c r="U22" s="592"/>
      <c r="V22" s="592"/>
      <c r="W22" s="592"/>
      <c r="X22" s="592"/>
      <c r="Y22" s="593"/>
      <c r="Z22" s="594">
        <v>1.5</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242774</v>
      </c>
      <c r="S23" s="592"/>
      <c r="T23" s="592"/>
      <c r="U23" s="592"/>
      <c r="V23" s="592"/>
      <c r="W23" s="592"/>
      <c r="X23" s="592"/>
      <c r="Y23" s="593"/>
      <c r="Z23" s="594">
        <v>3.1</v>
      </c>
      <c r="AA23" s="594"/>
      <c r="AB23" s="594"/>
      <c r="AC23" s="594"/>
      <c r="AD23" s="595">
        <v>9145</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8305</v>
      </c>
      <c r="S24" s="592"/>
      <c r="T24" s="592"/>
      <c r="U24" s="592"/>
      <c r="V24" s="592"/>
      <c r="W24" s="592"/>
      <c r="X24" s="592"/>
      <c r="Y24" s="593"/>
      <c r="Z24" s="594">
        <v>0.1</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3022400</v>
      </c>
      <c r="CS24" s="581"/>
      <c r="CT24" s="581"/>
      <c r="CU24" s="581"/>
      <c r="CV24" s="581"/>
      <c r="CW24" s="581"/>
      <c r="CX24" s="581"/>
      <c r="CY24" s="582"/>
      <c r="CZ24" s="618">
        <v>39.200000000000003</v>
      </c>
      <c r="DA24" s="619"/>
      <c r="DB24" s="619"/>
      <c r="DC24" s="620"/>
      <c r="DD24" s="617">
        <v>2344546</v>
      </c>
      <c r="DE24" s="581"/>
      <c r="DF24" s="581"/>
      <c r="DG24" s="581"/>
      <c r="DH24" s="581"/>
      <c r="DI24" s="581"/>
      <c r="DJ24" s="581"/>
      <c r="DK24" s="582"/>
      <c r="DL24" s="617">
        <v>2340291</v>
      </c>
      <c r="DM24" s="581"/>
      <c r="DN24" s="581"/>
      <c r="DO24" s="581"/>
      <c r="DP24" s="581"/>
      <c r="DQ24" s="581"/>
      <c r="DR24" s="581"/>
      <c r="DS24" s="581"/>
      <c r="DT24" s="581"/>
      <c r="DU24" s="581"/>
      <c r="DV24" s="582"/>
      <c r="DW24" s="585">
        <v>43.3</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388491</v>
      </c>
      <c r="S25" s="592"/>
      <c r="T25" s="592"/>
      <c r="U25" s="592"/>
      <c r="V25" s="592"/>
      <c r="W25" s="592"/>
      <c r="X25" s="592"/>
      <c r="Y25" s="593"/>
      <c r="Z25" s="594">
        <v>4.9000000000000004</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1227597</v>
      </c>
      <c r="CS25" s="623"/>
      <c r="CT25" s="623"/>
      <c r="CU25" s="623"/>
      <c r="CV25" s="623"/>
      <c r="CW25" s="623"/>
      <c r="CX25" s="623"/>
      <c r="CY25" s="624"/>
      <c r="CZ25" s="625">
        <v>15.9</v>
      </c>
      <c r="DA25" s="626"/>
      <c r="DB25" s="626"/>
      <c r="DC25" s="627"/>
      <c r="DD25" s="600">
        <v>1082120</v>
      </c>
      <c r="DE25" s="623"/>
      <c r="DF25" s="623"/>
      <c r="DG25" s="623"/>
      <c r="DH25" s="623"/>
      <c r="DI25" s="623"/>
      <c r="DJ25" s="623"/>
      <c r="DK25" s="624"/>
      <c r="DL25" s="600">
        <v>1081993</v>
      </c>
      <c r="DM25" s="623"/>
      <c r="DN25" s="623"/>
      <c r="DO25" s="623"/>
      <c r="DP25" s="623"/>
      <c r="DQ25" s="623"/>
      <c r="DR25" s="623"/>
      <c r="DS25" s="623"/>
      <c r="DT25" s="623"/>
      <c r="DU25" s="623"/>
      <c r="DV25" s="624"/>
      <c r="DW25" s="596">
        <v>20</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787012</v>
      </c>
      <c r="CS26" s="592"/>
      <c r="CT26" s="592"/>
      <c r="CU26" s="592"/>
      <c r="CV26" s="592"/>
      <c r="CW26" s="592"/>
      <c r="CX26" s="592"/>
      <c r="CY26" s="593"/>
      <c r="CZ26" s="625">
        <v>10.199999999999999</v>
      </c>
      <c r="DA26" s="626"/>
      <c r="DB26" s="626"/>
      <c r="DC26" s="627"/>
      <c r="DD26" s="600">
        <v>668733</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509372</v>
      </c>
      <c r="S27" s="592"/>
      <c r="T27" s="592"/>
      <c r="U27" s="592"/>
      <c r="V27" s="592"/>
      <c r="W27" s="592"/>
      <c r="X27" s="592"/>
      <c r="Y27" s="593"/>
      <c r="Z27" s="594">
        <v>6.5</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2027205</v>
      </c>
      <c r="BH27" s="592"/>
      <c r="BI27" s="592"/>
      <c r="BJ27" s="592"/>
      <c r="BK27" s="592"/>
      <c r="BL27" s="592"/>
      <c r="BM27" s="592"/>
      <c r="BN27" s="593"/>
      <c r="BO27" s="594">
        <v>100</v>
      </c>
      <c r="BP27" s="594"/>
      <c r="BQ27" s="594"/>
      <c r="BR27" s="594"/>
      <c r="BS27" s="600" t="s">
        <v>221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650311</v>
      </c>
      <c r="CS27" s="623"/>
      <c r="CT27" s="623"/>
      <c r="CU27" s="623"/>
      <c r="CV27" s="623"/>
      <c r="CW27" s="623"/>
      <c r="CX27" s="623"/>
      <c r="CY27" s="624"/>
      <c r="CZ27" s="625">
        <v>8.4</v>
      </c>
      <c r="DA27" s="626"/>
      <c r="DB27" s="626"/>
      <c r="DC27" s="627"/>
      <c r="DD27" s="600">
        <v>184091</v>
      </c>
      <c r="DE27" s="623"/>
      <c r="DF27" s="623"/>
      <c r="DG27" s="623"/>
      <c r="DH27" s="623"/>
      <c r="DI27" s="623"/>
      <c r="DJ27" s="623"/>
      <c r="DK27" s="624"/>
      <c r="DL27" s="600">
        <v>179963</v>
      </c>
      <c r="DM27" s="623"/>
      <c r="DN27" s="623"/>
      <c r="DO27" s="623"/>
      <c r="DP27" s="623"/>
      <c r="DQ27" s="623"/>
      <c r="DR27" s="623"/>
      <c r="DS27" s="623"/>
      <c r="DT27" s="623"/>
      <c r="DU27" s="623"/>
      <c r="DV27" s="624"/>
      <c r="DW27" s="596">
        <v>3.3</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20654</v>
      </c>
      <c r="S28" s="592"/>
      <c r="T28" s="592"/>
      <c r="U28" s="592"/>
      <c r="V28" s="592"/>
      <c r="W28" s="592"/>
      <c r="X28" s="592"/>
      <c r="Y28" s="593"/>
      <c r="Z28" s="594">
        <v>0.3</v>
      </c>
      <c r="AA28" s="594"/>
      <c r="AB28" s="594"/>
      <c r="AC28" s="594"/>
      <c r="AD28" s="595">
        <v>7438</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1144492</v>
      </c>
      <c r="CS28" s="592"/>
      <c r="CT28" s="592"/>
      <c r="CU28" s="592"/>
      <c r="CV28" s="592"/>
      <c r="CW28" s="592"/>
      <c r="CX28" s="592"/>
      <c r="CY28" s="593"/>
      <c r="CZ28" s="625">
        <v>14.9</v>
      </c>
      <c r="DA28" s="626"/>
      <c r="DB28" s="626"/>
      <c r="DC28" s="627"/>
      <c r="DD28" s="600">
        <v>1078335</v>
      </c>
      <c r="DE28" s="592"/>
      <c r="DF28" s="592"/>
      <c r="DG28" s="592"/>
      <c r="DH28" s="592"/>
      <c r="DI28" s="592"/>
      <c r="DJ28" s="592"/>
      <c r="DK28" s="593"/>
      <c r="DL28" s="600">
        <v>1078335</v>
      </c>
      <c r="DM28" s="592"/>
      <c r="DN28" s="592"/>
      <c r="DO28" s="592"/>
      <c r="DP28" s="592"/>
      <c r="DQ28" s="592"/>
      <c r="DR28" s="592"/>
      <c r="DS28" s="592"/>
      <c r="DT28" s="592"/>
      <c r="DU28" s="592"/>
      <c r="DV28" s="593"/>
      <c r="DW28" s="596">
        <v>19.899999999999999</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1517</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1144215</v>
      </c>
      <c r="CS29" s="623"/>
      <c r="CT29" s="623"/>
      <c r="CU29" s="623"/>
      <c r="CV29" s="623"/>
      <c r="CW29" s="623"/>
      <c r="CX29" s="623"/>
      <c r="CY29" s="624"/>
      <c r="CZ29" s="625">
        <v>14.9</v>
      </c>
      <c r="DA29" s="626"/>
      <c r="DB29" s="626"/>
      <c r="DC29" s="627"/>
      <c r="DD29" s="600">
        <v>1078058</v>
      </c>
      <c r="DE29" s="623"/>
      <c r="DF29" s="623"/>
      <c r="DG29" s="623"/>
      <c r="DH29" s="623"/>
      <c r="DI29" s="623"/>
      <c r="DJ29" s="623"/>
      <c r="DK29" s="624"/>
      <c r="DL29" s="600">
        <v>1078058</v>
      </c>
      <c r="DM29" s="623"/>
      <c r="DN29" s="623"/>
      <c r="DO29" s="623"/>
      <c r="DP29" s="623"/>
      <c r="DQ29" s="623"/>
      <c r="DR29" s="623"/>
      <c r="DS29" s="623"/>
      <c r="DT29" s="623"/>
      <c r="DU29" s="623"/>
      <c r="DV29" s="624"/>
      <c r="DW29" s="596">
        <v>19.899999999999999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66866</v>
      </c>
      <c r="S30" s="592"/>
      <c r="T30" s="592"/>
      <c r="U30" s="592"/>
      <c r="V30" s="592"/>
      <c r="W30" s="592"/>
      <c r="X30" s="592"/>
      <c r="Y30" s="593"/>
      <c r="Z30" s="594">
        <v>0.8</v>
      </c>
      <c r="AA30" s="594"/>
      <c r="AB30" s="594"/>
      <c r="AC30" s="594"/>
      <c r="AD30" s="595" t="s">
        <v>221</v>
      </c>
      <c r="AE30" s="595"/>
      <c r="AF30" s="595"/>
      <c r="AG30" s="595"/>
      <c r="AH30" s="595"/>
      <c r="AI30" s="595"/>
      <c r="AJ30" s="595"/>
      <c r="AK30" s="595"/>
      <c r="AL30" s="596" t="s">
        <v>221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96.3</v>
      </c>
      <c r="BN30" s="650"/>
      <c r="BO30" s="650"/>
      <c r="BP30" s="650"/>
      <c r="BQ30" s="651"/>
      <c r="BR30" s="649">
        <v>99</v>
      </c>
      <c r="BS30" s="650"/>
      <c r="BT30" s="650"/>
      <c r="BU30" s="650"/>
      <c r="BV30" s="650"/>
      <c r="BW30" s="650"/>
      <c r="BX30" s="586">
        <v>96.5</v>
      </c>
      <c r="BY30" s="650"/>
      <c r="BZ30" s="650"/>
      <c r="CA30" s="650"/>
      <c r="CB30" s="651"/>
      <c r="CD30" s="654"/>
      <c r="CE30" s="655"/>
      <c r="CF30" s="605" t="s">
        <v>292</v>
      </c>
      <c r="CG30" s="606"/>
      <c r="CH30" s="606"/>
      <c r="CI30" s="606"/>
      <c r="CJ30" s="606"/>
      <c r="CK30" s="606"/>
      <c r="CL30" s="606"/>
      <c r="CM30" s="606"/>
      <c r="CN30" s="606"/>
      <c r="CO30" s="606"/>
      <c r="CP30" s="606"/>
      <c r="CQ30" s="607"/>
      <c r="CR30" s="591">
        <v>1001437</v>
      </c>
      <c r="CS30" s="592"/>
      <c r="CT30" s="592"/>
      <c r="CU30" s="592"/>
      <c r="CV30" s="592"/>
      <c r="CW30" s="592"/>
      <c r="CX30" s="592"/>
      <c r="CY30" s="593"/>
      <c r="CZ30" s="625">
        <v>13</v>
      </c>
      <c r="DA30" s="626"/>
      <c r="DB30" s="626"/>
      <c r="DC30" s="627"/>
      <c r="DD30" s="600">
        <v>937163</v>
      </c>
      <c r="DE30" s="592"/>
      <c r="DF30" s="592"/>
      <c r="DG30" s="592"/>
      <c r="DH30" s="592"/>
      <c r="DI30" s="592"/>
      <c r="DJ30" s="592"/>
      <c r="DK30" s="593"/>
      <c r="DL30" s="600">
        <v>937163</v>
      </c>
      <c r="DM30" s="592"/>
      <c r="DN30" s="592"/>
      <c r="DO30" s="592"/>
      <c r="DP30" s="592"/>
      <c r="DQ30" s="592"/>
      <c r="DR30" s="592"/>
      <c r="DS30" s="592"/>
      <c r="DT30" s="592"/>
      <c r="DU30" s="592"/>
      <c r="DV30" s="593"/>
      <c r="DW30" s="596">
        <v>17.3</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200732</v>
      </c>
      <c r="S31" s="592"/>
      <c r="T31" s="592"/>
      <c r="U31" s="592"/>
      <c r="V31" s="592"/>
      <c r="W31" s="592"/>
      <c r="X31" s="592"/>
      <c r="Y31" s="593"/>
      <c r="Z31" s="594">
        <v>2.5</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98.6</v>
      </c>
      <c r="BH31" s="623"/>
      <c r="BI31" s="623"/>
      <c r="BJ31" s="623"/>
      <c r="BK31" s="623"/>
      <c r="BL31" s="623"/>
      <c r="BM31" s="597">
        <v>95</v>
      </c>
      <c r="BN31" s="647"/>
      <c r="BO31" s="647"/>
      <c r="BP31" s="647"/>
      <c r="BQ31" s="648"/>
      <c r="BR31" s="646">
        <v>98.6</v>
      </c>
      <c r="BS31" s="623"/>
      <c r="BT31" s="623"/>
      <c r="BU31" s="623"/>
      <c r="BV31" s="623"/>
      <c r="BW31" s="623"/>
      <c r="BX31" s="597">
        <v>95.2</v>
      </c>
      <c r="BY31" s="647"/>
      <c r="BZ31" s="647"/>
      <c r="CA31" s="647"/>
      <c r="CB31" s="648"/>
      <c r="CD31" s="654"/>
      <c r="CE31" s="655"/>
      <c r="CF31" s="605" t="s">
        <v>296</v>
      </c>
      <c r="CG31" s="606"/>
      <c r="CH31" s="606"/>
      <c r="CI31" s="606"/>
      <c r="CJ31" s="606"/>
      <c r="CK31" s="606"/>
      <c r="CL31" s="606"/>
      <c r="CM31" s="606"/>
      <c r="CN31" s="606"/>
      <c r="CO31" s="606"/>
      <c r="CP31" s="606"/>
      <c r="CQ31" s="607"/>
      <c r="CR31" s="591">
        <v>142778</v>
      </c>
      <c r="CS31" s="623"/>
      <c r="CT31" s="623"/>
      <c r="CU31" s="623"/>
      <c r="CV31" s="623"/>
      <c r="CW31" s="623"/>
      <c r="CX31" s="623"/>
      <c r="CY31" s="624"/>
      <c r="CZ31" s="625">
        <v>1.9</v>
      </c>
      <c r="DA31" s="626"/>
      <c r="DB31" s="626"/>
      <c r="DC31" s="627"/>
      <c r="DD31" s="600">
        <v>140895</v>
      </c>
      <c r="DE31" s="623"/>
      <c r="DF31" s="623"/>
      <c r="DG31" s="623"/>
      <c r="DH31" s="623"/>
      <c r="DI31" s="623"/>
      <c r="DJ31" s="623"/>
      <c r="DK31" s="624"/>
      <c r="DL31" s="600">
        <v>140895</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178859</v>
      </c>
      <c r="S32" s="592"/>
      <c r="T32" s="592"/>
      <c r="U32" s="592"/>
      <c r="V32" s="592"/>
      <c r="W32" s="592"/>
      <c r="X32" s="592"/>
      <c r="Y32" s="593"/>
      <c r="Z32" s="594">
        <v>2.2999999999999998</v>
      </c>
      <c r="AA32" s="594"/>
      <c r="AB32" s="594"/>
      <c r="AC32" s="594"/>
      <c r="AD32" s="595">
        <v>640</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99.1</v>
      </c>
      <c r="BH32" s="659"/>
      <c r="BI32" s="659"/>
      <c r="BJ32" s="659"/>
      <c r="BK32" s="659"/>
      <c r="BL32" s="659"/>
      <c r="BM32" s="660">
        <v>96.6</v>
      </c>
      <c r="BN32" s="659"/>
      <c r="BO32" s="659"/>
      <c r="BP32" s="659"/>
      <c r="BQ32" s="661"/>
      <c r="BR32" s="658">
        <v>99.2</v>
      </c>
      <c r="BS32" s="659"/>
      <c r="BT32" s="659"/>
      <c r="BU32" s="659"/>
      <c r="BV32" s="659"/>
      <c r="BW32" s="659"/>
      <c r="BX32" s="660">
        <v>96.8</v>
      </c>
      <c r="BY32" s="659"/>
      <c r="BZ32" s="659"/>
      <c r="CA32" s="659"/>
      <c r="CB32" s="661"/>
      <c r="CD32" s="656"/>
      <c r="CE32" s="657"/>
      <c r="CF32" s="605" t="s">
        <v>299</v>
      </c>
      <c r="CG32" s="606"/>
      <c r="CH32" s="606"/>
      <c r="CI32" s="606"/>
      <c r="CJ32" s="606"/>
      <c r="CK32" s="606"/>
      <c r="CL32" s="606"/>
      <c r="CM32" s="606"/>
      <c r="CN32" s="606"/>
      <c r="CO32" s="606"/>
      <c r="CP32" s="606"/>
      <c r="CQ32" s="607"/>
      <c r="CR32" s="591">
        <v>277</v>
      </c>
      <c r="CS32" s="592"/>
      <c r="CT32" s="592"/>
      <c r="CU32" s="592"/>
      <c r="CV32" s="592"/>
      <c r="CW32" s="592"/>
      <c r="CX32" s="592"/>
      <c r="CY32" s="593"/>
      <c r="CZ32" s="625">
        <v>0</v>
      </c>
      <c r="DA32" s="626"/>
      <c r="DB32" s="626"/>
      <c r="DC32" s="627"/>
      <c r="DD32" s="600">
        <v>277</v>
      </c>
      <c r="DE32" s="592"/>
      <c r="DF32" s="592"/>
      <c r="DG32" s="592"/>
      <c r="DH32" s="592"/>
      <c r="DI32" s="592"/>
      <c r="DJ32" s="592"/>
      <c r="DK32" s="593"/>
      <c r="DL32" s="600">
        <v>277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640563</v>
      </c>
      <c r="S33" s="592"/>
      <c r="T33" s="592"/>
      <c r="U33" s="592"/>
      <c r="V33" s="592"/>
      <c r="W33" s="592"/>
      <c r="X33" s="592"/>
      <c r="Y33" s="593"/>
      <c r="Z33" s="594">
        <v>8.1</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4076509</v>
      </c>
      <c r="CS33" s="623"/>
      <c r="CT33" s="623"/>
      <c r="CU33" s="623"/>
      <c r="CV33" s="623"/>
      <c r="CW33" s="623"/>
      <c r="CX33" s="623"/>
      <c r="CY33" s="624"/>
      <c r="CZ33" s="625">
        <v>52.9</v>
      </c>
      <c r="DA33" s="626"/>
      <c r="DB33" s="626"/>
      <c r="DC33" s="627"/>
      <c r="DD33" s="600">
        <v>3501639</v>
      </c>
      <c r="DE33" s="623"/>
      <c r="DF33" s="623"/>
      <c r="DG33" s="623"/>
      <c r="DH33" s="623"/>
      <c r="DI33" s="623"/>
      <c r="DJ33" s="623"/>
      <c r="DK33" s="624"/>
      <c r="DL33" s="600">
        <v>2497129</v>
      </c>
      <c r="DM33" s="623"/>
      <c r="DN33" s="623"/>
      <c r="DO33" s="623"/>
      <c r="DP33" s="623"/>
      <c r="DQ33" s="623"/>
      <c r="DR33" s="623"/>
      <c r="DS33" s="623"/>
      <c r="DT33" s="623"/>
      <c r="DU33" s="623"/>
      <c r="DV33" s="624"/>
      <c r="DW33" s="596">
        <v>46.2</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1104376</v>
      </c>
      <c r="CS34" s="592"/>
      <c r="CT34" s="592"/>
      <c r="CU34" s="592"/>
      <c r="CV34" s="592"/>
      <c r="CW34" s="592"/>
      <c r="CX34" s="592"/>
      <c r="CY34" s="593"/>
      <c r="CZ34" s="625">
        <v>14.3</v>
      </c>
      <c r="DA34" s="626"/>
      <c r="DB34" s="626"/>
      <c r="DC34" s="627"/>
      <c r="DD34" s="600">
        <v>758009</v>
      </c>
      <c r="DE34" s="592"/>
      <c r="DF34" s="592"/>
      <c r="DG34" s="592"/>
      <c r="DH34" s="592"/>
      <c r="DI34" s="592"/>
      <c r="DJ34" s="592"/>
      <c r="DK34" s="593"/>
      <c r="DL34" s="600">
        <v>606240</v>
      </c>
      <c r="DM34" s="592"/>
      <c r="DN34" s="592"/>
      <c r="DO34" s="592"/>
      <c r="DP34" s="592"/>
      <c r="DQ34" s="592"/>
      <c r="DR34" s="592"/>
      <c r="DS34" s="592"/>
      <c r="DT34" s="592"/>
      <c r="DU34" s="592"/>
      <c r="DV34" s="593"/>
      <c r="DW34" s="596">
        <v>11.2</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413363</v>
      </c>
      <c r="S35" s="592"/>
      <c r="T35" s="592"/>
      <c r="U35" s="592"/>
      <c r="V35" s="592"/>
      <c r="W35" s="592"/>
      <c r="X35" s="592"/>
      <c r="Y35" s="593"/>
      <c r="Z35" s="594">
        <v>5.2</v>
      </c>
      <c r="AA35" s="594"/>
      <c r="AB35" s="594"/>
      <c r="AC35" s="594"/>
      <c r="AD35" s="595" t="s">
        <v>221</v>
      </c>
      <c r="AE35" s="595"/>
      <c r="AF35" s="595"/>
      <c r="AG35" s="595"/>
      <c r="AH35" s="595"/>
      <c r="AI35" s="595"/>
      <c r="AJ35" s="595"/>
      <c r="AK35" s="595"/>
      <c r="AL35" s="596" t="s">
        <v>221</v>
      </c>
      <c r="AM35" s="597"/>
      <c r="AN35" s="597"/>
      <c r="AO35" s="598"/>
      <c r="AP35" s="186"/>
      <c r="AQ35" s="602" t="s">
        <v>307</v>
      </c>
      <c r="AR35" s="603"/>
      <c r="AS35" s="603"/>
      <c r="AT35" s="603"/>
      <c r="AU35" s="603"/>
      <c r="AV35" s="603"/>
      <c r="AW35" s="603"/>
      <c r="AX35" s="603"/>
      <c r="AY35" s="604"/>
      <c r="AZ35" s="580">
        <v>1440476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34257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7552</v>
      </c>
      <c r="CS35" s="623"/>
      <c r="CT35" s="623"/>
      <c r="CU35" s="623"/>
      <c r="CV35" s="623"/>
      <c r="CW35" s="623"/>
      <c r="CX35" s="623"/>
      <c r="CY35" s="624"/>
      <c r="CZ35" s="625">
        <v>0.1</v>
      </c>
      <c r="DA35" s="626"/>
      <c r="DB35" s="626"/>
      <c r="DC35" s="627"/>
      <c r="DD35" s="600">
        <v>5440</v>
      </c>
      <c r="DE35" s="623"/>
      <c r="DF35" s="623"/>
      <c r="DG35" s="623"/>
      <c r="DH35" s="623"/>
      <c r="DI35" s="623"/>
      <c r="DJ35" s="623"/>
      <c r="DK35" s="624"/>
      <c r="DL35" s="600">
        <v>5440</v>
      </c>
      <c r="DM35" s="623"/>
      <c r="DN35" s="623"/>
      <c r="DO35" s="623"/>
      <c r="DP35" s="623"/>
      <c r="DQ35" s="623"/>
      <c r="DR35" s="623"/>
      <c r="DS35" s="623"/>
      <c r="DT35" s="623"/>
      <c r="DU35" s="623"/>
      <c r="DV35" s="624"/>
      <c r="DW35" s="596">
        <v>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7880032</v>
      </c>
      <c r="S36" s="664"/>
      <c r="T36" s="664"/>
      <c r="U36" s="664"/>
      <c r="V36" s="664"/>
      <c r="W36" s="664"/>
      <c r="X36" s="664"/>
      <c r="Y36" s="665"/>
      <c r="Z36" s="666">
        <v>100</v>
      </c>
      <c r="AA36" s="666"/>
      <c r="AB36" s="666"/>
      <c r="AC36" s="666"/>
      <c r="AD36" s="667">
        <v>4992325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515460</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26927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1967704</v>
      </c>
      <c r="CS36" s="592"/>
      <c r="CT36" s="592"/>
      <c r="CU36" s="592"/>
      <c r="CV36" s="592"/>
      <c r="CW36" s="592"/>
      <c r="CX36" s="592"/>
      <c r="CY36" s="593"/>
      <c r="CZ36" s="625">
        <v>25.5</v>
      </c>
      <c r="DA36" s="626"/>
      <c r="DB36" s="626"/>
      <c r="DC36" s="627"/>
      <c r="DD36" s="600">
        <v>1812647</v>
      </c>
      <c r="DE36" s="592"/>
      <c r="DF36" s="592"/>
      <c r="DG36" s="592"/>
      <c r="DH36" s="592"/>
      <c r="DI36" s="592"/>
      <c r="DJ36" s="592"/>
      <c r="DK36" s="593"/>
      <c r="DL36" s="600">
        <v>1529640</v>
      </c>
      <c r="DM36" s="592"/>
      <c r="DN36" s="592"/>
      <c r="DO36" s="592"/>
      <c r="DP36" s="592"/>
      <c r="DQ36" s="592"/>
      <c r="DR36" s="592"/>
      <c r="DS36" s="592"/>
      <c r="DT36" s="592"/>
      <c r="DU36" s="592"/>
      <c r="DV36" s="593"/>
      <c r="DW36" s="596">
        <v>28.3</v>
      </c>
      <c r="DX36" s="621"/>
      <c r="DY36" s="621"/>
      <c r="DZ36" s="621"/>
      <c r="EA36" s="621"/>
      <c r="EB36" s="621"/>
      <c r="EC36" s="622"/>
    </row>
    <row r="37" spans="2:133" ht="11.25" customHeight="1">
      <c r="AQ37" s="670" t="s">
        <v>314</v>
      </c>
      <c r="AR37" s="671"/>
      <c r="AS37" s="671"/>
      <c r="AT37" s="671"/>
      <c r="AU37" s="671"/>
      <c r="AV37" s="671"/>
      <c r="AW37" s="671"/>
      <c r="AX37" s="671"/>
      <c r="AY37" s="672"/>
      <c r="AZ37" s="591">
        <v>379655</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1732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417850</v>
      </c>
      <c r="CS37" s="623"/>
      <c r="CT37" s="623"/>
      <c r="CU37" s="623"/>
      <c r="CV37" s="623"/>
      <c r="CW37" s="623"/>
      <c r="CX37" s="623"/>
      <c r="CY37" s="624"/>
      <c r="CZ37" s="625">
        <v>5.4</v>
      </c>
      <c r="DA37" s="626"/>
      <c r="DB37" s="626"/>
      <c r="DC37" s="627"/>
      <c r="DD37" s="600">
        <v>417850</v>
      </c>
      <c r="DE37" s="623"/>
      <c r="DF37" s="623"/>
      <c r="DG37" s="623"/>
      <c r="DH37" s="623"/>
      <c r="DI37" s="623"/>
      <c r="DJ37" s="623"/>
      <c r="DK37" s="624"/>
      <c r="DL37" s="600">
        <v>416636</v>
      </c>
      <c r="DM37" s="623"/>
      <c r="DN37" s="623"/>
      <c r="DO37" s="623"/>
      <c r="DP37" s="623"/>
      <c r="DQ37" s="623"/>
      <c r="DR37" s="623"/>
      <c r="DS37" s="623"/>
      <c r="DT37" s="623"/>
      <c r="DU37" s="623"/>
      <c r="DV37" s="624"/>
      <c r="DW37" s="596">
        <v>7.7</v>
      </c>
      <c r="DX37" s="621"/>
      <c r="DY37" s="621"/>
      <c r="DZ37" s="621"/>
      <c r="EA37" s="621"/>
      <c r="EB37" s="621"/>
      <c r="EC37" s="622"/>
    </row>
    <row r="38" spans="2:133" ht="11.25" customHeight="1">
      <c r="AQ38" s="670" t="s">
        <v>317</v>
      </c>
      <c r="AR38" s="671"/>
      <c r="AS38" s="671"/>
      <c r="AT38" s="671"/>
      <c r="AU38" s="671"/>
      <c r="AV38" s="671"/>
      <c r="AW38" s="671"/>
      <c r="AX38" s="671"/>
      <c r="AY38" s="672"/>
      <c r="AZ38" s="591">
        <v>73112</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2772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415830</v>
      </c>
      <c r="CS38" s="592"/>
      <c r="CT38" s="592"/>
      <c r="CU38" s="592"/>
      <c r="CV38" s="592"/>
      <c r="CW38" s="592"/>
      <c r="CX38" s="592"/>
      <c r="CY38" s="593"/>
      <c r="CZ38" s="625">
        <v>5.4</v>
      </c>
      <c r="DA38" s="626"/>
      <c r="DB38" s="626"/>
      <c r="DC38" s="627"/>
      <c r="DD38" s="600">
        <v>364329</v>
      </c>
      <c r="DE38" s="592"/>
      <c r="DF38" s="592"/>
      <c r="DG38" s="592"/>
      <c r="DH38" s="592"/>
      <c r="DI38" s="592"/>
      <c r="DJ38" s="592"/>
      <c r="DK38" s="593"/>
      <c r="DL38" s="600">
        <v>355809</v>
      </c>
      <c r="DM38" s="592"/>
      <c r="DN38" s="592"/>
      <c r="DO38" s="592"/>
      <c r="DP38" s="592"/>
      <c r="DQ38" s="592"/>
      <c r="DR38" s="592"/>
      <c r="DS38" s="592"/>
      <c r="DT38" s="592"/>
      <c r="DU38" s="592"/>
      <c r="DV38" s="593"/>
      <c r="DW38" s="596">
        <v>6.6</v>
      </c>
      <c r="DX38" s="621"/>
      <c r="DY38" s="621"/>
      <c r="DZ38" s="621"/>
      <c r="EA38" s="621"/>
      <c r="EB38" s="621"/>
      <c r="EC38" s="622"/>
    </row>
    <row r="39" spans="2:133" ht="11.25" customHeight="1">
      <c r="AQ39" s="670" t="s">
        <v>320</v>
      </c>
      <c r="AR39" s="671"/>
      <c r="AS39" s="671"/>
      <c r="AT39" s="671"/>
      <c r="AU39" s="671"/>
      <c r="AV39" s="671"/>
      <c r="AW39" s="671"/>
      <c r="AX39" s="671"/>
      <c r="AY39" s="672"/>
      <c r="AZ39" s="591">
        <v>46000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576247</v>
      </c>
      <c r="CS39" s="623"/>
      <c r="CT39" s="623"/>
      <c r="CU39" s="623"/>
      <c r="CV39" s="623"/>
      <c r="CW39" s="623"/>
      <c r="CX39" s="623"/>
      <c r="CY39" s="624"/>
      <c r="CZ39" s="625">
        <v>7.5</v>
      </c>
      <c r="DA39" s="626"/>
      <c r="DB39" s="626"/>
      <c r="DC39" s="627"/>
      <c r="DD39" s="600">
        <v>556414</v>
      </c>
      <c r="DE39" s="623"/>
      <c r="DF39" s="623"/>
      <c r="DG39" s="623"/>
      <c r="DH39" s="623"/>
      <c r="DI39" s="623"/>
      <c r="DJ39" s="623"/>
      <c r="DK39" s="624"/>
      <c r="DL39" s="600" t="s">
        <v>221</v>
      </c>
      <c r="DM39" s="623"/>
      <c r="DN39" s="623"/>
      <c r="DO39" s="623"/>
      <c r="DP39" s="623"/>
      <c r="DQ39" s="623"/>
      <c r="DR39" s="623"/>
      <c r="DS39" s="623"/>
      <c r="DT39" s="623"/>
      <c r="DU39" s="623"/>
      <c r="DV39" s="624"/>
      <c r="DW39" s="596" t="s">
        <v>221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55666</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4800</v>
      </c>
      <c r="CS40" s="592"/>
      <c r="CT40" s="592"/>
      <c r="CU40" s="592"/>
      <c r="CV40" s="592"/>
      <c r="CW40" s="592"/>
      <c r="CX40" s="592"/>
      <c r="CY40" s="593"/>
      <c r="CZ40" s="625">
        <v>0.1</v>
      </c>
      <c r="DA40" s="626"/>
      <c r="DB40" s="626"/>
      <c r="DC40" s="627"/>
      <c r="DD40" s="600">
        <v>4800</v>
      </c>
      <c r="DE40" s="592"/>
      <c r="DF40" s="592"/>
      <c r="DG40" s="592"/>
      <c r="DH40" s="592"/>
      <c r="DI40" s="592"/>
      <c r="DJ40" s="592"/>
      <c r="DK40" s="593"/>
      <c r="DL40" s="600" t="s">
        <v>221</v>
      </c>
      <c r="DM40" s="592"/>
      <c r="DN40" s="592"/>
      <c r="DO40" s="592"/>
      <c r="DP40" s="592"/>
      <c r="DQ40" s="592"/>
      <c r="DR40" s="592"/>
      <c r="DS40" s="592"/>
      <c r="DT40" s="592"/>
      <c r="DU40" s="592"/>
      <c r="DV40" s="593"/>
      <c r="DW40" s="596" t="s">
        <v>221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320</v>
      </c>
      <c r="AR41" s="612"/>
      <c r="AS41" s="612"/>
      <c r="AT41" s="612"/>
      <c r="AU41" s="612"/>
      <c r="AV41" s="612"/>
      <c r="AW41" s="612"/>
      <c r="AX41" s="612"/>
      <c r="AY41" s="613"/>
      <c r="AZ41" s="663">
        <v>370583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320</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209</v>
      </c>
      <c r="CS41" s="623"/>
      <c r="CT41" s="623"/>
      <c r="CU41" s="623"/>
      <c r="CV41" s="623"/>
      <c r="CW41" s="623"/>
      <c r="CX41" s="623"/>
      <c r="CY41" s="624"/>
      <c r="CZ41" s="625" t="s">
        <v>209</v>
      </c>
      <c r="DA41" s="626"/>
      <c r="DB41" s="626"/>
      <c r="DC41" s="627"/>
      <c r="DD41" s="600" t="s">
        <v>209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605457</v>
      </c>
      <c r="CS42" s="592"/>
      <c r="CT42" s="592"/>
      <c r="CU42" s="592"/>
      <c r="CV42" s="592"/>
      <c r="CW42" s="592"/>
      <c r="CX42" s="592"/>
      <c r="CY42" s="593"/>
      <c r="CZ42" s="625">
        <v>7.9</v>
      </c>
      <c r="DA42" s="674"/>
      <c r="DB42" s="674"/>
      <c r="DC42" s="675"/>
      <c r="DD42" s="600">
        <v>226023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3788</v>
      </c>
      <c r="CS43" s="623"/>
      <c r="CT43" s="623"/>
      <c r="CU43" s="623"/>
      <c r="CV43" s="623"/>
      <c r="CW43" s="623"/>
      <c r="CX43" s="623"/>
      <c r="CY43" s="624"/>
      <c r="CZ43" s="625">
        <v>0</v>
      </c>
      <c r="DA43" s="626"/>
      <c r="DB43" s="626"/>
      <c r="DC43" s="627"/>
      <c r="DD43" s="600">
        <v>3788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288</v>
      </c>
      <c r="CE44" s="698"/>
      <c r="CF44" s="588" t="s">
        <v>334</v>
      </c>
      <c r="CG44" s="589"/>
      <c r="CH44" s="589"/>
      <c r="CI44" s="589"/>
      <c r="CJ44" s="589"/>
      <c r="CK44" s="589"/>
      <c r="CL44" s="589"/>
      <c r="CM44" s="589"/>
      <c r="CN44" s="589"/>
      <c r="CO44" s="589"/>
      <c r="CP44" s="589"/>
      <c r="CQ44" s="590"/>
      <c r="CR44" s="591">
        <v>542412</v>
      </c>
      <c r="CS44" s="592"/>
      <c r="CT44" s="592"/>
      <c r="CU44" s="592"/>
      <c r="CV44" s="592"/>
      <c r="CW44" s="592"/>
      <c r="CX44" s="592"/>
      <c r="CY44" s="593"/>
      <c r="CZ44" s="625">
        <v>7</v>
      </c>
      <c r="DA44" s="674"/>
      <c r="DB44" s="674"/>
      <c r="DC44" s="675"/>
      <c r="DD44" s="600">
        <v>201917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148981</v>
      </c>
      <c r="CS45" s="623"/>
      <c r="CT45" s="623"/>
      <c r="CU45" s="623"/>
      <c r="CV45" s="623"/>
      <c r="CW45" s="623"/>
      <c r="CX45" s="623"/>
      <c r="CY45" s="624"/>
      <c r="CZ45" s="625">
        <v>1.9</v>
      </c>
      <c r="DA45" s="626"/>
      <c r="DB45" s="626"/>
      <c r="DC45" s="627"/>
      <c r="DD45" s="600">
        <v>2295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378431</v>
      </c>
      <c r="CS46" s="592"/>
      <c r="CT46" s="592"/>
      <c r="CU46" s="592"/>
      <c r="CV46" s="592"/>
      <c r="CW46" s="592"/>
      <c r="CX46" s="592"/>
      <c r="CY46" s="593"/>
      <c r="CZ46" s="625">
        <v>4.9000000000000004</v>
      </c>
      <c r="DA46" s="674"/>
      <c r="DB46" s="674"/>
      <c r="DC46" s="675"/>
      <c r="DD46" s="600">
        <v>198122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63045</v>
      </c>
      <c r="CS47" s="623"/>
      <c r="CT47" s="623"/>
      <c r="CU47" s="623"/>
      <c r="CV47" s="623"/>
      <c r="CW47" s="623"/>
      <c r="CX47" s="623"/>
      <c r="CY47" s="624"/>
      <c r="CZ47" s="625">
        <v>0.8</v>
      </c>
      <c r="DA47" s="626"/>
      <c r="DB47" s="626"/>
      <c r="DC47" s="627"/>
      <c r="DD47" s="600">
        <v>24106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221</v>
      </c>
      <c r="CS48" s="592"/>
      <c r="CT48" s="592"/>
      <c r="CU48" s="592"/>
      <c r="CV48" s="592"/>
      <c r="CW48" s="592"/>
      <c r="CX48" s="592"/>
      <c r="CY48" s="593"/>
      <c r="CZ48" s="625" t="s">
        <v>221</v>
      </c>
      <c r="DA48" s="674"/>
      <c r="DB48" s="674"/>
      <c r="DC48" s="675"/>
      <c r="DD48" s="600" t="s">
        <v>221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7704366</v>
      </c>
      <c r="CS49" s="659"/>
      <c r="CT49" s="659"/>
      <c r="CU49" s="659"/>
      <c r="CV49" s="659"/>
      <c r="CW49" s="659"/>
      <c r="CX49" s="659"/>
      <c r="CY49" s="686"/>
      <c r="CZ49" s="687">
        <v>100</v>
      </c>
      <c r="DA49" s="688"/>
      <c r="DB49" s="688"/>
      <c r="DC49" s="689"/>
      <c r="DD49" s="690">
        <v>6072208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5" zoomScaleNormal="75" zoomScaleSheetLayoutView="70" workbookViewId="0">
      <selection activeCell="AK75" sqref="AK75:AO7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7766</v>
      </c>
      <c r="R7" s="721"/>
      <c r="S7" s="721"/>
      <c r="T7" s="721"/>
      <c r="U7" s="721"/>
      <c r="V7" s="721">
        <v>7603</v>
      </c>
      <c r="W7" s="721"/>
      <c r="X7" s="721"/>
      <c r="Y7" s="721"/>
      <c r="Z7" s="721"/>
      <c r="AA7" s="721">
        <f>Q7-V7</f>
        <v>163</v>
      </c>
      <c r="AB7" s="721"/>
      <c r="AC7" s="721"/>
      <c r="AD7" s="721"/>
      <c r="AE7" s="722"/>
      <c r="AF7" s="723">
        <v>143</v>
      </c>
      <c r="AG7" s="724"/>
      <c r="AH7" s="724"/>
      <c r="AI7" s="724"/>
      <c r="AJ7" s="725"/>
      <c r="AK7" s="760">
        <f>45</f>
        <v>45</v>
      </c>
      <c r="AL7" s="761"/>
      <c r="AM7" s="761"/>
      <c r="AN7" s="761"/>
      <c r="AO7" s="761"/>
      <c r="AP7" s="761">
        <f>9834</f>
        <v>9834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542</v>
      </c>
      <c r="BT7" s="765"/>
      <c r="BU7" s="765"/>
      <c r="BV7" s="765"/>
      <c r="BW7" s="765"/>
      <c r="BX7" s="765"/>
      <c r="BY7" s="765"/>
      <c r="BZ7" s="765"/>
      <c r="CA7" s="765"/>
      <c r="CB7" s="765"/>
      <c r="CC7" s="765"/>
      <c r="CD7" s="765"/>
      <c r="CE7" s="765"/>
      <c r="CF7" s="765"/>
      <c r="CG7" s="766"/>
      <c r="CH7" s="757">
        <v>9</v>
      </c>
      <c r="CI7" s="758"/>
      <c r="CJ7" s="758"/>
      <c r="CK7" s="758"/>
      <c r="CL7" s="759"/>
      <c r="CM7" s="757">
        <v>39</v>
      </c>
      <c r="CN7" s="758"/>
      <c r="CO7" s="758"/>
      <c r="CP7" s="758"/>
      <c r="CQ7" s="759"/>
      <c r="CR7" s="757">
        <v>42</v>
      </c>
      <c r="CS7" s="758"/>
      <c r="CT7" s="758"/>
      <c r="CU7" s="758"/>
      <c r="CV7" s="759"/>
      <c r="CW7" s="757" t="s">
        <v>533</v>
      </c>
      <c r="CX7" s="758"/>
      <c r="CY7" s="758"/>
      <c r="CZ7" s="758"/>
      <c r="DA7" s="759"/>
      <c r="DB7" s="757" t="s">
        <v>533</v>
      </c>
      <c r="DC7" s="758"/>
      <c r="DD7" s="758"/>
      <c r="DE7" s="758"/>
      <c r="DF7" s="759"/>
      <c r="DG7" s="757" t="s">
        <v>533</v>
      </c>
      <c r="DH7" s="758"/>
      <c r="DI7" s="758"/>
      <c r="DJ7" s="758"/>
      <c r="DK7" s="759"/>
      <c r="DL7" s="757" t="s">
        <v>533</v>
      </c>
      <c r="DM7" s="758"/>
      <c r="DN7" s="758"/>
      <c r="DO7" s="758"/>
      <c r="DP7" s="759"/>
      <c r="DQ7" s="757" t="s">
        <v>533</v>
      </c>
      <c r="DR7" s="758"/>
      <c r="DS7" s="758"/>
      <c r="DT7" s="758"/>
      <c r="DU7" s="759"/>
      <c r="DV7" s="738"/>
      <c r="DW7" s="739"/>
      <c r="DX7" s="739"/>
      <c r="DY7" s="739"/>
      <c r="DZ7" s="740"/>
      <c r="EA7" s="205"/>
    </row>
    <row r="8" spans="1:131" s="206" customFormat="1" ht="26.25" customHeight="1">
      <c r="A8" s="212">
        <v>2</v>
      </c>
      <c r="B8" s="741" t="s">
        <v>363</v>
      </c>
      <c r="C8" s="742"/>
      <c r="D8" s="742"/>
      <c r="E8" s="742"/>
      <c r="F8" s="742"/>
      <c r="G8" s="742"/>
      <c r="H8" s="742"/>
      <c r="I8" s="742"/>
      <c r="J8" s="742"/>
      <c r="K8" s="742"/>
      <c r="L8" s="742"/>
      <c r="M8" s="742"/>
      <c r="N8" s="742"/>
      <c r="O8" s="742"/>
      <c r="P8" s="743"/>
      <c r="Q8" s="744">
        <v>63</v>
      </c>
      <c r="R8" s="745"/>
      <c r="S8" s="745"/>
      <c r="T8" s="745"/>
      <c r="U8" s="745"/>
      <c r="V8" s="745">
        <v>52</v>
      </c>
      <c r="W8" s="745"/>
      <c r="X8" s="745"/>
      <c r="Y8" s="745"/>
      <c r="Z8" s="745"/>
      <c r="AA8" s="745">
        <f>Q8-V8</f>
        <v>11</v>
      </c>
      <c r="AB8" s="745"/>
      <c r="AC8" s="745"/>
      <c r="AD8" s="745"/>
      <c r="AE8" s="746"/>
      <c r="AF8" s="747">
        <v>11</v>
      </c>
      <c r="AG8" s="748"/>
      <c r="AH8" s="748"/>
      <c r="AI8" s="748"/>
      <c r="AJ8" s="749"/>
      <c r="AK8" s="750">
        <v>12</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543</v>
      </c>
      <c r="BT8" s="755"/>
      <c r="BU8" s="755"/>
      <c r="BV8" s="755"/>
      <c r="BW8" s="755"/>
      <c r="BX8" s="755"/>
      <c r="BY8" s="755"/>
      <c r="BZ8" s="755"/>
      <c r="CA8" s="755"/>
      <c r="CB8" s="755"/>
      <c r="CC8" s="755"/>
      <c r="CD8" s="755"/>
      <c r="CE8" s="755"/>
      <c r="CF8" s="755"/>
      <c r="CG8" s="756"/>
      <c r="CH8" s="767">
        <v>-1</v>
      </c>
      <c r="CI8" s="768"/>
      <c r="CJ8" s="768"/>
      <c r="CK8" s="768"/>
      <c r="CL8" s="769"/>
      <c r="CM8" s="767">
        <v>17</v>
      </c>
      <c r="CN8" s="768"/>
      <c r="CO8" s="768"/>
      <c r="CP8" s="768"/>
      <c r="CQ8" s="769"/>
      <c r="CR8" s="767">
        <v>10</v>
      </c>
      <c r="CS8" s="768"/>
      <c r="CT8" s="768"/>
      <c r="CU8" s="768"/>
      <c r="CV8" s="769"/>
      <c r="CW8" s="767" t="s">
        <v>533</v>
      </c>
      <c r="CX8" s="768"/>
      <c r="CY8" s="768"/>
      <c r="CZ8" s="768"/>
      <c r="DA8" s="769"/>
      <c r="DB8" s="767" t="s">
        <v>533</v>
      </c>
      <c r="DC8" s="768"/>
      <c r="DD8" s="768"/>
      <c r="DE8" s="768"/>
      <c r="DF8" s="769"/>
      <c r="DG8" s="767" t="s">
        <v>533</v>
      </c>
      <c r="DH8" s="768"/>
      <c r="DI8" s="768"/>
      <c r="DJ8" s="768"/>
      <c r="DK8" s="769"/>
      <c r="DL8" s="767" t="s">
        <v>533</v>
      </c>
      <c r="DM8" s="768"/>
      <c r="DN8" s="768"/>
      <c r="DO8" s="768"/>
      <c r="DP8" s="769"/>
      <c r="DQ8" s="767" t="s">
        <v>533</v>
      </c>
      <c r="DR8" s="768"/>
      <c r="DS8" s="768"/>
      <c r="DT8" s="768"/>
      <c r="DU8" s="769"/>
      <c r="DV8" s="770"/>
      <c r="DW8" s="771"/>
      <c r="DX8" s="771"/>
      <c r="DY8" s="771"/>
      <c r="DZ8" s="772"/>
      <c r="EA8" s="205"/>
    </row>
    <row r="9" spans="1:131" s="206" customFormat="1" ht="26.25" customHeight="1">
      <c r="A9" s="212">
        <v>3</v>
      </c>
      <c r="B9" s="741" t="s">
        <v>364</v>
      </c>
      <c r="C9" s="742"/>
      <c r="D9" s="742"/>
      <c r="E9" s="742"/>
      <c r="F9" s="742"/>
      <c r="G9" s="742"/>
      <c r="H9" s="742"/>
      <c r="I9" s="742"/>
      <c r="J9" s="742"/>
      <c r="K9" s="742"/>
      <c r="L9" s="742"/>
      <c r="M9" s="742"/>
      <c r="N9" s="742"/>
      <c r="O9" s="742"/>
      <c r="P9" s="743"/>
      <c r="Q9" s="744">
        <v>19</v>
      </c>
      <c r="R9" s="745"/>
      <c r="S9" s="745"/>
      <c r="T9" s="745"/>
      <c r="U9" s="745"/>
      <c r="V9" s="745">
        <v>17</v>
      </c>
      <c r="W9" s="745"/>
      <c r="X9" s="745"/>
      <c r="Y9" s="745"/>
      <c r="Z9" s="745"/>
      <c r="AA9" s="745">
        <f>Q9-V9</f>
        <v>2</v>
      </c>
      <c r="AB9" s="745"/>
      <c r="AC9" s="745"/>
      <c r="AD9" s="745"/>
      <c r="AE9" s="746"/>
      <c r="AF9" s="747">
        <v>2</v>
      </c>
      <c r="AG9" s="748"/>
      <c r="AH9" s="748"/>
      <c r="AI9" s="748"/>
      <c r="AJ9" s="749"/>
      <c r="AK9" s="750" t="s">
        <v>533</v>
      </c>
      <c r="AL9" s="751"/>
      <c r="AM9" s="751"/>
      <c r="AN9" s="751"/>
      <c r="AO9" s="751"/>
      <c r="AP9" s="751" t="s">
        <v>533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544</v>
      </c>
      <c r="BT9" s="755"/>
      <c r="BU9" s="755"/>
      <c r="BV9" s="755"/>
      <c r="BW9" s="755"/>
      <c r="BX9" s="755"/>
      <c r="BY9" s="755"/>
      <c r="BZ9" s="755"/>
      <c r="CA9" s="755"/>
      <c r="CB9" s="755"/>
      <c r="CC9" s="755"/>
      <c r="CD9" s="755"/>
      <c r="CE9" s="755"/>
      <c r="CF9" s="755"/>
      <c r="CG9" s="756"/>
      <c r="CH9" s="767">
        <v>0</v>
      </c>
      <c r="CI9" s="768"/>
      <c r="CJ9" s="768"/>
      <c r="CK9" s="768"/>
      <c r="CL9" s="769"/>
      <c r="CM9" s="767">
        <v>37</v>
      </c>
      <c r="CN9" s="768"/>
      <c r="CO9" s="768"/>
      <c r="CP9" s="768"/>
      <c r="CQ9" s="769"/>
      <c r="CR9" s="767">
        <f>2</f>
        <v>2</v>
      </c>
      <c r="CS9" s="768"/>
      <c r="CT9" s="768"/>
      <c r="CU9" s="768"/>
      <c r="CV9" s="769"/>
      <c r="CW9" s="767" t="s">
        <v>533</v>
      </c>
      <c r="CX9" s="768"/>
      <c r="CY9" s="768"/>
      <c r="CZ9" s="768"/>
      <c r="DA9" s="769"/>
      <c r="DB9" s="767" t="s">
        <v>533</v>
      </c>
      <c r="DC9" s="768"/>
      <c r="DD9" s="768"/>
      <c r="DE9" s="768"/>
      <c r="DF9" s="769"/>
      <c r="DG9" s="767" t="s">
        <v>533</v>
      </c>
      <c r="DH9" s="768"/>
      <c r="DI9" s="768"/>
      <c r="DJ9" s="768"/>
      <c r="DK9" s="769"/>
      <c r="DL9" s="767" t="s">
        <v>533</v>
      </c>
      <c r="DM9" s="768"/>
      <c r="DN9" s="768"/>
      <c r="DO9" s="768"/>
      <c r="DP9" s="769"/>
      <c r="DQ9" s="767" t="s">
        <v>533</v>
      </c>
      <c r="DR9" s="768"/>
      <c r="DS9" s="768"/>
      <c r="DT9" s="768"/>
      <c r="DU9" s="769"/>
      <c r="DV9" s="770"/>
      <c r="DW9" s="771"/>
      <c r="DX9" s="771"/>
      <c r="DY9" s="771"/>
      <c r="DZ9" s="772"/>
      <c r="EA9" s="205"/>
    </row>
    <row r="10" spans="1:131" s="206" customFormat="1" ht="26.25" customHeight="1">
      <c r="A10" s="212">
        <v>4</v>
      </c>
      <c r="B10" s="741" t="s">
        <v>365</v>
      </c>
      <c r="C10" s="742"/>
      <c r="D10" s="742"/>
      <c r="E10" s="742"/>
      <c r="F10" s="742"/>
      <c r="G10" s="742"/>
      <c r="H10" s="742"/>
      <c r="I10" s="742"/>
      <c r="J10" s="742"/>
      <c r="K10" s="742"/>
      <c r="L10" s="742"/>
      <c r="M10" s="742"/>
      <c r="N10" s="742"/>
      <c r="O10" s="742"/>
      <c r="P10" s="743"/>
      <c r="Q10" s="744">
        <v>71</v>
      </c>
      <c r="R10" s="745"/>
      <c r="S10" s="745"/>
      <c r="T10" s="745"/>
      <c r="U10" s="745"/>
      <c r="V10" s="745">
        <v>71</v>
      </c>
      <c r="W10" s="745"/>
      <c r="X10" s="745"/>
      <c r="Y10" s="745"/>
      <c r="Z10" s="745"/>
      <c r="AA10" s="745" t="s">
        <v>533</v>
      </c>
      <c r="AB10" s="745"/>
      <c r="AC10" s="745"/>
      <c r="AD10" s="745"/>
      <c r="AE10" s="746"/>
      <c r="AF10" s="747" t="s">
        <v>221</v>
      </c>
      <c r="AG10" s="748"/>
      <c r="AH10" s="748"/>
      <c r="AI10" s="748"/>
      <c r="AJ10" s="749"/>
      <c r="AK10" s="750">
        <v>62</v>
      </c>
      <c r="AL10" s="751"/>
      <c r="AM10" s="751"/>
      <c r="AN10" s="751"/>
      <c r="AO10" s="751"/>
      <c r="AP10" s="751" t="s">
        <v>533</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366</v>
      </c>
      <c r="C11" s="742"/>
      <c r="D11" s="742"/>
      <c r="E11" s="742"/>
      <c r="F11" s="742"/>
      <c r="G11" s="742"/>
      <c r="H11" s="742"/>
      <c r="I11" s="742"/>
      <c r="J11" s="742"/>
      <c r="K11" s="742"/>
      <c r="L11" s="742"/>
      <c r="M11" s="742"/>
      <c r="N11" s="742"/>
      <c r="O11" s="742"/>
      <c r="P11" s="743"/>
      <c r="Q11" s="744">
        <v>3</v>
      </c>
      <c r="R11" s="745"/>
      <c r="S11" s="745"/>
      <c r="T11" s="745"/>
      <c r="U11" s="745"/>
      <c r="V11" s="745">
        <v>3</v>
      </c>
      <c r="W11" s="745"/>
      <c r="X11" s="745"/>
      <c r="Y11" s="745"/>
      <c r="Z11" s="745"/>
      <c r="AA11" s="745" t="s">
        <v>533</v>
      </c>
      <c r="AB11" s="745"/>
      <c r="AC11" s="745"/>
      <c r="AD11" s="745"/>
      <c r="AE11" s="746"/>
      <c r="AF11" s="747" t="s">
        <v>221</v>
      </c>
      <c r="AG11" s="748"/>
      <c r="AH11" s="748"/>
      <c r="AI11" s="748"/>
      <c r="AJ11" s="749"/>
      <c r="AK11" s="750">
        <v>3</v>
      </c>
      <c r="AL11" s="751"/>
      <c r="AM11" s="751"/>
      <c r="AN11" s="751"/>
      <c r="AO11" s="751"/>
      <c r="AP11" s="751" t="s">
        <v>533</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f>Q7+Q8+Q9+Q10+Q11</f>
        <v>7922</v>
      </c>
      <c r="R23" s="780"/>
      <c r="S23" s="780"/>
      <c r="T23" s="780"/>
      <c r="U23" s="780"/>
      <c r="V23" s="780">
        <f>V7+V8+V9+V10+V11</f>
        <v>7746</v>
      </c>
      <c r="W23" s="780"/>
      <c r="X23" s="780"/>
      <c r="Y23" s="780"/>
      <c r="Z23" s="780"/>
      <c r="AA23" s="780">
        <f>AA7+AA8+AA9</f>
        <v>176</v>
      </c>
      <c r="AB23" s="780"/>
      <c r="AC23" s="780"/>
      <c r="AD23" s="780"/>
      <c r="AE23" s="781"/>
      <c r="AF23" s="782">
        <v>156</v>
      </c>
      <c r="AG23" s="780"/>
      <c r="AH23" s="780"/>
      <c r="AI23" s="780"/>
      <c r="AJ23" s="783"/>
      <c r="AK23" s="784"/>
      <c r="AL23" s="785"/>
      <c r="AM23" s="785"/>
      <c r="AN23" s="785"/>
      <c r="AO23" s="785"/>
      <c r="AP23" s="780">
        <f>AP7</f>
        <v>9834</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f>1331</f>
        <v>1331</v>
      </c>
      <c r="R28" s="809"/>
      <c r="S28" s="809"/>
      <c r="T28" s="809"/>
      <c r="U28" s="809"/>
      <c r="V28" s="809">
        <f>1297</f>
        <v>1297</v>
      </c>
      <c r="W28" s="809"/>
      <c r="X28" s="809"/>
      <c r="Y28" s="809"/>
      <c r="Z28" s="809"/>
      <c r="AA28" s="809">
        <f t="shared" ref="AA28:AA35" si="0">Q28-V28</f>
        <v>34</v>
      </c>
      <c r="AB28" s="809"/>
      <c r="AC28" s="809"/>
      <c r="AD28" s="809"/>
      <c r="AE28" s="810"/>
      <c r="AF28" s="811">
        <v>34</v>
      </c>
      <c r="AG28" s="809"/>
      <c r="AH28" s="809"/>
      <c r="AI28" s="809"/>
      <c r="AJ28" s="812"/>
      <c r="AK28" s="813">
        <f>56</f>
        <v>56</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f>1178</f>
        <v>1178</v>
      </c>
      <c r="R29" s="745"/>
      <c r="S29" s="745"/>
      <c r="T29" s="745"/>
      <c r="U29" s="745"/>
      <c r="V29" s="745">
        <f>1171</f>
        <v>1171</v>
      </c>
      <c r="W29" s="745"/>
      <c r="X29" s="745"/>
      <c r="Y29" s="745"/>
      <c r="Z29" s="745"/>
      <c r="AA29" s="745">
        <f t="shared" si="0"/>
        <v>7</v>
      </c>
      <c r="AB29" s="745"/>
      <c r="AC29" s="745"/>
      <c r="AD29" s="745"/>
      <c r="AE29" s="746"/>
      <c r="AF29" s="747">
        <v>7</v>
      </c>
      <c r="AG29" s="748"/>
      <c r="AH29" s="748"/>
      <c r="AI29" s="748"/>
      <c r="AJ29" s="749"/>
      <c r="AK29" s="816">
        <f>189</f>
        <v>189</v>
      </c>
      <c r="AL29" s="817"/>
      <c r="AM29" s="817"/>
      <c r="AN29" s="817"/>
      <c r="AO29" s="817"/>
      <c r="AP29" s="817" t="s">
        <v>533</v>
      </c>
      <c r="AQ29" s="817"/>
      <c r="AR29" s="817"/>
      <c r="AS29" s="817"/>
      <c r="AT29" s="817"/>
      <c r="AU29" s="817" t="s">
        <v>533</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f>161</f>
        <v>161</v>
      </c>
      <c r="R30" s="745"/>
      <c r="S30" s="745"/>
      <c r="T30" s="745"/>
      <c r="U30" s="745"/>
      <c r="V30" s="745">
        <f>160</f>
        <v>160</v>
      </c>
      <c r="W30" s="745"/>
      <c r="X30" s="745"/>
      <c r="Y30" s="745"/>
      <c r="Z30" s="745"/>
      <c r="AA30" s="745">
        <f t="shared" si="0"/>
        <v>1</v>
      </c>
      <c r="AB30" s="745"/>
      <c r="AC30" s="745"/>
      <c r="AD30" s="745"/>
      <c r="AE30" s="746"/>
      <c r="AF30" s="747">
        <v>1</v>
      </c>
      <c r="AG30" s="748"/>
      <c r="AH30" s="748"/>
      <c r="AI30" s="748"/>
      <c r="AJ30" s="749"/>
      <c r="AK30" s="816">
        <f>171</f>
        <v>171</v>
      </c>
      <c r="AL30" s="817"/>
      <c r="AM30" s="817"/>
      <c r="AN30" s="817"/>
      <c r="AO30" s="817"/>
      <c r="AP30" s="817">
        <f>41</f>
        <v>41</v>
      </c>
      <c r="AQ30" s="817"/>
      <c r="AR30" s="817"/>
      <c r="AS30" s="817"/>
      <c r="AT30" s="817"/>
      <c r="AU30" s="817" t="s">
        <v>533</v>
      </c>
      <c r="AV30" s="817"/>
      <c r="AW30" s="817"/>
      <c r="AX30" s="817"/>
      <c r="AY30" s="817"/>
      <c r="AZ30" s="818" t="s">
        <v>533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f>338</f>
        <v>338</v>
      </c>
      <c r="R31" s="745"/>
      <c r="S31" s="745"/>
      <c r="T31" s="745"/>
      <c r="U31" s="745"/>
      <c r="V31" s="745">
        <f>329</f>
        <v>329</v>
      </c>
      <c r="W31" s="745"/>
      <c r="X31" s="745"/>
      <c r="Y31" s="745"/>
      <c r="Z31" s="745"/>
      <c r="AA31" s="745">
        <f t="shared" si="0"/>
        <v>9</v>
      </c>
      <c r="AB31" s="745"/>
      <c r="AC31" s="745"/>
      <c r="AD31" s="745"/>
      <c r="AE31" s="746"/>
      <c r="AF31" s="747">
        <v>206</v>
      </c>
      <c r="AG31" s="748"/>
      <c r="AH31" s="748"/>
      <c r="AI31" s="748"/>
      <c r="AJ31" s="749"/>
      <c r="AK31" s="816">
        <f>73</f>
        <v>73</v>
      </c>
      <c r="AL31" s="817"/>
      <c r="AM31" s="817"/>
      <c r="AN31" s="817"/>
      <c r="AO31" s="817"/>
      <c r="AP31" s="817">
        <f>2116</f>
        <v>2116</v>
      </c>
      <c r="AQ31" s="817"/>
      <c r="AR31" s="817"/>
      <c r="AS31" s="817"/>
      <c r="AT31" s="817"/>
      <c r="AU31" s="817">
        <f>762</f>
        <v>762</v>
      </c>
      <c r="AV31" s="817"/>
      <c r="AW31" s="817"/>
      <c r="AX31" s="817"/>
      <c r="AY31" s="817"/>
      <c r="AZ31" s="818" t="s">
        <v>533</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f>606</f>
        <v>606</v>
      </c>
      <c r="R32" s="745"/>
      <c r="S32" s="745"/>
      <c r="T32" s="745"/>
      <c r="U32" s="745"/>
      <c r="V32" s="745">
        <f>569</f>
        <v>569</v>
      </c>
      <c r="W32" s="745"/>
      <c r="X32" s="745"/>
      <c r="Y32" s="745"/>
      <c r="Z32" s="745"/>
      <c r="AA32" s="745">
        <f t="shared" si="0"/>
        <v>37</v>
      </c>
      <c r="AB32" s="745"/>
      <c r="AC32" s="745"/>
      <c r="AD32" s="745"/>
      <c r="AE32" s="746"/>
      <c r="AF32" s="747">
        <v>260</v>
      </c>
      <c r="AG32" s="748"/>
      <c r="AH32" s="748"/>
      <c r="AI32" s="748"/>
      <c r="AJ32" s="749"/>
      <c r="AK32" s="816">
        <f>426</f>
        <v>426</v>
      </c>
      <c r="AL32" s="817"/>
      <c r="AM32" s="817"/>
      <c r="AN32" s="817"/>
      <c r="AO32" s="817"/>
      <c r="AP32" s="817">
        <f>6133</f>
        <v>6133</v>
      </c>
      <c r="AQ32" s="817"/>
      <c r="AR32" s="817"/>
      <c r="AS32" s="817"/>
      <c r="AT32" s="817"/>
      <c r="AU32" s="817">
        <f>4679</f>
        <v>4679</v>
      </c>
      <c r="AV32" s="817"/>
      <c r="AW32" s="817"/>
      <c r="AX32" s="817"/>
      <c r="AY32" s="817"/>
      <c r="AZ32" s="818" t="s">
        <v>533</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f>3594</f>
        <v>3594</v>
      </c>
      <c r="R33" s="745"/>
      <c r="S33" s="745"/>
      <c r="T33" s="745"/>
      <c r="U33" s="745"/>
      <c r="V33" s="745">
        <f>3579</f>
        <v>3579</v>
      </c>
      <c r="W33" s="745"/>
      <c r="X33" s="745"/>
      <c r="Y33" s="745"/>
      <c r="Z33" s="745"/>
      <c r="AA33" s="745">
        <f t="shared" si="0"/>
        <v>15</v>
      </c>
      <c r="AB33" s="745"/>
      <c r="AC33" s="745"/>
      <c r="AD33" s="745"/>
      <c r="AE33" s="746"/>
      <c r="AF33" s="747">
        <v>340</v>
      </c>
      <c r="AG33" s="748"/>
      <c r="AH33" s="748"/>
      <c r="AI33" s="748"/>
      <c r="AJ33" s="749"/>
      <c r="AK33" s="816">
        <f>515</f>
        <v>515</v>
      </c>
      <c r="AL33" s="817"/>
      <c r="AM33" s="817"/>
      <c r="AN33" s="817"/>
      <c r="AO33" s="817"/>
      <c r="AP33" s="817">
        <f>2445</f>
        <v>2445</v>
      </c>
      <c r="AQ33" s="817"/>
      <c r="AR33" s="817"/>
      <c r="AS33" s="817"/>
      <c r="AT33" s="817"/>
      <c r="AU33" s="817">
        <f>1103</f>
        <v>1103</v>
      </c>
      <c r="AV33" s="817"/>
      <c r="AW33" s="817"/>
      <c r="AX33" s="817"/>
      <c r="AY33" s="817"/>
      <c r="AZ33" s="818" t="s">
        <v>533</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f>110</f>
        <v>110</v>
      </c>
      <c r="R34" s="745"/>
      <c r="S34" s="745"/>
      <c r="T34" s="745"/>
      <c r="U34" s="745"/>
      <c r="V34" s="745">
        <f>93</f>
        <v>93</v>
      </c>
      <c r="W34" s="745"/>
      <c r="X34" s="745"/>
      <c r="Y34" s="745"/>
      <c r="Z34" s="745"/>
      <c r="AA34" s="745">
        <f t="shared" si="0"/>
        <v>17</v>
      </c>
      <c r="AB34" s="745"/>
      <c r="AC34" s="745"/>
      <c r="AD34" s="745"/>
      <c r="AE34" s="746"/>
      <c r="AF34" s="747">
        <v>17</v>
      </c>
      <c r="AG34" s="748"/>
      <c r="AH34" s="748"/>
      <c r="AI34" s="748"/>
      <c r="AJ34" s="749"/>
      <c r="AK34" s="816" t="s">
        <v>533</v>
      </c>
      <c r="AL34" s="817"/>
      <c r="AM34" s="817"/>
      <c r="AN34" s="817"/>
      <c r="AO34" s="817"/>
      <c r="AP34" s="817" t="s">
        <v>533</v>
      </c>
      <c r="AQ34" s="817"/>
      <c r="AR34" s="817"/>
      <c r="AS34" s="817"/>
      <c r="AT34" s="817"/>
      <c r="AU34" s="817" t="s">
        <v>533</v>
      </c>
      <c r="AV34" s="817"/>
      <c r="AW34" s="817"/>
      <c r="AX34" s="817"/>
      <c r="AY34" s="817"/>
      <c r="AZ34" s="818" t="s">
        <v>533</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f>21</f>
        <v>21</v>
      </c>
      <c r="R35" s="745"/>
      <c r="S35" s="745"/>
      <c r="T35" s="745"/>
      <c r="U35" s="745"/>
      <c r="V35" s="745">
        <f>7</f>
        <v>7</v>
      </c>
      <c r="W35" s="745"/>
      <c r="X35" s="745"/>
      <c r="Y35" s="745"/>
      <c r="Z35" s="745"/>
      <c r="AA35" s="745">
        <f t="shared" si="0"/>
        <v>14</v>
      </c>
      <c r="AB35" s="745"/>
      <c r="AC35" s="745"/>
      <c r="AD35" s="745"/>
      <c r="AE35" s="746"/>
      <c r="AF35" s="747">
        <v>159</v>
      </c>
      <c r="AG35" s="748"/>
      <c r="AH35" s="748"/>
      <c r="AI35" s="748"/>
      <c r="AJ35" s="749"/>
      <c r="AK35" s="816" t="s">
        <v>533</v>
      </c>
      <c r="AL35" s="817"/>
      <c r="AM35" s="817"/>
      <c r="AN35" s="817"/>
      <c r="AO35" s="817"/>
      <c r="AP35" s="817" t="s">
        <v>533</v>
      </c>
      <c r="AQ35" s="817"/>
      <c r="AR35" s="817"/>
      <c r="AS35" s="817"/>
      <c r="AT35" s="817"/>
      <c r="AU35" s="817" t="s">
        <v>533</v>
      </c>
      <c r="AV35" s="817"/>
      <c r="AW35" s="817"/>
      <c r="AX35" s="817"/>
      <c r="AY35" s="817"/>
      <c r="AZ35" s="818" t="s">
        <v>533</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1024</v>
      </c>
      <c r="AG63" s="828"/>
      <c r="AH63" s="828"/>
      <c r="AI63" s="828"/>
      <c r="AJ63" s="829"/>
      <c r="AK63" s="830"/>
      <c r="AL63" s="825"/>
      <c r="AM63" s="825"/>
      <c r="AN63" s="825"/>
      <c r="AO63" s="825"/>
      <c r="AP63" s="828">
        <f>AP30+AP31+AP32+AP33</f>
        <v>10735</v>
      </c>
      <c r="AQ63" s="828"/>
      <c r="AR63" s="828"/>
      <c r="AS63" s="828"/>
      <c r="AT63" s="828"/>
      <c r="AU63" s="828">
        <f>AU31+AU32+AU33</f>
        <v>6544</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234</v>
      </c>
      <c r="R68" s="852"/>
      <c r="S68" s="852"/>
      <c r="T68" s="852"/>
      <c r="U68" s="852"/>
      <c r="V68" s="852">
        <v>223</v>
      </c>
      <c r="W68" s="852"/>
      <c r="X68" s="852"/>
      <c r="Y68" s="852"/>
      <c r="Z68" s="852"/>
      <c r="AA68" s="852">
        <f t="shared" ref="AA68:AA75" si="1">Q68-V68</f>
        <v>11</v>
      </c>
      <c r="AB68" s="852"/>
      <c r="AC68" s="852"/>
      <c r="AD68" s="852"/>
      <c r="AE68" s="852"/>
      <c r="AF68" s="852">
        <f>11</f>
        <v>11</v>
      </c>
      <c r="AG68" s="852"/>
      <c r="AH68" s="852"/>
      <c r="AI68" s="852"/>
      <c r="AJ68" s="852"/>
      <c r="AK68" s="852" t="s">
        <v>533</v>
      </c>
      <c r="AL68" s="852"/>
      <c r="AM68" s="852"/>
      <c r="AN68" s="852"/>
      <c r="AO68" s="852"/>
      <c r="AP68" s="852">
        <f>688</f>
        <v>688</v>
      </c>
      <c r="AQ68" s="852"/>
      <c r="AR68" s="852"/>
      <c r="AS68" s="852"/>
      <c r="AT68" s="852"/>
      <c r="AU68" s="852">
        <f>107</f>
        <v>107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769</v>
      </c>
      <c r="R69" s="817"/>
      <c r="S69" s="817"/>
      <c r="T69" s="817"/>
      <c r="U69" s="817"/>
      <c r="V69" s="817">
        <v>756</v>
      </c>
      <c r="W69" s="817"/>
      <c r="X69" s="817"/>
      <c r="Y69" s="817"/>
      <c r="Z69" s="817"/>
      <c r="AA69" s="817">
        <f t="shared" si="1"/>
        <v>13</v>
      </c>
      <c r="AB69" s="817"/>
      <c r="AC69" s="817"/>
      <c r="AD69" s="817"/>
      <c r="AE69" s="817"/>
      <c r="AF69" s="817">
        <f>13</f>
        <v>13</v>
      </c>
      <c r="AG69" s="817"/>
      <c r="AH69" s="817"/>
      <c r="AI69" s="817"/>
      <c r="AJ69" s="817"/>
      <c r="AK69" s="817" t="s">
        <v>533</v>
      </c>
      <c r="AL69" s="817"/>
      <c r="AM69" s="817"/>
      <c r="AN69" s="817"/>
      <c r="AO69" s="817"/>
      <c r="AP69" s="817">
        <f>1082</f>
        <v>1082</v>
      </c>
      <c r="AQ69" s="817"/>
      <c r="AR69" s="817"/>
      <c r="AS69" s="817"/>
      <c r="AT69" s="817"/>
      <c r="AU69" s="817">
        <f>518</f>
        <v>518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f>266</f>
        <v>266</v>
      </c>
      <c r="R70" s="817"/>
      <c r="S70" s="817"/>
      <c r="T70" s="817"/>
      <c r="U70" s="817"/>
      <c r="V70" s="817">
        <f>266</f>
        <v>266</v>
      </c>
      <c r="W70" s="817"/>
      <c r="X70" s="817"/>
      <c r="Y70" s="817"/>
      <c r="Z70" s="817"/>
      <c r="AA70" s="817">
        <f t="shared" si="1"/>
        <v>0</v>
      </c>
      <c r="AB70" s="817"/>
      <c r="AC70" s="817"/>
      <c r="AD70" s="817"/>
      <c r="AE70" s="817"/>
      <c r="AF70" s="817">
        <f>434</f>
        <v>434</v>
      </c>
      <c r="AG70" s="817"/>
      <c r="AH70" s="817"/>
      <c r="AI70" s="817"/>
      <c r="AJ70" s="817"/>
      <c r="AK70" s="817" t="s">
        <v>533</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19284</v>
      </c>
      <c r="R71" s="817"/>
      <c r="S71" s="817"/>
      <c r="T71" s="817"/>
      <c r="U71" s="817"/>
      <c r="V71" s="817">
        <v>19130</v>
      </c>
      <c r="W71" s="817"/>
      <c r="X71" s="817"/>
      <c r="Y71" s="817"/>
      <c r="Z71" s="817"/>
      <c r="AA71" s="817">
        <f t="shared" si="1"/>
        <v>154</v>
      </c>
      <c r="AB71" s="817"/>
      <c r="AC71" s="817"/>
      <c r="AD71" s="817"/>
      <c r="AE71" s="817"/>
      <c r="AF71" s="817">
        <v>154</v>
      </c>
      <c r="AG71" s="817"/>
      <c r="AH71" s="817"/>
      <c r="AI71" s="817"/>
      <c r="AJ71" s="817"/>
      <c r="AK71" s="817">
        <v>400</v>
      </c>
      <c r="AL71" s="817"/>
      <c r="AM71" s="817"/>
      <c r="AN71" s="817"/>
      <c r="AO71" s="817"/>
      <c r="AP71" s="817" t="s">
        <v>533</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f>19</f>
        <v>19</v>
      </c>
      <c r="R72" s="817"/>
      <c r="S72" s="817"/>
      <c r="T72" s="817"/>
      <c r="U72" s="817"/>
      <c r="V72" s="817">
        <f>18</f>
        <v>18</v>
      </c>
      <c r="W72" s="817"/>
      <c r="X72" s="817"/>
      <c r="Y72" s="817"/>
      <c r="Z72" s="817"/>
      <c r="AA72" s="817">
        <f t="shared" si="1"/>
        <v>1</v>
      </c>
      <c r="AB72" s="817"/>
      <c r="AC72" s="817"/>
      <c r="AD72" s="817"/>
      <c r="AE72" s="817"/>
      <c r="AF72" s="817">
        <f>1</f>
        <v>1</v>
      </c>
      <c r="AG72" s="817"/>
      <c r="AH72" s="817"/>
      <c r="AI72" s="817"/>
      <c r="AJ72" s="817"/>
      <c r="AK72" s="817">
        <v>1</v>
      </c>
      <c r="AL72" s="817"/>
      <c r="AM72" s="817"/>
      <c r="AN72" s="817"/>
      <c r="AO72" s="817"/>
      <c r="AP72" s="817" t="s">
        <v>533</v>
      </c>
      <c r="AQ72" s="817"/>
      <c r="AR72" s="817"/>
      <c r="AS72" s="817"/>
      <c r="AT72" s="817"/>
      <c r="AU72" s="817" t="s">
        <v>533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f>123</f>
        <v>123</v>
      </c>
      <c r="R73" s="817"/>
      <c r="S73" s="817"/>
      <c r="T73" s="817"/>
      <c r="U73" s="817"/>
      <c r="V73" s="817">
        <f>120</f>
        <v>120</v>
      </c>
      <c r="W73" s="817"/>
      <c r="X73" s="817"/>
      <c r="Y73" s="817"/>
      <c r="Z73" s="817"/>
      <c r="AA73" s="817">
        <f t="shared" si="1"/>
        <v>3</v>
      </c>
      <c r="AB73" s="817"/>
      <c r="AC73" s="817"/>
      <c r="AD73" s="817"/>
      <c r="AE73" s="817"/>
      <c r="AF73" s="817">
        <v>3</v>
      </c>
      <c r="AG73" s="817"/>
      <c r="AH73" s="817"/>
      <c r="AI73" s="817"/>
      <c r="AJ73" s="817"/>
      <c r="AK73" s="817">
        <v>39</v>
      </c>
      <c r="AL73" s="817"/>
      <c r="AM73" s="817"/>
      <c r="AN73" s="817"/>
      <c r="AO73" s="817"/>
      <c r="AP73" s="817" t="s">
        <v>533</v>
      </c>
      <c r="AQ73" s="817"/>
      <c r="AR73" s="817"/>
      <c r="AS73" s="817"/>
      <c r="AT73" s="817"/>
      <c r="AU73" s="817" t="s">
        <v>533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f>465</f>
        <v>465</v>
      </c>
      <c r="R74" s="817"/>
      <c r="S74" s="817"/>
      <c r="T74" s="817"/>
      <c r="U74" s="817"/>
      <c r="V74" s="817">
        <f>367</f>
        <v>367</v>
      </c>
      <c r="W74" s="817"/>
      <c r="X74" s="817"/>
      <c r="Y74" s="817"/>
      <c r="Z74" s="817"/>
      <c r="AA74" s="817">
        <f t="shared" si="1"/>
        <v>98</v>
      </c>
      <c r="AB74" s="817"/>
      <c r="AC74" s="817"/>
      <c r="AD74" s="817"/>
      <c r="AE74" s="817"/>
      <c r="AF74" s="817">
        <f>98</f>
        <v>98</v>
      </c>
      <c r="AG74" s="817"/>
      <c r="AH74" s="817"/>
      <c r="AI74" s="817"/>
      <c r="AJ74" s="817"/>
      <c r="AK74" s="817">
        <v>171</v>
      </c>
      <c r="AL74" s="817"/>
      <c r="AM74" s="817"/>
      <c r="AN74" s="817"/>
      <c r="AO74" s="817"/>
      <c r="AP74" s="817" t="s">
        <v>533</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f>633531</f>
        <v>633531</v>
      </c>
      <c r="R75" s="866"/>
      <c r="S75" s="866"/>
      <c r="T75" s="866"/>
      <c r="U75" s="816"/>
      <c r="V75" s="867">
        <f>615938</f>
        <v>615938</v>
      </c>
      <c r="W75" s="866"/>
      <c r="X75" s="866"/>
      <c r="Y75" s="866"/>
      <c r="Z75" s="816"/>
      <c r="AA75" s="867">
        <f t="shared" si="1"/>
        <v>17593</v>
      </c>
      <c r="AB75" s="866"/>
      <c r="AC75" s="866"/>
      <c r="AD75" s="866"/>
      <c r="AE75" s="816"/>
      <c r="AF75" s="867">
        <f>17593</f>
        <v>17593</v>
      </c>
      <c r="AG75" s="866"/>
      <c r="AH75" s="866"/>
      <c r="AI75" s="866"/>
      <c r="AJ75" s="816"/>
      <c r="AK75" s="867">
        <v>7898</v>
      </c>
      <c r="AL75" s="866"/>
      <c r="AM75" s="866"/>
      <c r="AN75" s="866"/>
      <c r="AO75" s="816"/>
      <c r="AP75" s="867" t="s">
        <v>533</v>
      </c>
      <c r="AQ75" s="866"/>
      <c r="AR75" s="866"/>
      <c r="AS75" s="866"/>
      <c r="AT75" s="816"/>
      <c r="AU75" s="867" t="s">
        <v>533</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f>
        <v>18307</v>
      </c>
      <c r="AG88" s="828"/>
      <c r="AH88" s="828"/>
      <c r="AI88" s="828"/>
      <c r="AJ88" s="828"/>
      <c r="AK88" s="825"/>
      <c r="AL88" s="825"/>
      <c r="AM88" s="825"/>
      <c r="AN88" s="825"/>
      <c r="AO88" s="825"/>
      <c r="AP88" s="828">
        <f>AP68+AP69</f>
        <v>1770</v>
      </c>
      <c r="AQ88" s="828"/>
      <c r="AR88" s="828"/>
      <c r="AS88" s="828"/>
      <c r="AT88" s="828"/>
      <c r="AU88" s="828">
        <f>AU68+AU69</f>
        <v>625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CR7+CR8+CR9</f>
        <v>54</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1237006</v>
      </c>
      <c r="AB110" s="888"/>
      <c r="AC110" s="888"/>
      <c r="AD110" s="888"/>
      <c r="AE110" s="889"/>
      <c r="AF110" s="890">
        <v>1173377</v>
      </c>
      <c r="AG110" s="888"/>
      <c r="AH110" s="888"/>
      <c r="AI110" s="888"/>
      <c r="AJ110" s="889"/>
      <c r="AK110" s="890">
        <v>1144215</v>
      </c>
      <c r="AL110" s="888"/>
      <c r="AM110" s="888"/>
      <c r="AN110" s="888"/>
      <c r="AO110" s="889"/>
      <c r="AP110" s="891">
        <v>27</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9973266</v>
      </c>
      <c r="BR110" s="925"/>
      <c r="BS110" s="925"/>
      <c r="BT110" s="925"/>
      <c r="BU110" s="925"/>
      <c r="BV110" s="925">
        <v>10195179</v>
      </c>
      <c r="BW110" s="925"/>
      <c r="BX110" s="925"/>
      <c r="BY110" s="925"/>
      <c r="BZ110" s="925"/>
      <c r="CA110" s="925">
        <v>9834305</v>
      </c>
      <c r="CB110" s="925"/>
      <c r="CC110" s="925"/>
      <c r="CD110" s="925"/>
      <c r="CE110" s="925"/>
      <c r="CF110" s="939">
        <v>232.5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28263</v>
      </c>
      <c r="BR111" s="918"/>
      <c r="BS111" s="918"/>
      <c r="BT111" s="918"/>
      <c r="BU111" s="918"/>
      <c r="BV111" s="918">
        <v>158092</v>
      </c>
      <c r="BW111" s="918"/>
      <c r="BX111" s="918"/>
      <c r="BY111" s="918"/>
      <c r="BZ111" s="918"/>
      <c r="CA111" s="918">
        <v>116881</v>
      </c>
      <c r="CB111" s="918"/>
      <c r="CC111" s="918"/>
      <c r="CD111" s="918"/>
      <c r="CE111" s="918"/>
      <c r="CF111" s="912">
        <v>2.8</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7041716</v>
      </c>
      <c r="BR112" s="918"/>
      <c r="BS112" s="918"/>
      <c r="BT112" s="918"/>
      <c r="BU112" s="918"/>
      <c r="BV112" s="918">
        <v>7311697</v>
      </c>
      <c r="BW112" s="918"/>
      <c r="BX112" s="918"/>
      <c r="BY112" s="918"/>
      <c r="BZ112" s="918"/>
      <c r="CA112" s="918">
        <v>6543852</v>
      </c>
      <c r="CB112" s="918"/>
      <c r="CC112" s="918"/>
      <c r="CD112" s="918"/>
      <c r="CE112" s="918"/>
      <c r="CF112" s="912">
        <v>154.69999999999999</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624542</v>
      </c>
      <c r="AB113" s="932"/>
      <c r="AC113" s="932"/>
      <c r="AD113" s="932"/>
      <c r="AE113" s="933"/>
      <c r="AF113" s="934">
        <v>618180</v>
      </c>
      <c r="AG113" s="932"/>
      <c r="AH113" s="932"/>
      <c r="AI113" s="932"/>
      <c r="AJ113" s="933"/>
      <c r="AK113" s="934">
        <v>600899</v>
      </c>
      <c r="AL113" s="932"/>
      <c r="AM113" s="932"/>
      <c r="AN113" s="932"/>
      <c r="AO113" s="933"/>
      <c r="AP113" s="935">
        <v>14.2</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890567</v>
      </c>
      <c r="BR113" s="918"/>
      <c r="BS113" s="918"/>
      <c r="BT113" s="918"/>
      <c r="BU113" s="918"/>
      <c r="BV113" s="918">
        <v>761252</v>
      </c>
      <c r="BW113" s="918"/>
      <c r="BX113" s="918"/>
      <c r="BY113" s="918"/>
      <c r="BZ113" s="918"/>
      <c r="CA113" s="918">
        <v>627141</v>
      </c>
      <c r="CB113" s="918"/>
      <c r="CC113" s="918"/>
      <c r="CD113" s="918"/>
      <c r="CE113" s="918"/>
      <c r="CF113" s="912">
        <v>14.8</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137947</v>
      </c>
      <c r="AB114" s="957"/>
      <c r="AC114" s="957"/>
      <c r="AD114" s="957"/>
      <c r="AE114" s="958"/>
      <c r="AF114" s="959">
        <v>137811</v>
      </c>
      <c r="AG114" s="957"/>
      <c r="AH114" s="957"/>
      <c r="AI114" s="957"/>
      <c r="AJ114" s="958"/>
      <c r="AK114" s="959">
        <v>141345</v>
      </c>
      <c r="AL114" s="957"/>
      <c r="AM114" s="957"/>
      <c r="AN114" s="957"/>
      <c r="AO114" s="958"/>
      <c r="AP114" s="960">
        <v>3.3</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413195</v>
      </c>
      <c r="BR114" s="918"/>
      <c r="BS114" s="918"/>
      <c r="BT114" s="918"/>
      <c r="BU114" s="918"/>
      <c r="BV114" s="918">
        <v>363787</v>
      </c>
      <c r="BW114" s="918"/>
      <c r="BX114" s="918"/>
      <c r="BY114" s="918"/>
      <c r="BZ114" s="918"/>
      <c r="CA114" s="918">
        <v>175498</v>
      </c>
      <c r="CB114" s="918"/>
      <c r="CC114" s="918"/>
      <c r="CD114" s="918"/>
      <c r="CE114" s="918"/>
      <c r="CF114" s="912">
        <v>4.0999999999999996</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1074</v>
      </c>
      <c r="AB115" s="932"/>
      <c r="AC115" s="932"/>
      <c r="AD115" s="932"/>
      <c r="AE115" s="933"/>
      <c r="AF115" s="934">
        <v>1043</v>
      </c>
      <c r="AG115" s="932"/>
      <c r="AH115" s="932"/>
      <c r="AI115" s="932"/>
      <c r="AJ115" s="933"/>
      <c r="AK115" s="934">
        <v>1013</v>
      </c>
      <c r="AL115" s="932"/>
      <c r="AM115" s="932"/>
      <c r="AN115" s="932"/>
      <c r="AO115" s="933"/>
      <c r="AP115" s="935">
        <v>0</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229</v>
      </c>
      <c r="AB116" s="957"/>
      <c r="AC116" s="957"/>
      <c r="AD116" s="957"/>
      <c r="AE116" s="958"/>
      <c r="AF116" s="959">
        <v>93</v>
      </c>
      <c r="AG116" s="957"/>
      <c r="AH116" s="957"/>
      <c r="AI116" s="957"/>
      <c r="AJ116" s="958"/>
      <c r="AK116" s="959">
        <v>277</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3653</v>
      </c>
      <c r="DH116" s="957"/>
      <c r="DI116" s="957"/>
      <c r="DJ116" s="957"/>
      <c r="DK116" s="958"/>
      <c r="DL116" s="959">
        <v>2610</v>
      </c>
      <c r="DM116" s="957"/>
      <c r="DN116" s="957"/>
      <c r="DO116" s="957"/>
      <c r="DP116" s="958"/>
      <c r="DQ116" s="959">
        <v>1597</v>
      </c>
      <c r="DR116" s="957"/>
      <c r="DS116" s="957"/>
      <c r="DT116" s="957"/>
      <c r="DU116" s="958"/>
      <c r="DV116" s="960">
        <v>0</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2000798</v>
      </c>
      <c r="AB117" s="964"/>
      <c r="AC117" s="964"/>
      <c r="AD117" s="964"/>
      <c r="AE117" s="965"/>
      <c r="AF117" s="963">
        <v>1930504</v>
      </c>
      <c r="AG117" s="964"/>
      <c r="AH117" s="964"/>
      <c r="AI117" s="964"/>
      <c r="AJ117" s="965"/>
      <c r="AK117" s="963">
        <v>1887749</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18347007</v>
      </c>
      <c r="BR118" s="984"/>
      <c r="BS118" s="984"/>
      <c r="BT118" s="984"/>
      <c r="BU118" s="984"/>
      <c r="BV118" s="984">
        <v>18790007</v>
      </c>
      <c r="BW118" s="984"/>
      <c r="BX118" s="984"/>
      <c r="BY118" s="984"/>
      <c r="BZ118" s="984"/>
      <c r="CA118" s="984">
        <v>17297677</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v>2100</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2064714</v>
      </c>
      <c r="BR119" s="925"/>
      <c r="BS119" s="925"/>
      <c r="BT119" s="925"/>
      <c r="BU119" s="925"/>
      <c r="BV119" s="925">
        <v>2380100</v>
      </c>
      <c r="BW119" s="925"/>
      <c r="BX119" s="925"/>
      <c r="BY119" s="925"/>
      <c r="BZ119" s="925"/>
      <c r="CA119" s="925">
        <v>2892735</v>
      </c>
      <c r="CB119" s="925"/>
      <c r="CC119" s="925"/>
      <c r="CD119" s="925"/>
      <c r="CE119" s="925"/>
      <c r="CF119" s="939">
        <v>68.400000000000006</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24610</v>
      </c>
      <c r="DH119" s="996"/>
      <c r="DI119" s="996"/>
      <c r="DJ119" s="996"/>
      <c r="DK119" s="997"/>
      <c r="DL119" s="998">
        <v>153382</v>
      </c>
      <c r="DM119" s="996"/>
      <c r="DN119" s="996"/>
      <c r="DO119" s="996"/>
      <c r="DP119" s="997"/>
      <c r="DQ119" s="998">
        <v>115284</v>
      </c>
      <c r="DR119" s="996"/>
      <c r="DS119" s="996"/>
      <c r="DT119" s="996"/>
      <c r="DU119" s="997"/>
      <c r="DV119" s="999">
        <v>2.7</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546488</v>
      </c>
      <c r="BR120" s="918"/>
      <c r="BS120" s="918"/>
      <c r="BT120" s="918"/>
      <c r="BU120" s="918"/>
      <c r="BV120" s="918">
        <v>485475</v>
      </c>
      <c r="BW120" s="918"/>
      <c r="BX120" s="918"/>
      <c r="BY120" s="918"/>
      <c r="BZ120" s="918"/>
      <c r="CA120" s="918">
        <v>417396</v>
      </c>
      <c r="CB120" s="918"/>
      <c r="CC120" s="918"/>
      <c r="CD120" s="918"/>
      <c r="CE120" s="918"/>
      <c r="CF120" s="912">
        <v>9.9</v>
      </c>
      <c r="CG120" s="913"/>
      <c r="CH120" s="913"/>
      <c r="CI120" s="913"/>
      <c r="CJ120" s="913"/>
      <c r="CK120" s="1011" t="s">
        <v>439</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5133749</v>
      </c>
      <c r="DH120" s="925"/>
      <c r="DI120" s="925"/>
      <c r="DJ120" s="925"/>
      <c r="DK120" s="925"/>
      <c r="DL120" s="925">
        <v>4782717</v>
      </c>
      <c r="DM120" s="925"/>
      <c r="DN120" s="925"/>
      <c r="DO120" s="925"/>
      <c r="DP120" s="925"/>
      <c r="DQ120" s="925">
        <v>4679206</v>
      </c>
      <c r="DR120" s="925"/>
      <c r="DS120" s="925"/>
      <c r="DT120" s="925"/>
      <c r="DU120" s="925"/>
      <c r="DV120" s="926">
        <v>110.6</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221</v>
      </c>
      <c r="AB121" s="957"/>
      <c r="AC121" s="957"/>
      <c r="AD121" s="957"/>
      <c r="AE121" s="958"/>
      <c r="AF121" s="959" t="s">
        <v>221</v>
      </c>
      <c r="AG121" s="957"/>
      <c r="AH121" s="957"/>
      <c r="AI121" s="957"/>
      <c r="AJ121" s="958"/>
      <c r="AK121" s="959" t="s">
        <v>221</v>
      </c>
      <c r="AL121" s="957"/>
      <c r="AM121" s="957"/>
      <c r="AN121" s="957"/>
      <c r="AO121" s="958"/>
      <c r="AP121" s="960" t="s">
        <v>221</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12242670</v>
      </c>
      <c r="BR121" s="984"/>
      <c r="BS121" s="984"/>
      <c r="BT121" s="984"/>
      <c r="BU121" s="984"/>
      <c r="BV121" s="984">
        <v>12470182</v>
      </c>
      <c r="BW121" s="984"/>
      <c r="BX121" s="984"/>
      <c r="BY121" s="984"/>
      <c r="BZ121" s="984"/>
      <c r="CA121" s="984">
        <v>12033580</v>
      </c>
      <c r="CB121" s="984"/>
      <c r="CC121" s="984"/>
      <c r="CD121" s="984"/>
      <c r="CE121" s="984"/>
      <c r="CF121" s="1022">
        <v>284.39999999999998</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1058652</v>
      </c>
      <c r="DH121" s="918"/>
      <c r="DI121" s="918"/>
      <c r="DJ121" s="918"/>
      <c r="DK121" s="918"/>
      <c r="DL121" s="918">
        <v>1725321</v>
      </c>
      <c r="DM121" s="918"/>
      <c r="DN121" s="918"/>
      <c r="DO121" s="918"/>
      <c r="DP121" s="918"/>
      <c r="DQ121" s="918">
        <v>1102848</v>
      </c>
      <c r="DR121" s="918"/>
      <c r="DS121" s="918"/>
      <c r="DT121" s="918"/>
      <c r="DU121" s="918"/>
      <c r="DV121" s="919">
        <v>26.1</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14853872</v>
      </c>
      <c r="BR122" s="1033"/>
      <c r="BS122" s="1033"/>
      <c r="BT122" s="1033"/>
      <c r="BU122" s="1033"/>
      <c r="BV122" s="1033">
        <v>15335757</v>
      </c>
      <c r="BW122" s="1033"/>
      <c r="BX122" s="1033"/>
      <c r="BY122" s="1033"/>
      <c r="BZ122" s="1033"/>
      <c r="CA122" s="1033">
        <v>15343711</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849315</v>
      </c>
      <c r="DH122" s="918"/>
      <c r="DI122" s="918"/>
      <c r="DJ122" s="918"/>
      <c r="DK122" s="918"/>
      <c r="DL122" s="918">
        <v>803659</v>
      </c>
      <c r="DM122" s="918"/>
      <c r="DN122" s="918"/>
      <c r="DO122" s="918"/>
      <c r="DP122" s="918"/>
      <c r="DQ122" s="918">
        <v>761798</v>
      </c>
      <c r="DR122" s="918"/>
      <c r="DS122" s="918"/>
      <c r="DT122" s="918"/>
      <c r="DU122" s="918"/>
      <c r="DV122" s="919">
        <v>18</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221</v>
      </c>
      <c r="AB123" s="957"/>
      <c r="AC123" s="957"/>
      <c r="AD123" s="957"/>
      <c r="AE123" s="958"/>
      <c r="AF123" s="959" t="s">
        <v>221</v>
      </c>
      <c r="AG123" s="957"/>
      <c r="AH123" s="957"/>
      <c r="AI123" s="957"/>
      <c r="AJ123" s="958"/>
      <c r="AK123" s="959" t="s">
        <v>221</v>
      </c>
      <c r="AL123" s="957"/>
      <c r="AM123" s="957"/>
      <c r="AN123" s="957"/>
      <c r="AO123" s="958"/>
      <c r="AP123" s="960" t="s">
        <v>221</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82.4</v>
      </c>
      <c r="BR123" s="1025"/>
      <c r="BS123" s="1025"/>
      <c r="BT123" s="1025"/>
      <c r="BU123" s="1025"/>
      <c r="BV123" s="1025">
        <v>80.2</v>
      </c>
      <c r="BW123" s="1025"/>
      <c r="BX123" s="1025"/>
      <c r="BY123" s="1025"/>
      <c r="BZ123" s="1025"/>
      <c r="CA123" s="1025">
        <v>46.1</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t="s">
        <v>221</v>
      </c>
      <c r="DH123" s="957"/>
      <c r="DI123" s="957"/>
      <c r="DJ123" s="957"/>
      <c r="DK123" s="958"/>
      <c r="DL123" s="959" t="s">
        <v>221</v>
      </c>
      <c r="DM123" s="957"/>
      <c r="DN123" s="957"/>
      <c r="DO123" s="957"/>
      <c r="DP123" s="958"/>
      <c r="DQ123" s="959" t="s">
        <v>221</v>
      </c>
      <c r="DR123" s="957"/>
      <c r="DS123" s="957"/>
      <c r="DT123" s="957"/>
      <c r="DU123" s="958"/>
      <c r="DV123" s="960" t="s">
        <v>221</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1074</v>
      </c>
      <c r="AB126" s="957"/>
      <c r="AC126" s="957"/>
      <c r="AD126" s="957"/>
      <c r="AE126" s="958"/>
      <c r="AF126" s="959">
        <v>1043</v>
      </c>
      <c r="AG126" s="957"/>
      <c r="AH126" s="957"/>
      <c r="AI126" s="957"/>
      <c r="AJ126" s="958"/>
      <c r="AK126" s="959">
        <v>1013</v>
      </c>
      <c r="AL126" s="957"/>
      <c r="AM126" s="957"/>
      <c r="AN126" s="957"/>
      <c r="AO126" s="958"/>
      <c r="AP126" s="960">
        <v>0</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221</v>
      </c>
      <c r="AB127" s="957"/>
      <c r="AC127" s="957"/>
      <c r="AD127" s="957"/>
      <c r="AE127" s="958"/>
      <c r="AF127" s="959" t="s">
        <v>221</v>
      </c>
      <c r="AG127" s="957"/>
      <c r="AH127" s="957"/>
      <c r="AI127" s="957"/>
      <c r="AJ127" s="958"/>
      <c r="AK127" s="959" t="s">
        <v>221</v>
      </c>
      <c r="AL127" s="957"/>
      <c r="AM127" s="957"/>
      <c r="AN127" s="957"/>
      <c r="AO127" s="958"/>
      <c r="AP127" s="960" t="s">
        <v>221</v>
      </c>
      <c r="AQ127" s="961"/>
      <c r="AR127" s="961"/>
      <c r="AS127" s="961"/>
      <c r="AT127" s="962"/>
      <c r="AU127" s="233"/>
      <c r="AV127" s="233"/>
      <c r="AW127" s="233"/>
      <c r="AX127" s="884" t="s">
        <v>453</v>
      </c>
      <c r="AY127" s="885"/>
      <c r="AZ127" s="885"/>
      <c r="BA127" s="885"/>
      <c r="BB127" s="885"/>
      <c r="BC127" s="885"/>
      <c r="BD127" s="885"/>
      <c r="BE127" s="886"/>
      <c r="BF127" s="1039" t="s">
        <v>221</v>
      </c>
      <c r="BG127" s="1040"/>
      <c r="BH127" s="1040"/>
      <c r="BI127" s="1040"/>
      <c r="BJ127" s="1040"/>
      <c r="BK127" s="1040"/>
      <c r="BL127" s="1049"/>
      <c r="BM127" s="1039">
        <v>14.77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221</v>
      </c>
      <c r="DH127" s="1046"/>
      <c r="DI127" s="1046"/>
      <c r="DJ127" s="1046"/>
      <c r="DK127" s="1046"/>
      <c r="DL127" s="1046" t="s">
        <v>221</v>
      </c>
      <c r="DM127" s="1046"/>
      <c r="DN127" s="1046"/>
      <c r="DO127" s="1046"/>
      <c r="DP127" s="1046"/>
      <c r="DQ127" s="1046" t="s">
        <v>221</v>
      </c>
      <c r="DR127" s="1046"/>
      <c r="DS127" s="1046"/>
      <c r="DT127" s="1046"/>
      <c r="DU127" s="1046"/>
      <c r="DV127" s="1047" t="s">
        <v>221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73536</v>
      </c>
      <c r="AB128" s="1088"/>
      <c r="AC128" s="1088"/>
      <c r="AD128" s="1088"/>
      <c r="AE128" s="1089"/>
      <c r="AF128" s="1090">
        <v>69814</v>
      </c>
      <c r="AG128" s="1088"/>
      <c r="AH128" s="1088"/>
      <c r="AI128" s="1088"/>
      <c r="AJ128" s="1089"/>
      <c r="AK128" s="1090">
        <v>66157</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221</v>
      </c>
      <c r="BG128" s="1065"/>
      <c r="BH128" s="1065"/>
      <c r="BI128" s="1065"/>
      <c r="BJ128" s="1065"/>
      <c r="BK128" s="1065"/>
      <c r="BL128" s="1066"/>
      <c r="BM128" s="1064">
        <v>19.77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5398772</v>
      </c>
      <c r="AB129" s="957"/>
      <c r="AC129" s="957"/>
      <c r="AD129" s="957"/>
      <c r="AE129" s="958"/>
      <c r="AF129" s="959">
        <v>5448813</v>
      </c>
      <c r="AG129" s="957"/>
      <c r="AH129" s="957"/>
      <c r="AI129" s="957"/>
      <c r="AJ129" s="958"/>
      <c r="AK129" s="959">
        <v>5373508</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16.899999999999999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1162627</v>
      </c>
      <c r="AB130" s="957"/>
      <c r="AC130" s="957"/>
      <c r="AD130" s="957"/>
      <c r="AE130" s="958"/>
      <c r="AF130" s="959">
        <v>1142559</v>
      </c>
      <c r="AG130" s="957"/>
      <c r="AH130" s="957"/>
      <c r="AI130" s="957"/>
      <c r="AJ130" s="958"/>
      <c r="AK130" s="959">
        <v>1142949</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46.1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4236145</v>
      </c>
      <c r="AB131" s="996"/>
      <c r="AC131" s="996"/>
      <c r="AD131" s="996"/>
      <c r="AE131" s="997"/>
      <c r="AF131" s="998">
        <v>4306254</v>
      </c>
      <c r="AG131" s="996"/>
      <c r="AH131" s="996"/>
      <c r="AI131" s="996"/>
      <c r="AJ131" s="997"/>
      <c r="AK131" s="998">
        <v>4230559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18.0502556</v>
      </c>
      <c r="AB132" s="1102"/>
      <c r="AC132" s="1102"/>
      <c r="AD132" s="1102"/>
      <c r="AE132" s="1103"/>
      <c r="AF132" s="1104">
        <v>16.67646637</v>
      </c>
      <c r="AG132" s="1102"/>
      <c r="AH132" s="1102"/>
      <c r="AI132" s="1102"/>
      <c r="AJ132" s="1103"/>
      <c r="AK132" s="1104">
        <v>16.041449839999999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19.7</v>
      </c>
      <c r="AB133" s="1109"/>
      <c r="AC133" s="1109"/>
      <c r="AD133" s="1109"/>
      <c r="AE133" s="1110"/>
      <c r="AF133" s="1108">
        <v>18</v>
      </c>
      <c r="AG133" s="1109"/>
      <c r="AH133" s="1109"/>
      <c r="AI133" s="1109"/>
      <c r="AJ133" s="1110"/>
      <c r="AK133" s="1108">
        <v>16.899999999999999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M74" sqref="M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1227597</v>
      </c>
      <c r="L9" s="264">
        <v>99586</v>
      </c>
      <c r="M9" s="265">
        <v>87341</v>
      </c>
      <c r="N9" s="266">
        <v>14</v>
      </c>
    </row>
    <row r="10" spans="1:16">
      <c r="A10" s="248"/>
      <c r="B10" s="244"/>
      <c r="C10" s="244"/>
      <c r="D10" s="244"/>
      <c r="E10" s="244"/>
      <c r="F10" s="244"/>
      <c r="G10" s="1117" t="s">
        <v>475</v>
      </c>
      <c r="H10" s="1118"/>
      <c r="I10" s="1118"/>
      <c r="J10" s="1119"/>
      <c r="K10" s="267">
        <v>130429</v>
      </c>
      <c r="L10" s="268">
        <v>10581</v>
      </c>
      <c r="M10" s="269">
        <v>8730</v>
      </c>
      <c r="N10" s="270">
        <v>21.2</v>
      </c>
    </row>
    <row r="11" spans="1:16" ht="13.5" customHeight="1">
      <c r="A11" s="248"/>
      <c r="B11" s="244"/>
      <c r="C11" s="244"/>
      <c r="D11" s="244"/>
      <c r="E11" s="244"/>
      <c r="F11" s="244"/>
      <c r="G11" s="1117" t="s">
        <v>476</v>
      </c>
      <c r="H11" s="1118"/>
      <c r="I11" s="1118"/>
      <c r="J11" s="1119"/>
      <c r="K11" s="267">
        <v>16429</v>
      </c>
      <c r="L11" s="268">
        <v>1333</v>
      </c>
      <c r="M11" s="269">
        <v>12876</v>
      </c>
      <c r="N11" s="270">
        <v>-89.6</v>
      </c>
    </row>
    <row r="12" spans="1:16" ht="13.5" customHeight="1">
      <c r="A12" s="248"/>
      <c r="B12" s="244"/>
      <c r="C12" s="244"/>
      <c r="D12" s="244"/>
      <c r="E12" s="244"/>
      <c r="F12" s="244"/>
      <c r="G12" s="1117" t="s">
        <v>477</v>
      </c>
      <c r="H12" s="1118"/>
      <c r="I12" s="1118"/>
      <c r="J12" s="1119"/>
      <c r="K12" s="267">
        <v>23342</v>
      </c>
      <c r="L12" s="268">
        <v>1894</v>
      </c>
      <c r="M12" s="269">
        <v>1090</v>
      </c>
      <c r="N12" s="270">
        <v>73.8</v>
      </c>
    </row>
    <row r="13" spans="1:16" ht="13.5" customHeight="1">
      <c r="A13" s="248"/>
      <c r="B13" s="244"/>
      <c r="C13" s="244"/>
      <c r="D13" s="244"/>
      <c r="E13" s="244"/>
      <c r="F13" s="244"/>
      <c r="G13" s="1117" t="s">
        <v>478</v>
      </c>
      <c r="H13" s="1118"/>
      <c r="I13" s="1118"/>
      <c r="J13" s="1119"/>
      <c r="K13" s="267" t="s">
        <v>479</v>
      </c>
      <c r="L13" s="268" t="s">
        <v>479</v>
      </c>
      <c r="M13" s="269">
        <v>18</v>
      </c>
      <c r="N13" s="270" t="s">
        <v>479</v>
      </c>
    </row>
    <row r="14" spans="1:16" ht="13.5" customHeight="1">
      <c r="A14" s="248"/>
      <c r="B14" s="244"/>
      <c r="C14" s="244"/>
      <c r="D14" s="244"/>
      <c r="E14" s="244"/>
      <c r="F14" s="244"/>
      <c r="G14" s="1117" t="s">
        <v>480</v>
      </c>
      <c r="H14" s="1118"/>
      <c r="I14" s="1118"/>
      <c r="J14" s="1119"/>
      <c r="K14" s="267">
        <v>55249</v>
      </c>
      <c r="L14" s="268">
        <v>4482</v>
      </c>
      <c r="M14" s="269">
        <v>4293</v>
      </c>
      <c r="N14" s="270">
        <v>4.4000000000000004</v>
      </c>
    </row>
    <row r="15" spans="1:16" ht="13.5" customHeight="1">
      <c r="A15" s="248"/>
      <c r="B15" s="244"/>
      <c r="C15" s="244"/>
      <c r="D15" s="244"/>
      <c r="E15" s="244"/>
      <c r="F15" s="244"/>
      <c r="G15" s="1117" t="s">
        <v>481</v>
      </c>
      <c r="H15" s="1118"/>
      <c r="I15" s="1118"/>
      <c r="J15" s="1119"/>
      <c r="K15" s="267">
        <v>3788</v>
      </c>
      <c r="L15" s="268">
        <v>307</v>
      </c>
      <c r="M15" s="269">
        <v>2010</v>
      </c>
      <c r="N15" s="270">
        <v>-84.7</v>
      </c>
    </row>
    <row r="16" spans="1:16">
      <c r="A16" s="248"/>
      <c r="B16" s="244"/>
      <c r="C16" s="244"/>
      <c r="D16" s="244"/>
      <c r="E16" s="244"/>
      <c r="F16" s="244"/>
      <c r="G16" s="1120" t="s">
        <v>482</v>
      </c>
      <c r="H16" s="1121"/>
      <c r="I16" s="1121"/>
      <c r="J16" s="1122"/>
      <c r="K16" s="268">
        <v>-152736</v>
      </c>
      <c r="L16" s="268">
        <v>-12390</v>
      </c>
      <c r="M16" s="269">
        <v>-10218</v>
      </c>
      <c r="N16" s="270">
        <v>21.3</v>
      </c>
    </row>
    <row r="17" spans="1:16">
      <c r="A17" s="248"/>
      <c r="B17" s="244"/>
      <c r="C17" s="244"/>
      <c r="D17" s="244"/>
      <c r="E17" s="244"/>
      <c r="F17" s="244"/>
      <c r="G17" s="1120" t="s">
        <v>170</v>
      </c>
      <c r="H17" s="1121"/>
      <c r="I17" s="1121"/>
      <c r="J17" s="1122"/>
      <c r="K17" s="268">
        <v>1304098</v>
      </c>
      <c r="L17" s="268">
        <v>105792</v>
      </c>
      <c r="M17" s="269">
        <v>106139</v>
      </c>
      <c r="N17" s="270">
        <v>-0.3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10.3</v>
      </c>
      <c r="L21" s="281">
        <v>10.27</v>
      </c>
      <c r="M21" s="282">
        <v>0.03</v>
      </c>
      <c r="N21" s="249"/>
      <c r="O21" s="283"/>
      <c r="P21" s="279"/>
    </row>
    <row r="22" spans="1:16" s="284" customFormat="1">
      <c r="A22" s="279"/>
      <c r="B22" s="249"/>
      <c r="C22" s="249"/>
      <c r="D22" s="249"/>
      <c r="E22" s="249"/>
      <c r="F22" s="249"/>
      <c r="G22" s="1112" t="s">
        <v>488</v>
      </c>
      <c r="H22" s="1113"/>
      <c r="I22" s="1113"/>
      <c r="J22" s="1114"/>
      <c r="K22" s="285">
        <v>98.1</v>
      </c>
      <c r="L22" s="286">
        <v>95.1</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1144215</v>
      </c>
      <c r="L32" s="294">
        <v>92822</v>
      </c>
      <c r="M32" s="295">
        <v>57922</v>
      </c>
      <c r="N32" s="296">
        <v>60.3</v>
      </c>
    </row>
    <row r="33" spans="1:16" ht="13.5" customHeight="1">
      <c r="A33" s="248"/>
      <c r="B33" s="244"/>
      <c r="C33" s="244"/>
      <c r="D33" s="244"/>
      <c r="E33" s="244"/>
      <c r="F33" s="244"/>
      <c r="G33" s="1128" t="s">
        <v>493</v>
      </c>
      <c r="H33" s="1129"/>
      <c r="I33" s="1129"/>
      <c r="J33" s="1130"/>
      <c r="K33" s="294" t="s">
        <v>479</v>
      </c>
      <c r="L33" s="294" t="s">
        <v>479</v>
      </c>
      <c r="M33" s="295" t="s">
        <v>479</v>
      </c>
      <c r="N33" s="296" t="s">
        <v>479</v>
      </c>
    </row>
    <row r="34" spans="1:16" ht="27" customHeight="1">
      <c r="A34" s="248"/>
      <c r="B34" s="244"/>
      <c r="C34" s="244"/>
      <c r="D34" s="244"/>
      <c r="E34" s="244"/>
      <c r="F34" s="244"/>
      <c r="G34" s="1128" t="s">
        <v>494</v>
      </c>
      <c r="H34" s="1129"/>
      <c r="I34" s="1129"/>
      <c r="J34" s="1130"/>
      <c r="K34" s="294" t="s">
        <v>479</v>
      </c>
      <c r="L34" s="294" t="s">
        <v>479</v>
      </c>
      <c r="M34" s="295" t="s">
        <v>479</v>
      </c>
      <c r="N34" s="296" t="s">
        <v>479</v>
      </c>
    </row>
    <row r="35" spans="1:16" ht="27" customHeight="1">
      <c r="A35" s="248"/>
      <c r="B35" s="244"/>
      <c r="C35" s="244"/>
      <c r="D35" s="244"/>
      <c r="E35" s="244"/>
      <c r="F35" s="244"/>
      <c r="G35" s="1128" t="s">
        <v>495</v>
      </c>
      <c r="H35" s="1129"/>
      <c r="I35" s="1129"/>
      <c r="J35" s="1130"/>
      <c r="K35" s="294">
        <v>600899</v>
      </c>
      <c r="L35" s="294">
        <v>48747</v>
      </c>
      <c r="M35" s="295">
        <v>16698</v>
      </c>
      <c r="N35" s="296">
        <v>191.9</v>
      </c>
    </row>
    <row r="36" spans="1:16" ht="27" customHeight="1">
      <c r="A36" s="248"/>
      <c r="B36" s="244"/>
      <c r="C36" s="244"/>
      <c r="D36" s="244"/>
      <c r="E36" s="244"/>
      <c r="F36" s="244"/>
      <c r="G36" s="1128" t="s">
        <v>496</v>
      </c>
      <c r="H36" s="1129"/>
      <c r="I36" s="1129"/>
      <c r="J36" s="1130"/>
      <c r="K36" s="294">
        <v>141345</v>
      </c>
      <c r="L36" s="294">
        <v>11466</v>
      </c>
      <c r="M36" s="295">
        <v>4963</v>
      </c>
      <c r="N36" s="296">
        <v>131</v>
      </c>
    </row>
    <row r="37" spans="1:16" ht="13.5" customHeight="1">
      <c r="A37" s="248"/>
      <c r="B37" s="244"/>
      <c r="C37" s="244"/>
      <c r="D37" s="244"/>
      <c r="E37" s="244"/>
      <c r="F37" s="244"/>
      <c r="G37" s="1128" t="s">
        <v>497</v>
      </c>
      <c r="H37" s="1129"/>
      <c r="I37" s="1129"/>
      <c r="J37" s="1130"/>
      <c r="K37" s="294">
        <v>1013</v>
      </c>
      <c r="L37" s="294">
        <v>82</v>
      </c>
      <c r="M37" s="295">
        <v>1334</v>
      </c>
      <c r="N37" s="296">
        <v>-93.9</v>
      </c>
    </row>
    <row r="38" spans="1:16" ht="27" customHeight="1">
      <c r="A38" s="248"/>
      <c r="B38" s="244"/>
      <c r="C38" s="244"/>
      <c r="D38" s="244"/>
      <c r="E38" s="244"/>
      <c r="F38" s="244"/>
      <c r="G38" s="1131" t="s">
        <v>498</v>
      </c>
      <c r="H38" s="1132"/>
      <c r="I38" s="1132"/>
      <c r="J38" s="1133"/>
      <c r="K38" s="297">
        <v>277</v>
      </c>
      <c r="L38" s="297">
        <v>22</v>
      </c>
      <c r="M38" s="298">
        <v>8</v>
      </c>
      <c r="N38" s="299">
        <v>175</v>
      </c>
      <c r="O38" s="293"/>
    </row>
    <row r="39" spans="1:16">
      <c r="A39" s="248"/>
      <c r="B39" s="244"/>
      <c r="C39" s="244"/>
      <c r="D39" s="244"/>
      <c r="E39" s="244"/>
      <c r="F39" s="244"/>
      <c r="G39" s="1131" t="s">
        <v>499</v>
      </c>
      <c r="H39" s="1132"/>
      <c r="I39" s="1132"/>
      <c r="J39" s="1133"/>
      <c r="K39" s="300">
        <v>-66157</v>
      </c>
      <c r="L39" s="300">
        <v>-5367</v>
      </c>
      <c r="M39" s="301">
        <v>-2783</v>
      </c>
      <c r="N39" s="302">
        <v>92.8</v>
      </c>
      <c r="O39" s="293"/>
    </row>
    <row r="40" spans="1:16" ht="27" customHeight="1">
      <c r="A40" s="248"/>
      <c r="B40" s="244"/>
      <c r="C40" s="244"/>
      <c r="D40" s="244"/>
      <c r="E40" s="244"/>
      <c r="F40" s="244"/>
      <c r="G40" s="1128" t="s">
        <v>500</v>
      </c>
      <c r="H40" s="1129"/>
      <c r="I40" s="1129"/>
      <c r="J40" s="1130"/>
      <c r="K40" s="300">
        <v>-1142949</v>
      </c>
      <c r="L40" s="300">
        <v>-92719</v>
      </c>
      <c r="M40" s="301">
        <v>-52415</v>
      </c>
      <c r="N40" s="302">
        <v>76.900000000000006</v>
      </c>
      <c r="O40" s="293"/>
    </row>
    <row r="41" spans="1:16">
      <c r="A41" s="248"/>
      <c r="B41" s="244"/>
      <c r="C41" s="244"/>
      <c r="D41" s="244"/>
      <c r="E41" s="244"/>
      <c r="F41" s="244"/>
      <c r="G41" s="1134" t="s">
        <v>281</v>
      </c>
      <c r="H41" s="1135"/>
      <c r="I41" s="1135"/>
      <c r="J41" s="1136"/>
      <c r="K41" s="294">
        <v>678643</v>
      </c>
      <c r="L41" s="300">
        <v>55053</v>
      </c>
      <c r="M41" s="301">
        <v>25727</v>
      </c>
      <c r="N41" s="302">
        <v>114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1257995</v>
      </c>
      <c r="J51" s="320">
        <v>97360</v>
      </c>
      <c r="K51" s="321">
        <v>-9.8000000000000007</v>
      </c>
      <c r="L51" s="322">
        <v>70254</v>
      </c>
      <c r="M51" s="323">
        <v>32.700000000000003</v>
      </c>
      <c r="N51" s="324">
        <v>-42.5</v>
      </c>
    </row>
    <row r="52" spans="1:14">
      <c r="A52" s="248"/>
      <c r="B52" s="244"/>
      <c r="C52" s="244"/>
      <c r="D52" s="244"/>
      <c r="E52" s="244"/>
      <c r="F52" s="244"/>
      <c r="G52" s="325"/>
      <c r="H52" s="326" t="s">
        <v>511</v>
      </c>
      <c r="I52" s="327">
        <v>606482</v>
      </c>
      <c r="J52" s="328">
        <v>46938</v>
      </c>
      <c r="K52" s="329">
        <v>14.9</v>
      </c>
      <c r="L52" s="330">
        <v>41764</v>
      </c>
      <c r="M52" s="331">
        <v>46.6</v>
      </c>
      <c r="N52" s="332">
        <v>-31.7</v>
      </c>
    </row>
    <row r="53" spans="1:14">
      <c r="A53" s="248"/>
      <c r="B53" s="244"/>
      <c r="C53" s="244"/>
      <c r="D53" s="244"/>
      <c r="E53" s="244"/>
      <c r="F53" s="244"/>
      <c r="G53" s="310" t="s">
        <v>512</v>
      </c>
      <c r="H53" s="311"/>
      <c r="I53" s="319">
        <v>2238230</v>
      </c>
      <c r="J53" s="320">
        <v>175520</v>
      </c>
      <c r="K53" s="321">
        <v>80.3</v>
      </c>
      <c r="L53" s="322">
        <v>89245</v>
      </c>
      <c r="M53" s="323">
        <v>27</v>
      </c>
      <c r="N53" s="324">
        <v>53.3</v>
      </c>
    </row>
    <row r="54" spans="1:14">
      <c r="A54" s="248"/>
      <c r="B54" s="244"/>
      <c r="C54" s="244"/>
      <c r="D54" s="244"/>
      <c r="E54" s="244"/>
      <c r="F54" s="244"/>
      <c r="G54" s="325"/>
      <c r="H54" s="326" t="s">
        <v>511</v>
      </c>
      <c r="I54" s="327">
        <v>574459</v>
      </c>
      <c r="J54" s="328">
        <v>45049</v>
      </c>
      <c r="K54" s="329">
        <v>-4</v>
      </c>
      <c r="L54" s="330">
        <v>42966</v>
      </c>
      <c r="M54" s="331">
        <v>2.9</v>
      </c>
      <c r="N54" s="332">
        <v>-6.9</v>
      </c>
    </row>
    <row r="55" spans="1:14">
      <c r="A55" s="248"/>
      <c r="B55" s="244"/>
      <c r="C55" s="244"/>
      <c r="D55" s="244"/>
      <c r="E55" s="244"/>
      <c r="F55" s="244"/>
      <c r="G55" s="310" t="s">
        <v>513</v>
      </c>
      <c r="H55" s="311"/>
      <c r="I55" s="319">
        <v>650440</v>
      </c>
      <c r="J55" s="320">
        <v>51680</v>
      </c>
      <c r="K55" s="321">
        <v>-70.599999999999994</v>
      </c>
      <c r="L55" s="322">
        <v>70897</v>
      </c>
      <c r="M55" s="323">
        <v>-20.6</v>
      </c>
      <c r="N55" s="324">
        <v>-50</v>
      </c>
    </row>
    <row r="56" spans="1:14">
      <c r="A56" s="248"/>
      <c r="B56" s="244"/>
      <c r="C56" s="244"/>
      <c r="D56" s="244"/>
      <c r="E56" s="244"/>
      <c r="F56" s="244"/>
      <c r="G56" s="325"/>
      <c r="H56" s="326" t="s">
        <v>511</v>
      </c>
      <c r="I56" s="327">
        <v>196689</v>
      </c>
      <c r="J56" s="328">
        <v>15628</v>
      </c>
      <c r="K56" s="329">
        <v>-65.3</v>
      </c>
      <c r="L56" s="330">
        <v>39878</v>
      </c>
      <c r="M56" s="331">
        <v>-7.2</v>
      </c>
      <c r="N56" s="332">
        <v>-58.1</v>
      </c>
    </row>
    <row r="57" spans="1:14">
      <c r="A57" s="248"/>
      <c r="B57" s="244"/>
      <c r="C57" s="244"/>
      <c r="D57" s="244"/>
      <c r="E57" s="244"/>
      <c r="F57" s="244"/>
      <c r="G57" s="310" t="s">
        <v>514</v>
      </c>
      <c r="H57" s="311"/>
      <c r="I57" s="319">
        <v>1855442</v>
      </c>
      <c r="J57" s="320">
        <v>149223</v>
      </c>
      <c r="K57" s="321">
        <v>188.7</v>
      </c>
      <c r="L57" s="322">
        <v>66496</v>
      </c>
      <c r="M57" s="323">
        <v>-6.2</v>
      </c>
      <c r="N57" s="324">
        <v>194.9</v>
      </c>
    </row>
    <row r="58" spans="1:14">
      <c r="A58" s="248"/>
      <c r="B58" s="244"/>
      <c r="C58" s="244"/>
      <c r="D58" s="244"/>
      <c r="E58" s="244"/>
      <c r="F58" s="244"/>
      <c r="G58" s="325"/>
      <c r="H58" s="326" t="s">
        <v>511</v>
      </c>
      <c r="I58" s="327">
        <v>442742</v>
      </c>
      <c r="J58" s="328">
        <v>35607</v>
      </c>
      <c r="K58" s="329">
        <v>127.8</v>
      </c>
      <c r="L58" s="330">
        <v>36530</v>
      </c>
      <c r="M58" s="331">
        <v>-8.4</v>
      </c>
      <c r="N58" s="332">
        <v>136.19999999999999</v>
      </c>
    </row>
    <row r="59" spans="1:14">
      <c r="A59" s="248"/>
      <c r="B59" s="244"/>
      <c r="C59" s="244"/>
      <c r="D59" s="244"/>
      <c r="E59" s="244"/>
      <c r="F59" s="244"/>
      <c r="G59" s="310" t="s">
        <v>515</v>
      </c>
      <c r="H59" s="311"/>
      <c r="I59" s="319">
        <v>542412</v>
      </c>
      <c r="J59" s="320">
        <v>44002</v>
      </c>
      <c r="K59" s="321">
        <v>-70.5</v>
      </c>
      <c r="L59" s="322">
        <v>82748</v>
      </c>
      <c r="M59" s="323">
        <v>24.4</v>
      </c>
      <c r="N59" s="324">
        <v>-94.9</v>
      </c>
    </row>
    <row r="60" spans="1:14">
      <c r="A60" s="248"/>
      <c r="B60" s="244"/>
      <c r="C60" s="244"/>
      <c r="D60" s="244"/>
      <c r="E60" s="244"/>
      <c r="F60" s="244"/>
      <c r="G60" s="325"/>
      <c r="H60" s="326" t="s">
        <v>511</v>
      </c>
      <c r="I60" s="333">
        <v>378431</v>
      </c>
      <c r="J60" s="328">
        <v>30699</v>
      </c>
      <c r="K60" s="329">
        <v>-13.8</v>
      </c>
      <c r="L60" s="330">
        <v>44732</v>
      </c>
      <c r="M60" s="331">
        <v>22.5</v>
      </c>
      <c r="N60" s="332">
        <v>-36.299999999999997</v>
      </c>
    </row>
    <row r="61" spans="1:14">
      <c r="A61" s="248"/>
      <c r="B61" s="244"/>
      <c r="C61" s="244"/>
      <c r="D61" s="244"/>
      <c r="E61" s="244"/>
      <c r="F61" s="244"/>
      <c r="G61" s="310" t="s">
        <v>516</v>
      </c>
      <c r="H61" s="334"/>
      <c r="I61" s="335">
        <v>1308904</v>
      </c>
      <c r="J61" s="336">
        <v>103557</v>
      </c>
      <c r="K61" s="337">
        <v>23.6</v>
      </c>
      <c r="L61" s="338">
        <v>75928</v>
      </c>
      <c r="M61" s="339">
        <v>11.5</v>
      </c>
      <c r="N61" s="324">
        <v>12.1</v>
      </c>
    </row>
    <row r="62" spans="1:14">
      <c r="A62" s="248"/>
      <c r="B62" s="244"/>
      <c r="C62" s="244"/>
      <c r="D62" s="244"/>
      <c r="E62" s="244"/>
      <c r="F62" s="244"/>
      <c r="G62" s="325"/>
      <c r="H62" s="326" t="s">
        <v>511</v>
      </c>
      <c r="I62" s="327">
        <v>439761</v>
      </c>
      <c r="J62" s="328">
        <v>34784</v>
      </c>
      <c r="K62" s="329">
        <v>11.9</v>
      </c>
      <c r="L62" s="330">
        <v>41174</v>
      </c>
      <c r="M62" s="331">
        <v>11.3</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5" zoomScaleNormal="75" zoomScaleSheetLayoutView="100" workbookViewId="0">
      <selection activeCell="A4" sqref="A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6.1</v>
      </c>
      <c r="G47" s="12">
        <v>12.43</v>
      </c>
      <c r="H47" s="12">
        <v>16.36</v>
      </c>
      <c r="I47" s="12">
        <v>22.42</v>
      </c>
      <c r="J47" s="13">
        <v>32.1</v>
      </c>
    </row>
    <row r="48" spans="2:10" ht="57.75" customHeight="1">
      <c r="B48" s="14"/>
      <c r="C48" s="1139" t="s">
        <v>4</v>
      </c>
      <c r="D48" s="1139"/>
      <c r="E48" s="1140"/>
      <c r="F48" s="15">
        <v>3.21</v>
      </c>
      <c r="G48" s="16">
        <v>2.82</v>
      </c>
      <c r="H48" s="16">
        <v>2.76</v>
      </c>
      <c r="I48" s="16">
        <v>3.4</v>
      </c>
      <c r="J48" s="17">
        <v>2.91</v>
      </c>
    </row>
    <row r="49" spans="2:10" ht="57.75" customHeight="1" thickBot="1">
      <c r="B49" s="18"/>
      <c r="C49" s="1141" t="s">
        <v>5</v>
      </c>
      <c r="D49" s="1141"/>
      <c r="E49" s="1142"/>
      <c r="F49" s="19">
        <v>3.84</v>
      </c>
      <c r="G49" s="20">
        <v>7.9</v>
      </c>
      <c r="H49" s="20">
        <v>4.9800000000000004</v>
      </c>
      <c r="I49" s="20">
        <v>9.25</v>
      </c>
      <c r="J49" s="21">
        <v>8.82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0.14000000000000001</v>
      </c>
      <c r="G34" s="33">
        <v>0.36</v>
      </c>
      <c r="H34" s="33">
        <v>0.08</v>
      </c>
      <c r="I34" s="33">
        <v>5.48</v>
      </c>
      <c r="J34" s="34">
        <v>6.33</v>
      </c>
      <c r="K34" s="22"/>
      <c r="L34" s="22"/>
      <c r="M34" s="22"/>
      <c r="N34" s="22"/>
      <c r="O34" s="22"/>
      <c r="P34" s="22"/>
    </row>
    <row r="35" spans="1:16" ht="39" customHeight="1">
      <c r="A35" s="22"/>
      <c r="B35" s="35"/>
      <c r="C35" s="1143" t="s">
        <v>524</v>
      </c>
      <c r="D35" s="1144"/>
      <c r="E35" s="1145"/>
      <c r="F35" s="36">
        <v>2.35</v>
      </c>
      <c r="G35" s="37">
        <v>2.81</v>
      </c>
      <c r="H35" s="37">
        <v>2.94</v>
      </c>
      <c r="I35" s="37">
        <v>3.85</v>
      </c>
      <c r="J35" s="38">
        <v>4.84</v>
      </c>
      <c r="K35" s="22"/>
      <c r="L35" s="22"/>
      <c r="M35" s="22"/>
      <c r="N35" s="22"/>
      <c r="O35" s="22"/>
      <c r="P35" s="22"/>
    </row>
    <row r="36" spans="1:16" ht="39" customHeight="1">
      <c r="A36" s="22"/>
      <c r="B36" s="35"/>
      <c r="C36" s="1143" t="s">
        <v>525</v>
      </c>
      <c r="D36" s="1144"/>
      <c r="E36" s="1145"/>
      <c r="F36" s="36">
        <v>2.94</v>
      </c>
      <c r="G36" s="37">
        <v>3.54</v>
      </c>
      <c r="H36" s="37">
        <v>3.55</v>
      </c>
      <c r="I36" s="37">
        <v>3.69</v>
      </c>
      <c r="J36" s="38">
        <v>3.83</v>
      </c>
      <c r="K36" s="22"/>
      <c r="L36" s="22"/>
      <c r="M36" s="22"/>
      <c r="N36" s="22"/>
      <c r="O36" s="22"/>
      <c r="P36" s="22"/>
    </row>
    <row r="37" spans="1:16" ht="39" customHeight="1">
      <c r="A37" s="22"/>
      <c r="B37" s="35"/>
      <c r="C37" s="1143" t="s">
        <v>526</v>
      </c>
      <c r="D37" s="1144"/>
      <c r="E37" s="1145"/>
      <c r="F37" s="36">
        <v>1.46</v>
      </c>
      <c r="G37" s="37">
        <v>0.56999999999999995</v>
      </c>
      <c r="H37" s="37">
        <v>0.47</v>
      </c>
      <c r="I37" s="37">
        <v>2.76</v>
      </c>
      <c r="J37" s="38">
        <v>2.95</v>
      </c>
      <c r="K37" s="22"/>
      <c r="L37" s="22"/>
      <c r="M37" s="22"/>
      <c r="N37" s="22"/>
      <c r="O37" s="22"/>
      <c r="P37" s="22"/>
    </row>
    <row r="38" spans="1:16" ht="39" customHeight="1">
      <c r="A38" s="22"/>
      <c r="B38" s="35"/>
      <c r="C38" s="1143" t="s">
        <v>527</v>
      </c>
      <c r="D38" s="1144"/>
      <c r="E38" s="1145"/>
      <c r="F38" s="36">
        <v>3.08</v>
      </c>
      <c r="G38" s="37">
        <v>2.71</v>
      </c>
      <c r="H38" s="37">
        <v>2.6</v>
      </c>
      <c r="I38" s="37">
        <v>3.18</v>
      </c>
      <c r="J38" s="38">
        <v>2.67</v>
      </c>
      <c r="K38" s="22"/>
      <c r="L38" s="22"/>
      <c r="M38" s="22"/>
      <c r="N38" s="22"/>
      <c r="O38" s="22"/>
      <c r="P38" s="22"/>
    </row>
    <row r="39" spans="1:16" ht="39" customHeight="1">
      <c r="A39" s="22"/>
      <c r="B39" s="35"/>
      <c r="C39" s="1143" t="s">
        <v>528</v>
      </c>
      <c r="D39" s="1144"/>
      <c r="E39" s="1145"/>
      <c r="F39" s="36">
        <v>1.96</v>
      </c>
      <c r="G39" s="37">
        <v>1.84</v>
      </c>
      <c r="H39" s="37">
        <v>0.82</v>
      </c>
      <c r="I39" s="37">
        <v>0.63</v>
      </c>
      <c r="J39" s="38">
        <v>0.64</v>
      </c>
      <c r="K39" s="22"/>
      <c r="L39" s="22"/>
      <c r="M39" s="22"/>
      <c r="N39" s="22"/>
      <c r="O39" s="22"/>
      <c r="P39" s="22"/>
    </row>
    <row r="40" spans="1:16" ht="39" customHeight="1">
      <c r="A40" s="22"/>
      <c r="B40" s="35"/>
      <c r="C40" s="1143" t="s">
        <v>529</v>
      </c>
      <c r="D40" s="1144"/>
      <c r="E40" s="1145"/>
      <c r="F40" s="36">
        <v>0.31</v>
      </c>
      <c r="G40" s="37">
        <v>0.39</v>
      </c>
      <c r="H40" s="37">
        <v>0.41</v>
      </c>
      <c r="I40" s="37">
        <v>0.32</v>
      </c>
      <c r="J40" s="38">
        <v>0.32</v>
      </c>
      <c r="K40" s="22"/>
      <c r="L40" s="22"/>
      <c r="M40" s="22"/>
      <c r="N40" s="22"/>
      <c r="O40" s="22"/>
      <c r="P40" s="22"/>
    </row>
    <row r="41" spans="1:16" ht="39" customHeight="1">
      <c r="A41" s="22"/>
      <c r="B41" s="35"/>
      <c r="C41" s="1143" t="s">
        <v>530</v>
      </c>
      <c r="D41" s="1144"/>
      <c r="E41" s="1145"/>
      <c r="F41" s="36">
        <v>0.09</v>
      </c>
      <c r="G41" s="37">
        <v>0.08</v>
      </c>
      <c r="H41" s="37">
        <v>0.09</v>
      </c>
      <c r="I41" s="37">
        <v>0.12</v>
      </c>
      <c r="J41" s="38">
        <v>0.19</v>
      </c>
      <c r="K41" s="22"/>
      <c r="L41" s="22"/>
      <c r="M41" s="22"/>
      <c r="N41" s="22"/>
      <c r="O41" s="22"/>
      <c r="P41" s="22"/>
    </row>
    <row r="42" spans="1:16" ht="39" customHeight="1">
      <c r="A42" s="22"/>
      <c r="B42" s="39"/>
      <c r="C42" s="1143" t="s">
        <v>531</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532</v>
      </c>
      <c r="D43" s="1147"/>
      <c r="E43" s="1148"/>
      <c r="F43" s="41">
        <v>0.37</v>
      </c>
      <c r="G43" s="42">
        <v>0.09</v>
      </c>
      <c r="H43" s="42">
        <v>0.18</v>
      </c>
      <c r="I43" s="42">
        <v>0.23</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5" zoomScaleNormal="75"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1294</v>
      </c>
      <c r="L45" s="60">
        <v>1264</v>
      </c>
      <c r="M45" s="60">
        <v>1237</v>
      </c>
      <c r="N45" s="60">
        <v>1173</v>
      </c>
      <c r="O45" s="61">
        <v>1144</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652</v>
      </c>
      <c r="L48" s="64">
        <v>644</v>
      </c>
      <c r="M48" s="64">
        <v>625</v>
      </c>
      <c r="N48" s="64">
        <v>618</v>
      </c>
      <c r="O48" s="65">
        <v>601</v>
      </c>
      <c r="P48" s="48"/>
      <c r="Q48" s="48"/>
      <c r="R48" s="48"/>
      <c r="S48" s="48"/>
      <c r="T48" s="48"/>
      <c r="U48" s="48"/>
    </row>
    <row r="49" spans="1:21" ht="30.75" customHeight="1">
      <c r="A49" s="48"/>
      <c r="B49" s="1161"/>
      <c r="C49" s="1162"/>
      <c r="D49" s="62"/>
      <c r="E49" s="1153" t="s">
        <v>16</v>
      </c>
      <c r="F49" s="1153"/>
      <c r="G49" s="1153"/>
      <c r="H49" s="1153"/>
      <c r="I49" s="1153"/>
      <c r="J49" s="1154"/>
      <c r="K49" s="63">
        <v>178</v>
      </c>
      <c r="L49" s="64">
        <v>143</v>
      </c>
      <c r="M49" s="64">
        <v>138</v>
      </c>
      <c r="N49" s="64">
        <v>138</v>
      </c>
      <c r="O49" s="65">
        <v>141</v>
      </c>
      <c r="P49" s="48"/>
      <c r="Q49" s="48"/>
      <c r="R49" s="48"/>
      <c r="S49" s="48"/>
      <c r="T49" s="48"/>
      <c r="U49" s="48"/>
    </row>
    <row r="50" spans="1:21" ht="30.75" customHeight="1">
      <c r="A50" s="48"/>
      <c r="B50" s="1161"/>
      <c r="C50" s="1162"/>
      <c r="D50" s="62"/>
      <c r="E50" s="1153" t="s">
        <v>17</v>
      </c>
      <c r="F50" s="1153"/>
      <c r="G50" s="1153"/>
      <c r="H50" s="1153"/>
      <c r="I50" s="1153"/>
      <c r="J50" s="1154"/>
      <c r="K50" s="63">
        <v>1</v>
      </c>
      <c r="L50" s="64">
        <v>1</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1246</v>
      </c>
      <c r="L52" s="64">
        <v>1223</v>
      </c>
      <c r="M52" s="64">
        <v>1237</v>
      </c>
      <c r="N52" s="64">
        <v>1212</v>
      </c>
      <c r="O52" s="65">
        <v>1210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881</v>
      </c>
      <c r="L53" s="69">
        <v>830</v>
      </c>
      <c r="M53" s="69">
        <v>764</v>
      </c>
      <c r="N53" s="69">
        <v>718</v>
      </c>
      <c r="O53" s="70">
        <v>677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10537</v>
      </c>
      <c r="J41" s="83">
        <v>10540</v>
      </c>
      <c r="K41" s="83">
        <v>9973</v>
      </c>
      <c r="L41" s="83">
        <v>10195</v>
      </c>
      <c r="M41" s="84">
        <v>9834</v>
      </c>
    </row>
    <row r="42" spans="2:13" ht="27.75" customHeight="1">
      <c r="B42" s="1169"/>
      <c r="C42" s="1170"/>
      <c r="D42" s="85"/>
      <c r="E42" s="1175" t="s">
        <v>26</v>
      </c>
      <c r="F42" s="1175"/>
      <c r="G42" s="1175"/>
      <c r="H42" s="1176"/>
      <c r="I42" s="86">
        <v>46</v>
      </c>
      <c r="J42" s="87">
        <v>37</v>
      </c>
      <c r="K42" s="87">
        <v>28</v>
      </c>
      <c r="L42" s="87">
        <v>158</v>
      </c>
      <c r="M42" s="88">
        <v>117</v>
      </c>
    </row>
    <row r="43" spans="2:13" ht="27.75" customHeight="1">
      <c r="B43" s="1169"/>
      <c r="C43" s="1170"/>
      <c r="D43" s="85"/>
      <c r="E43" s="1175" t="s">
        <v>27</v>
      </c>
      <c r="F43" s="1175"/>
      <c r="G43" s="1175"/>
      <c r="H43" s="1176"/>
      <c r="I43" s="86">
        <v>9192</v>
      </c>
      <c r="J43" s="87">
        <v>7502</v>
      </c>
      <c r="K43" s="87">
        <v>7042</v>
      </c>
      <c r="L43" s="87">
        <v>7312</v>
      </c>
      <c r="M43" s="88">
        <v>6544</v>
      </c>
    </row>
    <row r="44" spans="2:13" ht="27.75" customHeight="1">
      <c r="B44" s="1169"/>
      <c r="C44" s="1170"/>
      <c r="D44" s="85"/>
      <c r="E44" s="1175" t="s">
        <v>28</v>
      </c>
      <c r="F44" s="1175"/>
      <c r="G44" s="1175"/>
      <c r="H44" s="1176"/>
      <c r="I44" s="86">
        <v>1034</v>
      </c>
      <c r="J44" s="87">
        <v>954</v>
      </c>
      <c r="K44" s="87">
        <v>891</v>
      </c>
      <c r="L44" s="87">
        <v>761</v>
      </c>
      <c r="M44" s="88">
        <v>627</v>
      </c>
    </row>
    <row r="45" spans="2:13" ht="27.75" customHeight="1">
      <c r="B45" s="1169"/>
      <c r="C45" s="1170"/>
      <c r="D45" s="85"/>
      <c r="E45" s="1175" t="s">
        <v>29</v>
      </c>
      <c r="F45" s="1175"/>
      <c r="G45" s="1175"/>
      <c r="H45" s="1176"/>
      <c r="I45" s="86">
        <v>569</v>
      </c>
      <c r="J45" s="87">
        <v>527</v>
      </c>
      <c r="K45" s="87">
        <v>413</v>
      </c>
      <c r="L45" s="87">
        <v>364</v>
      </c>
      <c r="M45" s="88">
        <v>175</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1415</v>
      </c>
      <c r="J49" s="87">
        <v>1852</v>
      </c>
      <c r="K49" s="87">
        <v>2065</v>
      </c>
      <c r="L49" s="87">
        <v>2380</v>
      </c>
      <c r="M49" s="88">
        <v>2893</v>
      </c>
    </row>
    <row r="50" spans="2:13" ht="27.75" customHeight="1">
      <c r="B50" s="1169"/>
      <c r="C50" s="1170"/>
      <c r="D50" s="85"/>
      <c r="E50" s="1175" t="s">
        <v>35</v>
      </c>
      <c r="F50" s="1175"/>
      <c r="G50" s="1175"/>
      <c r="H50" s="1176"/>
      <c r="I50" s="86">
        <v>523</v>
      </c>
      <c r="J50" s="87">
        <v>621</v>
      </c>
      <c r="K50" s="87">
        <v>546</v>
      </c>
      <c r="L50" s="87">
        <v>485</v>
      </c>
      <c r="M50" s="88">
        <v>417</v>
      </c>
    </row>
    <row r="51" spans="2:13" ht="27.75" customHeight="1">
      <c r="B51" s="1171"/>
      <c r="C51" s="1172"/>
      <c r="D51" s="85"/>
      <c r="E51" s="1175" t="s">
        <v>36</v>
      </c>
      <c r="F51" s="1175"/>
      <c r="G51" s="1175"/>
      <c r="H51" s="1176"/>
      <c r="I51" s="86">
        <v>12500</v>
      </c>
      <c r="J51" s="87">
        <v>12450</v>
      </c>
      <c r="K51" s="87">
        <v>12243</v>
      </c>
      <c r="L51" s="87">
        <v>12470</v>
      </c>
      <c r="M51" s="88">
        <v>12034</v>
      </c>
    </row>
    <row r="52" spans="2:13" ht="27.75" customHeight="1" thickBot="1">
      <c r="B52" s="1179" t="s">
        <v>37</v>
      </c>
      <c r="C52" s="1180"/>
      <c r="D52" s="90"/>
      <c r="E52" s="1181" t="s">
        <v>38</v>
      </c>
      <c r="F52" s="1181"/>
      <c r="G52" s="1181"/>
      <c r="H52" s="1182"/>
      <c r="I52" s="91">
        <v>6940</v>
      </c>
      <c r="J52" s="92">
        <v>4637</v>
      </c>
      <c r="K52" s="92">
        <v>3493</v>
      </c>
      <c r="L52" s="92">
        <v>3454</v>
      </c>
      <c r="M52" s="93">
        <v>1954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97360</v>
      </c>
      <c r="E3" s="116"/>
      <c r="F3" s="117">
        <v>70254</v>
      </c>
      <c r="G3" s="118"/>
      <c r="H3" s="119"/>
    </row>
    <row r="4" spans="1:8">
      <c r="A4" s="120"/>
      <c r="B4" s="121"/>
      <c r="C4" s="122"/>
      <c r="D4" s="123">
        <v>46938</v>
      </c>
      <c r="E4" s="124"/>
      <c r="F4" s="125">
        <v>41764</v>
      </c>
      <c r="G4" s="126"/>
      <c r="H4" s="127"/>
    </row>
    <row r="5" spans="1:8">
      <c r="A5" s="108" t="s">
        <v>512</v>
      </c>
      <c r="B5" s="113"/>
      <c r="C5" s="114"/>
      <c r="D5" s="115">
        <v>175520</v>
      </c>
      <c r="E5" s="116"/>
      <c r="F5" s="117">
        <v>89245</v>
      </c>
      <c r="G5" s="118"/>
      <c r="H5" s="119"/>
    </row>
    <row r="6" spans="1:8">
      <c r="A6" s="120"/>
      <c r="B6" s="121"/>
      <c r="C6" s="122"/>
      <c r="D6" s="123">
        <v>45049</v>
      </c>
      <c r="E6" s="124"/>
      <c r="F6" s="125">
        <v>42966</v>
      </c>
      <c r="G6" s="126"/>
      <c r="H6" s="127"/>
    </row>
    <row r="7" spans="1:8">
      <c r="A7" s="108" t="s">
        <v>513</v>
      </c>
      <c r="B7" s="113"/>
      <c r="C7" s="114"/>
      <c r="D7" s="115">
        <v>51680</v>
      </c>
      <c r="E7" s="116"/>
      <c r="F7" s="117">
        <v>70897</v>
      </c>
      <c r="G7" s="118"/>
      <c r="H7" s="119"/>
    </row>
    <row r="8" spans="1:8">
      <c r="A8" s="120"/>
      <c r="B8" s="121"/>
      <c r="C8" s="122"/>
      <c r="D8" s="123">
        <v>15628</v>
      </c>
      <c r="E8" s="124"/>
      <c r="F8" s="125">
        <v>39878</v>
      </c>
      <c r="G8" s="126"/>
      <c r="H8" s="127"/>
    </row>
    <row r="9" spans="1:8">
      <c r="A9" s="108" t="s">
        <v>514</v>
      </c>
      <c r="B9" s="113"/>
      <c r="C9" s="114"/>
      <c r="D9" s="115">
        <v>149223</v>
      </c>
      <c r="E9" s="116"/>
      <c r="F9" s="117">
        <v>66496</v>
      </c>
      <c r="G9" s="118"/>
      <c r="H9" s="119"/>
    </row>
    <row r="10" spans="1:8">
      <c r="A10" s="120"/>
      <c r="B10" s="121"/>
      <c r="C10" s="122"/>
      <c r="D10" s="123">
        <v>35607</v>
      </c>
      <c r="E10" s="124"/>
      <c r="F10" s="125">
        <v>36530</v>
      </c>
      <c r="G10" s="126"/>
      <c r="H10" s="127"/>
    </row>
    <row r="11" spans="1:8">
      <c r="A11" s="108" t="s">
        <v>515</v>
      </c>
      <c r="B11" s="113"/>
      <c r="C11" s="114"/>
      <c r="D11" s="115">
        <v>44002</v>
      </c>
      <c r="E11" s="116"/>
      <c r="F11" s="117">
        <v>82748</v>
      </c>
      <c r="G11" s="118"/>
      <c r="H11" s="119"/>
    </row>
    <row r="12" spans="1:8">
      <c r="A12" s="120"/>
      <c r="B12" s="121"/>
      <c r="C12" s="128"/>
      <c r="D12" s="123">
        <v>30699</v>
      </c>
      <c r="E12" s="124"/>
      <c r="F12" s="125">
        <v>44732</v>
      </c>
      <c r="G12" s="126"/>
      <c r="H12" s="127"/>
    </row>
    <row r="13" spans="1:8">
      <c r="A13" s="108"/>
      <c r="B13" s="113"/>
      <c r="C13" s="129"/>
      <c r="D13" s="130">
        <v>103557</v>
      </c>
      <c r="E13" s="131"/>
      <c r="F13" s="132">
        <v>75928</v>
      </c>
      <c r="G13" s="133"/>
      <c r="H13" s="119"/>
    </row>
    <row r="14" spans="1:8">
      <c r="A14" s="120"/>
      <c r="B14" s="121"/>
      <c r="C14" s="122"/>
      <c r="D14" s="123">
        <v>34784</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3.21</v>
      </c>
      <c r="C19" s="134">
        <f>ROUND(VALUE(SUBSTITUTE(実質収支比率等に係る経年分析!G$48,"▲","-")),2)</f>
        <v>2.82</v>
      </c>
      <c r="D19" s="134">
        <f>ROUND(VALUE(SUBSTITUTE(実質収支比率等に係る経年分析!H$48,"▲","-")),2)</f>
        <v>2.76</v>
      </c>
      <c r="E19" s="134">
        <f>ROUND(VALUE(SUBSTITUTE(実質収支比率等に係る経年分析!I$48,"▲","-")),2)</f>
        <v>3.4</v>
      </c>
      <c r="F19" s="134">
        <f>ROUND(VALUE(SUBSTITUTE(実質収支比率等に係る経年分析!J$48,"▲","-")),2)</f>
        <v>2.91</v>
      </c>
    </row>
    <row r="20" spans="1:11">
      <c r="A20" s="134" t="s">
        <v>43</v>
      </c>
      <c r="B20" s="134">
        <f>ROUND(VALUE(SUBSTITUTE(実質収支比率等に係る経年分析!F$47,"▲","-")),2)</f>
        <v>6.1</v>
      </c>
      <c r="C20" s="134">
        <f>ROUND(VALUE(SUBSTITUTE(実質収支比率等に係る経年分析!G$47,"▲","-")),2)</f>
        <v>12.43</v>
      </c>
      <c r="D20" s="134">
        <f>ROUND(VALUE(SUBSTITUTE(実質収支比率等に係る経年分析!H$47,"▲","-")),2)</f>
        <v>16.36</v>
      </c>
      <c r="E20" s="134">
        <f>ROUND(VALUE(SUBSTITUTE(実質収支比率等に係る経年分析!I$47,"▲","-")),2)</f>
        <v>22.42</v>
      </c>
      <c r="F20" s="134">
        <f>ROUND(VALUE(SUBSTITUTE(実質収支比率等に係る経年分析!J$47,"▲","-")),2)</f>
        <v>32.1</v>
      </c>
    </row>
    <row r="21" spans="1:11">
      <c r="A21" s="134" t="s">
        <v>44</v>
      </c>
      <c r="B21" s="134">
        <f>IF(ISNUMBER(VALUE(SUBSTITUTE(実質収支比率等に係る経年分析!F$49,"▲","-"))),ROUND(VALUE(SUBSTITUTE(実質収支比率等に係る経年分析!F$49,"▲","-")),2),NA())</f>
        <v>3.84</v>
      </c>
      <c r="C21" s="134">
        <f>IF(ISNUMBER(VALUE(SUBSTITUTE(実質収支比率等に係る経年分析!G$49,"▲","-"))),ROUND(VALUE(SUBSTITUTE(実質収支比率等に係る経年分析!G$49,"▲","-")),2),NA())</f>
        <v>7.9</v>
      </c>
      <c r="D21" s="134">
        <f>IF(ISNUMBER(VALUE(SUBSTITUTE(実質収支比率等に係る経年分析!H$49,"▲","-"))),ROUND(VALUE(SUBSTITUTE(実質収支比率等に係る経年分析!H$49,"▲","-")),2),NA())</f>
        <v>4.9800000000000004</v>
      </c>
      <c r="E21" s="134">
        <f>IF(ISNUMBER(VALUE(SUBSTITUTE(実質収支比率等に係る経年分析!I$49,"▲","-"))),ROUND(VALUE(SUBSTITUTE(実質収支比率等に係る経年分析!I$49,"▲","-")),2),NA())</f>
        <v>9.25</v>
      </c>
      <c r="F21" s="134">
        <f>IF(ISNUMBER(VALUE(SUBSTITUTE(実質収支比率等に係る経年分析!J$49,"▲","-"))),ROUND(VALUE(SUBSTITUTE(実質収支比率等に係る経年分析!J$49,"▲","-")),2),NA())</f>
        <v>8.82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介護療育支援事業特別会計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老人訪問看護事業特別会計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0.64</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2.67</v>
      </c>
    </row>
    <row r="33" spans="1:16">
      <c r="A33" s="135" t="str">
        <f>IF(連結実質赤字比率に係る赤字・黒字の構成分析!C$37="",NA(),連結実質赤字比率に係る赤字・黒字の構成分析!C$37)</f>
        <v>土地開発事業特別会計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3.83</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v>
      </c>
    </row>
    <row r="36" spans="1:16">
      <c r="A36" s="135" t="str">
        <f>IF(連結実質赤字比率に係る赤字・黒字の構成分析!C$34="",NA(),連結実質赤字比率に係る赤字・黒字の構成分析!C$34)</f>
        <v>公立神崎総合病院事業会計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0.14000000000000001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1246</v>
      </c>
      <c r="E42" s="136"/>
      <c r="F42" s="136"/>
      <c r="G42" s="136">
        <f>'実質公債費比率（分子）の構造'!L$52</f>
        <v>1223</v>
      </c>
      <c r="H42" s="136"/>
      <c r="I42" s="136"/>
      <c r="J42" s="136">
        <f>'実質公債費比率（分子）の構造'!M$52</f>
        <v>1237</v>
      </c>
      <c r="K42" s="136"/>
      <c r="L42" s="136"/>
      <c r="M42" s="136">
        <f>'実質公債費比率（分子）の構造'!N$52</f>
        <v>1212</v>
      </c>
      <c r="N42" s="136"/>
      <c r="O42" s="136"/>
      <c r="P42" s="136">
        <f>'実質公債費比率（分子）の構造'!O$52</f>
        <v>1210</v>
      </c>
    </row>
    <row r="43" spans="1:16">
      <c r="A43" s="136" t="s">
        <v>52</v>
      </c>
      <c r="B43" s="136">
        <f>'実質公債費比率（分子）の構造'!K$51</f>
        <v>2</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178</v>
      </c>
      <c r="C45" s="136"/>
      <c r="D45" s="136"/>
      <c r="E45" s="136">
        <f>'実質公債費比率（分子）の構造'!L$49</f>
        <v>143</v>
      </c>
      <c r="F45" s="136"/>
      <c r="G45" s="136"/>
      <c r="H45" s="136">
        <f>'実質公債費比率（分子）の構造'!M$49</f>
        <v>138</v>
      </c>
      <c r="I45" s="136"/>
      <c r="J45" s="136"/>
      <c r="K45" s="136">
        <f>'実質公債費比率（分子）の構造'!N$49</f>
        <v>138</v>
      </c>
      <c r="L45" s="136"/>
      <c r="M45" s="136"/>
      <c r="N45" s="136">
        <f>'実質公債費比率（分子）の構造'!O$49</f>
        <v>141</v>
      </c>
      <c r="O45" s="136"/>
      <c r="P45" s="136"/>
    </row>
    <row r="46" spans="1:16">
      <c r="A46" s="136" t="s">
        <v>55</v>
      </c>
      <c r="B46" s="136">
        <f>'実質公債費比率（分子）の構造'!K$48</f>
        <v>652</v>
      </c>
      <c r="C46" s="136"/>
      <c r="D46" s="136"/>
      <c r="E46" s="136">
        <f>'実質公債費比率（分子）の構造'!L$48</f>
        <v>644</v>
      </c>
      <c r="F46" s="136"/>
      <c r="G46" s="136"/>
      <c r="H46" s="136">
        <f>'実質公債費比率（分子）の構造'!M$48</f>
        <v>625</v>
      </c>
      <c r="I46" s="136"/>
      <c r="J46" s="136"/>
      <c r="K46" s="136">
        <f>'実質公債費比率（分子）の構造'!N$48</f>
        <v>618</v>
      </c>
      <c r="L46" s="136"/>
      <c r="M46" s="136"/>
      <c r="N46" s="136">
        <f>'実質公債費比率（分子）の構造'!O$48</f>
        <v>601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1294</v>
      </c>
      <c r="C49" s="136"/>
      <c r="D49" s="136"/>
      <c r="E49" s="136">
        <f>'実質公債費比率（分子）の構造'!L$45</f>
        <v>1264</v>
      </c>
      <c r="F49" s="136"/>
      <c r="G49" s="136"/>
      <c r="H49" s="136">
        <f>'実質公債費比率（分子）の構造'!M$45</f>
        <v>1237</v>
      </c>
      <c r="I49" s="136"/>
      <c r="J49" s="136"/>
      <c r="K49" s="136">
        <f>'実質公債費比率（分子）の構造'!N$45</f>
        <v>1173</v>
      </c>
      <c r="L49" s="136"/>
      <c r="M49" s="136"/>
      <c r="N49" s="136">
        <f>'実質公債費比率（分子）の構造'!O$45</f>
        <v>1144</v>
      </c>
      <c r="O49" s="136"/>
      <c r="P49" s="136"/>
    </row>
    <row r="50" spans="1:16">
      <c r="A50" s="136" t="s">
        <v>59</v>
      </c>
      <c r="B50" s="136" t="e">
        <f>NA()</f>
        <v>#N/A</v>
      </c>
      <c r="C50" s="136">
        <f>IF(ISNUMBER('実質公債費比率（分子）の構造'!K$53),'実質公債費比率（分子）の構造'!K$53,NA())</f>
        <v>881</v>
      </c>
      <c r="D50" s="136" t="e">
        <f>NA()</f>
        <v>#N/A</v>
      </c>
      <c r="E50" s="136" t="e">
        <f>NA()</f>
        <v>#N/A</v>
      </c>
      <c r="F50" s="136">
        <f>IF(ISNUMBER('実質公債費比率（分子）の構造'!L$53),'実質公債費比率（分子）の構造'!L$53,NA())</f>
        <v>830</v>
      </c>
      <c r="G50" s="136" t="e">
        <f>NA()</f>
        <v>#N/A</v>
      </c>
      <c r="H50" s="136" t="e">
        <f>NA()</f>
        <v>#N/A</v>
      </c>
      <c r="I50" s="136">
        <f>IF(ISNUMBER('実質公債費比率（分子）の構造'!M$53),'実質公債費比率（分子）の構造'!M$53,NA())</f>
        <v>764</v>
      </c>
      <c r="J50" s="136" t="e">
        <f>NA()</f>
        <v>#N/A</v>
      </c>
      <c r="K50" s="136" t="e">
        <f>NA()</f>
        <v>#N/A</v>
      </c>
      <c r="L50" s="136">
        <f>IF(ISNUMBER('実質公債費比率（分子）の構造'!N$53),'実質公債費比率（分子）の構造'!N$53,NA())</f>
        <v>718</v>
      </c>
      <c r="M50" s="136" t="e">
        <f>NA()</f>
        <v>#N/A</v>
      </c>
      <c r="N50" s="136" t="e">
        <f>NA()</f>
        <v>#N/A</v>
      </c>
      <c r="O50" s="136">
        <f>IF(ISNUMBER('実質公債費比率（分子）の構造'!O$53),'実質公債費比率（分子）の構造'!O$53,NA())</f>
        <v>677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12500</v>
      </c>
      <c r="E56" s="135"/>
      <c r="F56" s="135"/>
      <c r="G56" s="135">
        <f>'将来負担比率（分子）の構造'!J$51</f>
        <v>12450</v>
      </c>
      <c r="H56" s="135"/>
      <c r="I56" s="135"/>
      <c r="J56" s="135">
        <f>'将来負担比率（分子）の構造'!K$51</f>
        <v>12243</v>
      </c>
      <c r="K56" s="135"/>
      <c r="L56" s="135"/>
      <c r="M56" s="135">
        <f>'将来負担比率（分子）の構造'!L$51</f>
        <v>12470</v>
      </c>
      <c r="N56" s="135"/>
      <c r="O56" s="135"/>
      <c r="P56" s="135">
        <f>'将来負担比率（分子）の構造'!M$51</f>
        <v>12034</v>
      </c>
    </row>
    <row r="57" spans="1:16">
      <c r="A57" s="135" t="s">
        <v>35</v>
      </c>
      <c r="B57" s="135"/>
      <c r="C57" s="135"/>
      <c r="D57" s="135">
        <f>'将来負担比率（分子）の構造'!I$50</f>
        <v>523</v>
      </c>
      <c r="E57" s="135"/>
      <c r="F57" s="135"/>
      <c r="G57" s="135">
        <f>'将来負担比率（分子）の構造'!J$50</f>
        <v>621</v>
      </c>
      <c r="H57" s="135"/>
      <c r="I57" s="135"/>
      <c r="J57" s="135">
        <f>'将来負担比率（分子）の構造'!K$50</f>
        <v>546</v>
      </c>
      <c r="K57" s="135"/>
      <c r="L57" s="135"/>
      <c r="M57" s="135">
        <f>'将来負担比率（分子）の構造'!L$50</f>
        <v>485</v>
      </c>
      <c r="N57" s="135"/>
      <c r="O57" s="135"/>
      <c r="P57" s="135">
        <f>'将来負担比率（分子）の構造'!M$50</f>
        <v>417</v>
      </c>
    </row>
    <row r="58" spans="1:16">
      <c r="A58" s="135" t="s">
        <v>34</v>
      </c>
      <c r="B58" s="135"/>
      <c r="C58" s="135"/>
      <c r="D58" s="135">
        <f>'将来負担比率（分子）の構造'!I$49</f>
        <v>1415</v>
      </c>
      <c r="E58" s="135"/>
      <c r="F58" s="135"/>
      <c r="G58" s="135">
        <f>'将来負担比率（分子）の構造'!J$49</f>
        <v>1852</v>
      </c>
      <c r="H58" s="135"/>
      <c r="I58" s="135"/>
      <c r="J58" s="135">
        <f>'将来負担比率（分子）の構造'!K$49</f>
        <v>2065</v>
      </c>
      <c r="K58" s="135"/>
      <c r="L58" s="135"/>
      <c r="M58" s="135">
        <f>'将来負担比率（分子）の構造'!L$49</f>
        <v>2380</v>
      </c>
      <c r="N58" s="135"/>
      <c r="O58" s="135"/>
      <c r="P58" s="135">
        <f>'将来負担比率（分子）の構造'!M$49</f>
        <v>2893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569</v>
      </c>
      <c r="C62" s="135"/>
      <c r="D62" s="135"/>
      <c r="E62" s="135">
        <f>'将来負担比率（分子）の構造'!J$45</f>
        <v>527</v>
      </c>
      <c r="F62" s="135"/>
      <c r="G62" s="135"/>
      <c r="H62" s="135">
        <f>'将来負担比率（分子）の構造'!K$45</f>
        <v>413</v>
      </c>
      <c r="I62" s="135"/>
      <c r="J62" s="135"/>
      <c r="K62" s="135">
        <f>'将来負担比率（分子）の構造'!L$45</f>
        <v>364</v>
      </c>
      <c r="L62" s="135"/>
      <c r="M62" s="135"/>
      <c r="N62" s="135">
        <f>'将来負担比率（分子）の構造'!M$45</f>
        <v>175</v>
      </c>
      <c r="O62" s="135"/>
      <c r="P62" s="135"/>
    </row>
    <row r="63" spans="1:16">
      <c r="A63" s="135" t="s">
        <v>28</v>
      </c>
      <c r="B63" s="135">
        <f>'将来負担比率（分子）の構造'!I$44</f>
        <v>1034</v>
      </c>
      <c r="C63" s="135"/>
      <c r="D63" s="135"/>
      <c r="E63" s="135">
        <f>'将来負担比率（分子）の構造'!J$44</f>
        <v>954</v>
      </c>
      <c r="F63" s="135"/>
      <c r="G63" s="135"/>
      <c r="H63" s="135">
        <f>'将来負担比率（分子）の構造'!K$44</f>
        <v>891</v>
      </c>
      <c r="I63" s="135"/>
      <c r="J63" s="135"/>
      <c r="K63" s="135">
        <f>'将来負担比率（分子）の構造'!L$44</f>
        <v>761</v>
      </c>
      <c r="L63" s="135"/>
      <c r="M63" s="135"/>
      <c r="N63" s="135">
        <f>'将来負担比率（分子）の構造'!M$44</f>
        <v>627</v>
      </c>
      <c r="O63" s="135"/>
      <c r="P63" s="135"/>
    </row>
    <row r="64" spans="1:16">
      <c r="A64" s="135" t="s">
        <v>27</v>
      </c>
      <c r="B64" s="135">
        <f>'将来負担比率（分子）の構造'!I$43</f>
        <v>9192</v>
      </c>
      <c r="C64" s="135"/>
      <c r="D64" s="135"/>
      <c r="E64" s="135">
        <f>'将来負担比率（分子）の構造'!J$43</f>
        <v>7502</v>
      </c>
      <c r="F64" s="135"/>
      <c r="G64" s="135"/>
      <c r="H64" s="135">
        <f>'将来負担比率（分子）の構造'!K$43</f>
        <v>7042</v>
      </c>
      <c r="I64" s="135"/>
      <c r="J64" s="135"/>
      <c r="K64" s="135">
        <f>'将来負担比率（分子）の構造'!L$43</f>
        <v>7312</v>
      </c>
      <c r="L64" s="135"/>
      <c r="M64" s="135"/>
      <c r="N64" s="135">
        <f>'将来負担比率（分子）の構造'!M$43</f>
        <v>6544</v>
      </c>
      <c r="O64" s="135"/>
      <c r="P64" s="135"/>
    </row>
    <row r="65" spans="1:16">
      <c r="A65" s="135" t="s">
        <v>26</v>
      </c>
      <c r="B65" s="135">
        <f>'将来負担比率（分子）の構造'!I$42</f>
        <v>46</v>
      </c>
      <c r="C65" s="135"/>
      <c r="D65" s="135"/>
      <c r="E65" s="135">
        <f>'将来負担比率（分子）の構造'!J$42</f>
        <v>37</v>
      </c>
      <c r="F65" s="135"/>
      <c r="G65" s="135"/>
      <c r="H65" s="135">
        <f>'将来負担比率（分子）の構造'!K$42</f>
        <v>28</v>
      </c>
      <c r="I65" s="135"/>
      <c r="J65" s="135"/>
      <c r="K65" s="135">
        <f>'将来負担比率（分子）の構造'!L$42</f>
        <v>158</v>
      </c>
      <c r="L65" s="135"/>
      <c r="M65" s="135"/>
      <c r="N65" s="135">
        <f>'将来負担比率（分子）の構造'!M$42</f>
        <v>117</v>
      </c>
      <c r="O65" s="135"/>
      <c r="P65" s="135"/>
    </row>
    <row r="66" spans="1:16">
      <c r="A66" s="135" t="s">
        <v>25</v>
      </c>
      <c r="B66" s="135">
        <f>'将来負担比率（分子）の構造'!I$41</f>
        <v>10537</v>
      </c>
      <c r="C66" s="135"/>
      <c r="D66" s="135"/>
      <c r="E66" s="135">
        <f>'将来負担比率（分子）の構造'!J$41</f>
        <v>10540</v>
      </c>
      <c r="F66" s="135"/>
      <c r="G66" s="135"/>
      <c r="H66" s="135">
        <f>'将来負担比率（分子）の構造'!K$41</f>
        <v>9973</v>
      </c>
      <c r="I66" s="135"/>
      <c r="J66" s="135"/>
      <c r="K66" s="135">
        <f>'将来負担比率（分子）の構造'!L$41</f>
        <v>10195</v>
      </c>
      <c r="L66" s="135"/>
      <c r="M66" s="135"/>
      <c r="N66" s="135">
        <f>'将来負担比率（分子）の構造'!M$41</f>
        <v>9834</v>
      </c>
      <c r="O66" s="135"/>
      <c r="P66" s="135"/>
    </row>
    <row r="67" spans="1:16">
      <c r="A67" s="135" t="s">
        <v>63</v>
      </c>
      <c r="B67" s="135" t="e">
        <f>NA()</f>
        <v>#N/A</v>
      </c>
      <c r="C67" s="135">
        <f>IF(ISNUMBER('将来負担比率（分子）の構造'!I$52), IF('将来負担比率（分子）の構造'!I$52 &lt; 0, 0, '将来負担比率（分子）の構造'!I$52), NA())</f>
        <v>6940</v>
      </c>
      <c r="D67" s="135" t="e">
        <f>NA()</f>
        <v>#N/A</v>
      </c>
      <c r="E67" s="135" t="e">
        <f>NA()</f>
        <v>#N/A</v>
      </c>
      <c r="F67" s="135">
        <f>IF(ISNUMBER('将来負担比率（分子）の構造'!J$52), IF('将来負担比率（分子）の構造'!J$52 &lt; 0, 0, '将来負担比率（分子）の構造'!J$52), NA())</f>
        <v>4637</v>
      </c>
      <c r="G67" s="135" t="e">
        <f>NA()</f>
        <v>#N/A</v>
      </c>
      <c r="H67" s="135" t="e">
        <f>NA()</f>
        <v>#N/A</v>
      </c>
      <c r="I67" s="135">
        <f>IF(ISNUMBER('将来負担比率（分子）の構造'!K$52), IF('将来負担比率（分子）の構造'!K$52 &lt; 0, 0, '将来負担比率（分子）の構造'!K$52), NA())</f>
        <v>3493</v>
      </c>
      <c r="J67" s="135" t="e">
        <f>NA()</f>
        <v>#N/A</v>
      </c>
      <c r="K67" s="135" t="e">
        <f>NA()</f>
        <v>#N/A</v>
      </c>
      <c r="L67" s="135">
        <f>IF(ISNUMBER('将来負担比率（分子）の構造'!L$52), IF('将来負担比率（分子）の構造'!L$52 &lt; 0, 0, '将来負担比率（分子）の構造'!L$52), NA())</f>
        <v>3454</v>
      </c>
      <c r="M67" s="135" t="e">
        <f>NA()</f>
        <v>#N/A</v>
      </c>
      <c r="N67" s="135" t="e">
        <f>NA()</f>
        <v>#N/A</v>
      </c>
      <c r="O67" s="135">
        <f>IF(ISNUMBER('将来負担比率（分子）の構造'!M$52), IF('将来負担比率（分子）の構造'!M$52 &lt; 0, 0, '将来負担比率（分子）の構造'!M$52), NA())</f>
        <v>1954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2015-04-10T04:43:42Z</cp:lastPrinted>
  <dcterms:created xsi:type="dcterms:W3CDTF">2015-02-17T07:16:34Z</dcterms:created>
  <dcterms:modified xsi:type="dcterms:W3CDTF">2015-04-25T04:05:39Z</dcterms:modified>
  <cp:category/>
</cp:coreProperties>
</file>