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C7C628BA-66F6-4C48-9DB6-D21F471DE7DC}" xr6:coauthVersionLast="36" xr6:coauthVersionMax="47" xr10:uidLastSave="{00000000-0000-0000-0000-000000000000}"/>
  <bookViews>
    <workbookView xWindow="-105" yWindow="-105" windowWidth="19425" windowHeight="10305" tabRatio="842" xr2:uid="{00000000-000D-0000-FFFF-FFFF00000000}"/>
  </bookViews>
  <sheets>
    <sheet name="WS目次" sheetId="5" r:id="rId1"/>
    <sheet name="利用上の注意" sheetId="6" r:id="rId2"/>
    <sheet name="最終需要_まとめ" sheetId="7" r:id="rId3"/>
    <sheet name="税収効果WS" sheetId="56" r:id="rId4"/>
    <sheet name="税収係数1" sheetId="58" r:id="rId5"/>
    <sheet name="税収係数2" sheetId="55" r:id="rId6"/>
    <sheet name="税収係数3" sheetId="54" r:id="rId7"/>
    <sheet name="国県市町税試算" sheetId="64" r:id="rId8"/>
    <sheet name="分配系列データ" sheetId="59" r:id="rId9"/>
    <sheet name="生産系列データ" sheetId="60" r:id="rId10"/>
    <sheet name="直接税１" sheetId="61" r:id="rId11"/>
    <sheet name="直接税2" sheetId="62" r:id="rId12"/>
    <sheet name="間接税" sheetId="63" r:id="rId13"/>
    <sheet name="部門別まとめ" sheetId="46" r:id="rId14"/>
    <sheet name="1" sheetId="8" r:id="rId15"/>
    <sheet name="2" sheetId="13" r:id="rId16"/>
    <sheet name="3" sheetId="12" r:id="rId17"/>
    <sheet name="4" sheetId="14" r:id="rId18"/>
    <sheet name="5" sheetId="15" r:id="rId19"/>
    <sheet name="6" sheetId="16" r:id="rId20"/>
    <sheet name="7" sheetId="17" r:id="rId21"/>
    <sheet name="8" sheetId="18" r:id="rId22"/>
    <sheet name="9" sheetId="19" r:id="rId23"/>
    <sheet name="10" sheetId="20" r:id="rId24"/>
    <sheet name="11" sheetId="21" r:id="rId25"/>
    <sheet name="12" sheetId="22" r:id="rId26"/>
    <sheet name="13" sheetId="23" r:id="rId27"/>
    <sheet name="14" sheetId="24" r:id="rId28"/>
    <sheet name="15" sheetId="25" r:id="rId29"/>
    <sheet name="16" sheetId="26" r:id="rId30"/>
    <sheet name="17" sheetId="27" r:id="rId31"/>
    <sheet name="18" sheetId="28" r:id="rId32"/>
    <sheet name="19" sheetId="29" r:id="rId33"/>
    <sheet name="20" sheetId="30" r:id="rId34"/>
    <sheet name="21" sheetId="31" r:id="rId35"/>
    <sheet name="22" sheetId="32" r:id="rId36"/>
    <sheet name="23" sheetId="33" r:id="rId37"/>
    <sheet name="24" sheetId="34" r:id="rId38"/>
    <sheet name="25" sheetId="35" r:id="rId39"/>
    <sheet name="26" sheetId="36" r:id="rId40"/>
    <sheet name="27" sheetId="37" r:id="rId41"/>
    <sheet name="28" sheetId="38" r:id="rId42"/>
    <sheet name="29" sheetId="39" r:id="rId43"/>
    <sheet name="30" sheetId="40" r:id="rId44"/>
    <sheet name="31" sheetId="41" r:id="rId45"/>
    <sheet name="32" sheetId="42" r:id="rId46"/>
    <sheet name="33" sheetId="44" r:id="rId47"/>
    <sheet name="34" sheetId="43" r:id="rId48"/>
    <sheet name="35" sheetId="52" r:id="rId49"/>
    <sheet name="36" sheetId="51" r:id="rId50"/>
    <sheet name="37" sheetId="50" r:id="rId51"/>
    <sheet name="38" sheetId="49" r:id="rId52"/>
    <sheet name="39" sheetId="48" r:id="rId53"/>
    <sheet name="取引基本表" sheetId="1" r:id="rId54"/>
    <sheet name="投入係数表" sheetId="2" r:id="rId55"/>
    <sheet name="逆行列係数" sheetId="3" r:id="rId56"/>
    <sheet name="分析係数表" sheetId="4" r:id="rId57"/>
  </sheets>
  <externalReferences>
    <externalReference r:id="rId58"/>
  </externalReferences>
  <definedNames>
    <definedName name="_Fill" hidden="1">[1]局移出入取扱!#REF!</definedName>
    <definedName name="_Order1" hidden="1">255</definedName>
    <definedName name="_xlnm.Print_Titles" localSheetId="55">逆行列係数!$A:$B</definedName>
    <definedName name="_xlnm.Print_Titles" localSheetId="53">取引基本表!$A:$B</definedName>
    <definedName name="_xlnm.Print_Titles" localSheetId="54">投入係数表!$A:$B</definedName>
  </definedNames>
  <calcPr calcId="191029"/>
</workbook>
</file>

<file path=xl/calcChain.xml><?xml version="1.0" encoding="utf-8"?>
<calcChain xmlns="http://schemas.openxmlformats.org/spreadsheetml/2006/main">
  <c r="B10" i="64" l="1"/>
  <c r="D9" i="64" s="1"/>
  <c r="B6" i="64"/>
  <c r="E5" i="64"/>
  <c r="E4" i="64"/>
  <c r="E3" i="64"/>
  <c r="K34" i="54"/>
  <c r="L34" i="54"/>
  <c r="M34" i="54"/>
  <c r="J34" i="54"/>
  <c r="K33" i="54"/>
  <c r="L33" i="54"/>
  <c r="M33" i="54"/>
  <c r="J33" i="54"/>
  <c r="E30" i="64"/>
  <c r="E29" i="64"/>
  <c r="E28" i="64"/>
  <c r="E27" i="64"/>
  <c r="E9" i="64"/>
  <c r="E10" i="64" s="1"/>
  <c r="E8" i="64"/>
  <c r="E7" i="64"/>
  <c r="D5" i="64" l="1"/>
  <c r="D13" i="64" s="1"/>
  <c r="E6" i="64"/>
  <c r="D3" i="64"/>
  <c r="B14" i="64"/>
  <c r="D7" i="64"/>
  <c r="D4" i="64"/>
  <c r="D8" i="64"/>
  <c r="D12" i="64" s="1"/>
  <c r="D11" i="64" l="1"/>
  <c r="D10" i="64"/>
  <c r="D6" i="64"/>
  <c r="D14" i="64" l="1"/>
  <c r="E11" i="64" s="1"/>
  <c r="E13" i="64" l="1"/>
  <c r="E12" i="64"/>
  <c r="R25" i="63" l="1"/>
  <c r="Q25" i="63"/>
  <c r="P25" i="63"/>
  <c r="O25" i="63"/>
  <c r="N25" i="63"/>
  <c r="M25" i="63"/>
  <c r="L25" i="63"/>
  <c r="K25" i="63"/>
  <c r="J25" i="63"/>
  <c r="I25" i="63"/>
  <c r="H25" i="63"/>
  <c r="G25" i="63"/>
  <c r="F24" i="63"/>
  <c r="E24" i="63" s="1"/>
  <c r="D24" i="63" s="1"/>
  <c r="C24" i="63" s="1"/>
  <c r="B24" i="63" s="1"/>
  <c r="F23" i="63"/>
  <c r="E23" i="63" s="1"/>
  <c r="D23" i="63" s="1"/>
  <c r="C23" i="63" s="1"/>
  <c r="B23" i="63" s="1"/>
  <c r="R21" i="63"/>
  <c r="R22" i="63" s="1"/>
  <c r="Q21" i="63"/>
  <c r="Q22" i="63" s="1"/>
  <c r="P21" i="63"/>
  <c r="P22" i="63" s="1"/>
  <c r="O21" i="63"/>
  <c r="O22" i="63" s="1"/>
  <c r="N21" i="63"/>
  <c r="N22" i="63" s="1"/>
  <c r="M21" i="63"/>
  <c r="M22" i="63" s="1"/>
  <c r="L21" i="63"/>
  <c r="L22" i="63" s="1"/>
  <c r="K21" i="63"/>
  <c r="K22" i="63" s="1"/>
  <c r="J21" i="63"/>
  <c r="J22" i="63" s="1"/>
  <c r="I21" i="63"/>
  <c r="I22" i="63" s="1"/>
  <c r="H21" i="63"/>
  <c r="H22" i="63" s="1"/>
  <c r="G21" i="63"/>
  <c r="G22" i="63" s="1"/>
  <c r="F20" i="63"/>
  <c r="E20" i="63" s="1"/>
  <c r="D20" i="63" s="1"/>
  <c r="C20" i="63" s="1"/>
  <c r="B20" i="63" s="1"/>
  <c r="F19" i="63"/>
  <c r="E19" i="63" s="1"/>
  <c r="D19" i="63" s="1"/>
  <c r="C19" i="63" s="1"/>
  <c r="B19" i="63" s="1"/>
  <c r="F18" i="63"/>
  <c r="E18" i="63" s="1"/>
  <c r="D18" i="63" s="1"/>
  <c r="C18" i="63" s="1"/>
  <c r="B18" i="63" s="1"/>
  <c r="F17" i="63"/>
  <c r="E17" i="63" s="1"/>
  <c r="D17" i="63" s="1"/>
  <c r="C17" i="63" s="1"/>
  <c r="B17" i="63" s="1"/>
  <c r="F16" i="63"/>
  <c r="E16" i="63" s="1"/>
  <c r="D16" i="63" s="1"/>
  <c r="C16" i="63" s="1"/>
  <c r="B16" i="63" s="1"/>
  <c r="F15" i="63"/>
  <c r="E15" i="63" s="1"/>
  <c r="D15" i="63" s="1"/>
  <c r="C15" i="63" s="1"/>
  <c r="B15" i="63" s="1"/>
  <c r="F14" i="63"/>
  <c r="E14" i="63" s="1"/>
  <c r="D14" i="63" s="1"/>
  <c r="C14" i="63" s="1"/>
  <c r="B14" i="63" s="1"/>
  <c r="F13" i="63"/>
  <c r="E13" i="63" s="1"/>
  <c r="D13" i="63" s="1"/>
  <c r="C13" i="63" s="1"/>
  <c r="B13" i="63" s="1"/>
  <c r="F12" i="63"/>
  <c r="E12" i="63" s="1"/>
  <c r="D12" i="63" s="1"/>
  <c r="C12" i="63" s="1"/>
  <c r="B12" i="63" s="1"/>
  <c r="F11" i="63"/>
  <c r="E11" i="63" s="1"/>
  <c r="D11" i="63" s="1"/>
  <c r="C11" i="63" s="1"/>
  <c r="B11" i="63" s="1"/>
  <c r="F10" i="63"/>
  <c r="E10" i="63" s="1"/>
  <c r="D10" i="63" s="1"/>
  <c r="C10" i="63" s="1"/>
  <c r="B10" i="63" s="1"/>
  <c r="F9" i="63"/>
  <c r="E9" i="63" s="1"/>
  <c r="D9" i="63" s="1"/>
  <c r="C9" i="63" s="1"/>
  <c r="B9" i="63" s="1"/>
  <c r="F8" i="63"/>
  <c r="E8" i="63" s="1"/>
  <c r="D8" i="63" s="1"/>
  <c r="C8" i="63" s="1"/>
  <c r="B8" i="63" s="1"/>
  <c r="F7" i="63"/>
  <c r="E7" i="63" s="1"/>
  <c r="D7" i="63" s="1"/>
  <c r="C7" i="63" s="1"/>
  <c r="B7" i="63" s="1"/>
  <c r="F6" i="63"/>
  <c r="E6" i="63" s="1"/>
  <c r="D6" i="63" s="1"/>
  <c r="C6" i="63" s="1"/>
  <c r="B6" i="63" s="1"/>
  <c r="F5" i="63"/>
  <c r="E5" i="63" s="1"/>
  <c r="D5" i="63" s="1"/>
  <c r="C5" i="63" s="1"/>
  <c r="B5" i="63" s="1"/>
  <c r="F4" i="63"/>
  <c r="E4" i="63" s="1"/>
  <c r="D4" i="63" s="1"/>
  <c r="C4" i="63" s="1"/>
  <c r="B4" i="63" s="1"/>
  <c r="F3" i="63"/>
  <c r="E3" i="63"/>
  <c r="S6" i="62"/>
  <c r="R6" i="62"/>
  <c r="Q6" i="62"/>
  <c r="P6" i="62"/>
  <c r="O6" i="62"/>
  <c r="N6" i="62"/>
  <c r="M6" i="62"/>
  <c r="L6" i="62"/>
  <c r="K6" i="62"/>
  <c r="J6" i="62"/>
  <c r="I6" i="62"/>
  <c r="H6" i="62"/>
  <c r="G6" i="62"/>
  <c r="F6" i="62"/>
  <c r="E6" i="62"/>
  <c r="D6" i="62"/>
  <c r="C6" i="62"/>
  <c r="S116" i="61"/>
  <c r="R116" i="61"/>
  <c r="Q116" i="61"/>
  <c r="P116" i="61"/>
  <c r="O116" i="61"/>
  <c r="N116" i="61"/>
  <c r="M116" i="61"/>
  <c r="L116" i="61"/>
  <c r="K116" i="61"/>
  <c r="J116" i="61"/>
  <c r="I116" i="61"/>
  <c r="H116" i="61"/>
  <c r="G116" i="61"/>
  <c r="F116" i="61"/>
  <c r="E116" i="61"/>
  <c r="D116" i="61"/>
  <c r="C116" i="61"/>
  <c r="I91" i="61"/>
  <c r="S81" i="61"/>
  <c r="S91" i="61" s="1"/>
  <c r="R81" i="61"/>
  <c r="R91" i="61" s="1"/>
  <c r="Q81" i="61"/>
  <c r="Q91" i="61" s="1"/>
  <c r="P81" i="61"/>
  <c r="P91" i="61" s="1"/>
  <c r="O81" i="61"/>
  <c r="O91" i="61" s="1"/>
  <c r="N81" i="61"/>
  <c r="N91" i="61" s="1"/>
  <c r="M81" i="61"/>
  <c r="M91" i="61" s="1"/>
  <c r="L81" i="61"/>
  <c r="L91" i="61" s="1"/>
  <c r="K81" i="61"/>
  <c r="K91" i="61" s="1"/>
  <c r="J81" i="61"/>
  <c r="J91" i="61" s="1"/>
  <c r="I81" i="61"/>
  <c r="H81" i="61"/>
  <c r="H91" i="61" s="1"/>
  <c r="G81" i="61"/>
  <c r="G91" i="61" s="1"/>
  <c r="F81" i="61"/>
  <c r="F91" i="61" s="1"/>
  <c r="E81" i="61"/>
  <c r="E91" i="61" s="1"/>
  <c r="D81" i="61"/>
  <c r="D91" i="61" s="1"/>
  <c r="C81" i="61"/>
  <c r="C91" i="61" s="1"/>
  <c r="K68" i="61"/>
  <c r="I68" i="61"/>
  <c r="G68" i="61"/>
  <c r="S59" i="61"/>
  <c r="S68" i="61" s="1"/>
  <c r="R59" i="61"/>
  <c r="R68" i="61" s="1"/>
  <c r="Q59" i="61"/>
  <c r="Q68" i="61" s="1"/>
  <c r="P59" i="61"/>
  <c r="P68" i="61" s="1"/>
  <c r="O59" i="61"/>
  <c r="O68" i="61" s="1"/>
  <c r="N59" i="61"/>
  <c r="N68" i="61" s="1"/>
  <c r="M59" i="61"/>
  <c r="M68" i="61" s="1"/>
  <c r="L59" i="61"/>
  <c r="L68" i="61" s="1"/>
  <c r="K59" i="61"/>
  <c r="J59" i="61"/>
  <c r="J68" i="61" s="1"/>
  <c r="I59" i="61"/>
  <c r="H59" i="61"/>
  <c r="H68" i="61" s="1"/>
  <c r="G59" i="61"/>
  <c r="F59" i="61"/>
  <c r="F68" i="61" s="1"/>
  <c r="E59" i="61"/>
  <c r="E68" i="61" s="1"/>
  <c r="D59" i="61"/>
  <c r="D68" i="61" s="1"/>
  <c r="C59" i="61"/>
  <c r="C68" i="61" s="1"/>
  <c r="M51" i="61"/>
  <c r="K51" i="61"/>
  <c r="I51" i="61"/>
  <c r="S43" i="61"/>
  <c r="S51" i="61" s="1"/>
  <c r="R43" i="61"/>
  <c r="R51" i="61" s="1"/>
  <c r="Q43" i="61"/>
  <c r="Q51" i="61" s="1"/>
  <c r="P43" i="61"/>
  <c r="P51" i="61" s="1"/>
  <c r="O43" i="61"/>
  <c r="O51" i="61" s="1"/>
  <c r="N43" i="61"/>
  <c r="N51" i="61" s="1"/>
  <c r="M43" i="61"/>
  <c r="L43" i="61"/>
  <c r="L51" i="61" s="1"/>
  <c r="K43" i="61"/>
  <c r="J43" i="61"/>
  <c r="J51" i="61" s="1"/>
  <c r="I43" i="61"/>
  <c r="H43" i="61"/>
  <c r="H51" i="61" s="1"/>
  <c r="G43" i="61"/>
  <c r="G51" i="61" s="1"/>
  <c r="F43" i="61"/>
  <c r="F51" i="61" s="1"/>
  <c r="E43" i="61"/>
  <c r="E51" i="61" s="1"/>
  <c r="D43" i="61"/>
  <c r="D51" i="61" s="1"/>
  <c r="C43" i="61"/>
  <c r="C51" i="61" s="1"/>
  <c r="S26" i="61"/>
  <c r="R26" i="61"/>
  <c r="Q26" i="61"/>
  <c r="P26" i="61"/>
  <c r="O26" i="61"/>
  <c r="N26" i="61"/>
  <c r="M26" i="61"/>
  <c r="L26" i="61"/>
  <c r="K26" i="61"/>
  <c r="J26" i="61"/>
  <c r="I26" i="61"/>
  <c r="H26" i="61"/>
  <c r="G26" i="61"/>
  <c r="F26" i="61"/>
  <c r="E26" i="61"/>
  <c r="D26" i="61"/>
  <c r="C26" i="61"/>
  <c r="S16" i="61"/>
  <c r="R16" i="61"/>
  <c r="Q16" i="61"/>
  <c r="P16" i="61"/>
  <c r="O16" i="61"/>
  <c r="N16" i="61"/>
  <c r="M16" i="61"/>
  <c r="L16" i="61"/>
  <c r="K16" i="61"/>
  <c r="J16" i="61"/>
  <c r="I16" i="61"/>
  <c r="H16" i="61"/>
  <c r="G16" i="61"/>
  <c r="F16" i="61"/>
  <c r="E16" i="61"/>
  <c r="D16" i="61"/>
  <c r="C16" i="61"/>
  <c r="T58" i="60"/>
  <c r="S58" i="60"/>
  <c r="R58" i="60"/>
  <c r="Q58" i="60"/>
  <c r="P58" i="60"/>
  <c r="O58" i="60"/>
  <c r="N58" i="60"/>
  <c r="N52" i="60" s="1"/>
  <c r="M58" i="60"/>
  <c r="L58" i="60"/>
  <c r="K58" i="60"/>
  <c r="J58" i="60"/>
  <c r="I58" i="60"/>
  <c r="T54" i="60"/>
  <c r="S54" i="60"/>
  <c r="R54" i="60"/>
  <c r="Q54" i="60"/>
  <c r="P54" i="60"/>
  <c r="O54" i="60"/>
  <c r="N54" i="60"/>
  <c r="M54" i="60"/>
  <c r="L54" i="60"/>
  <c r="K54" i="60"/>
  <c r="J54" i="60"/>
  <c r="I54" i="60"/>
  <c r="T52" i="60"/>
  <c r="S52" i="60"/>
  <c r="R52" i="60"/>
  <c r="Q52" i="60"/>
  <c r="P52" i="60"/>
  <c r="O52" i="60"/>
  <c r="M52" i="60"/>
  <c r="L52" i="60"/>
  <c r="K52" i="60"/>
  <c r="J52" i="60"/>
  <c r="I52" i="60"/>
  <c r="T51" i="60"/>
  <c r="S51" i="60"/>
  <c r="R51" i="60"/>
  <c r="Q51" i="60"/>
  <c r="P51" i="60"/>
  <c r="O51" i="60"/>
  <c r="N51" i="60"/>
  <c r="M51" i="60"/>
  <c r="L51" i="60"/>
  <c r="K51" i="60"/>
  <c r="J51" i="60"/>
  <c r="I51" i="60"/>
  <c r="T43" i="60"/>
  <c r="S43" i="60"/>
  <c r="R43" i="60"/>
  <c r="Q43" i="60"/>
  <c r="P43" i="60"/>
  <c r="O43" i="60"/>
  <c r="N43" i="60"/>
  <c r="M43" i="60"/>
  <c r="L43" i="60"/>
  <c r="K43" i="60"/>
  <c r="J43" i="60"/>
  <c r="I43" i="60"/>
  <c r="H43" i="60"/>
  <c r="G43" i="60"/>
  <c r="F43" i="60"/>
  <c r="E43" i="60"/>
  <c r="D43" i="60"/>
  <c r="H30" i="60"/>
  <c r="G30" i="60"/>
  <c r="F30" i="60"/>
  <c r="E30" i="60"/>
  <c r="D30" i="60"/>
  <c r="T13" i="60"/>
  <c r="T30" i="60" s="1"/>
  <c r="S13" i="60"/>
  <c r="S30" i="60" s="1"/>
  <c r="R13" i="60"/>
  <c r="R30" i="60" s="1"/>
  <c r="Q13" i="60"/>
  <c r="Q30" i="60" s="1"/>
  <c r="P13" i="60"/>
  <c r="P30" i="60" s="1"/>
  <c r="O13" i="60"/>
  <c r="O30" i="60" s="1"/>
  <c r="N13" i="60"/>
  <c r="N30" i="60" s="1"/>
  <c r="M13" i="60"/>
  <c r="M30" i="60" s="1"/>
  <c r="L13" i="60"/>
  <c r="L30" i="60" s="1"/>
  <c r="K13" i="60"/>
  <c r="K30" i="60" s="1"/>
  <c r="J13" i="60"/>
  <c r="J30" i="60" s="1"/>
  <c r="I13" i="60"/>
  <c r="I30" i="60" s="1"/>
  <c r="T11" i="60"/>
  <c r="S11" i="60"/>
  <c r="R11" i="60"/>
  <c r="Q11" i="60"/>
  <c r="P11" i="60"/>
  <c r="P44" i="60" s="1"/>
  <c r="P47" i="60" s="1"/>
  <c r="P53" i="60" s="1"/>
  <c r="O11" i="60"/>
  <c r="O44" i="60" s="1"/>
  <c r="O47" i="60" s="1"/>
  <c r="O53" i="60" s="1"/>
  <c r="N11" i="60"/>
  <c r="N44" i="60" s="1"/>
  <c r="N47" i="60" s="1"/>
  <c r="M11" i="60"/>
  <c r="M44" i="60" s="1"/>
  <c r="M47" i="60" s="1"/>
  <c r="M53" i="60" s="1"/>
  <c r="L11" i="60"/>
  <c r="K11" i="60"/>
  <c r="J11" i="60"/>
  <c r="I11" i="60"/>
  <c r="H11" i="60"/>
  <c r="G11" i="60"/>
  <c r="G44" i="60" s="1"/>
  <c r="G47" i="60" s="1"/>
  <c r="F11" i="60"/>
  <c r="F44" i="60" s="1"/>
  <c r="F47" i="60" s="1"/>
  <c r="E11" i="60"/>
  <c r="E44" i="60" s="1"/>
  <c r="E47" i="60" s="1"/>
  <c r="D11" i="60"/>
  <c r="N53" i="60" l="1"/>
  <c r="I44" i="60"/>
  <c r="I47" i="60" s="1"/>
  <c r="I53" i="60" s="1"/>
  <c r="Q44" i="60"/>
  <c r="Q47" i="60" s="1"/>
  <c r="Q53" i="60" s="1"/>
  <c r="E21" i="63"/>
  <c r="E22" i="63" s="1"/>
  <c r="J44" i="60"/>
  <c r="J47" i="60" s="1"/>
  <c r="J53" i="60" s="1"/>
  <c r="R44" i="60"/>
  <c r="R47" i="60" s="1"/>
  <c r="R53" i="60" s="1"/>
  <c r="F21" i="63"/>
  <c r="F22" i="63" s="1"/>
  <c r="K44" i="60"/>
  <c r="K47" i="60" s="1"/>
  <c r="K53" i="60" s="1"/>
  <c r="S44" i="60"/>
  <c r="S47" i="60" s="1"/>
  <c r="S53" i="60" s="1"/>
  <c r="H44" i="60"/>
  <c r="H47" i="60" s="1"/>
  <c r="D44" i="60"/>
  <c r="D47" i="60" s="1"/>
  <c r="L44" i="60"/>
  <c r="L47" i="60" s="1"/>
  <c r="L53" i="60" s="1"/>
  <c r="T44" i="60"/>
  <c r="T47" i="60" s="1"/>
  <c r="T53" i="60" s="1"/>
  <c r="D3" i="63"/>
  <c r="D57" i="55"/>
  <c r="E57" i="55"/>
  <c r="F57" i="55"/>
  <c r="G57" i="55"/>
  <c r="H57" i="55"/>
  <c r="I57" i="55"/>
  <c r="J57" i="55"/>
  <c r="K57" i="55"/>
  <c r="L57" i="55"/>
  <c r="M57" i="55"/>
  <c r="N57" i="55"/>
  <c r="O57" i="55"/>
  <c r="P57" i="55"/>
  <c r="Q57" i="55"/>
  <c r="R57" i="55"/>
  <c r="S57" i="55"/>
  <c r="T57" i="55"/>
  <c r="C57" i="55"/>
  <c r="C56" i="55"/>
  <c r="D56" i="55"/>
  <c r="E56" i="55"/>
  <c r="F56" i="55"/>
  <c r="G56" i="55"/>
  <c r="H56" i="55"/>
  <c r="I56" i="55"/>
  <c r="J56" i="55"/>
  <c r="K56" i="55"/>
  <c r="L56" i="55"/>
  <c r="M56" i="55"/>
  <c r="N56" i="55"/>
  <c r="O56" i="55"/>
  <c r="P56" i="55"/>
  <c r="Q56" i="55"/>
  <c r="R56" i="55"/>
  <c r="S56" i="55"/>
  <c r="T56" i="55"/>
  <c r="C3" i="63" l="1"/>
  <c r="D21" i="63"/>
  <c r="D22" i="63" s="1"/>
  <c r="B35" i="55"/>
  <c r="B36" i="55"/>
  <c r="B37" i="55"/>
  <c r="B16" i="55"/>
  <c r="B17" i="55"/>
  <c r="C21" i="63" l="1"/>
  <c r="C22" i="63" s="1"/>
  <c r="B3" i="63"/>
  <c r="B21" i="63" s="1"/>
  <c r="B22" i="63" s="1"/>
  <c r="B56" i="55"/>
  <c r="M31" i="54"/>
  <c r="B31" i="54" s="1"/>
  <c r="E31" i="54"/>
  <c r="D31" i="54"/>
  <c r="C31" i="54"/>
  <c r="O16" i="58" l="1"/>
  <c r="P16" i="58" s="1"/>
  <c r="L16" i="58"/>
  <c r="M16" i="58" s="1"/>
  <c r="I16" i="58"/>
  <c r="F16" i="58"/>
  <c r="B16" i="58"/>
  <c r="E16" i="58" l="1"/>
  <c r="C27" i="33" l="1"/>
  <c r="C43" i="48" l="1"/>
  <c r="C42" i="49"/>
  <c r="C41" i="50"/>
  <c r="C40" i="51"/>
  <c r="C39" i="52"/>
  <c r="C38" i="43"/>
  <c r="C37" i="44"/>
  <c r="C36" i="42"/>
  <c r="C35" i="41"/>
  <c r="C34" i="40"/>
  <c r="C33" i="39"/>
  <c r="C32" i="38"/>
  <c r="C31" i="37"/>
  <c r="C30" i="36"/>
  <c r="C29" i="35"/>
  <c r="C28" i="34"/>
  <c r="C26" i="32"/>
  <c r="C25" i="31"/>
  <c r="C24" i="30"/>
  <c r="C23" i="29"/>
  <c r="C22" i="28"/>
  <c r="C21" i="27"/>
  <c r="C20" i="26"/>
  <c r="C19" i="25"/>
  <c r="C18" i="24"/>
  <c r="C17" i="23"/>
  <c r="C16" i="22"/>
  <c r="C15" i="21"/>
  <c r="C14" i="20"/>
  <c r="C13" i="19"/>
  <c r="C12" i="18"/>
  <c r="C11" i="17"/>
  <c r="C10" i="16"/>
  <c r="C9" i="15"/>
  <c r="C8" i="14"/>
  <c r="C7" i="12"/>
  <c r="C6" i="13"/>
  <c r="C5" i="8"/>
  <c r="AM9" i="4" l="1"/>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8" i="4"/>
  <c r="AB8" i="4" a="1"/>
  <c r="AB8" i="4" s="1"/>
  <c r="M9" i="4"/>
  <c r="N9" i="4"/>
  <c r="M10" i="4"/>
  <c r="N10" i="4"/>
  <c r="M11" i="4"/>
  <c r="N11" i="4"/>
  <c r="M12" i="4"/>
  <c r="N12" i="4"/>
  <c r="M13" i="4"/>
  <c r="N13" i="4"/>
  <c r="M14" i="4"/>
  <c r="N14" i="4"/>
  <c r="M15" i="4"/>
  <c r="N15" i="4"/>
  <c r="M16" i="4"/>
  <c r="N16" i="4"/>
  <c r="M17" i="4"/>
  <c r="N17" i="4"/>
  <c r="M18" i="4"/>
  <c r="N18" i="4"/>
  <c r="M19" i="4"/>
  <c r="N19" i="4"/>
  <c r="M20" i="4"/>
  <c r="N20" i="4"/>
  <c r="M21" i="4"/>
  <c r="N21" i="4"/>
  <c r="M22" i="4"/>
  <c r="N22" i="4"/>
  <c r="M23" i="4"/>
  <c r="N23" i="4"/>
  <c r="M24" i="4"/>
  <c r="N24" i="4"/>
  <c r="M25" i="4"/>
  <c r="N25" i="4"/>
  <c r="M26" i="4"/>
  <c r="N26" i="4"/>
  <c r="M27" i="4"/>
  <c r="N27" i="4"/>
  <c r="M28" i="4"/>
  <c r="N28" i="4"/>
  <c r="M29" i="4"/>
  <c r="N29" i="4"/>
  <c r="M30" i="4"/>
  <c r="N30" i="4"/>
  <c r="M31" i="4"/>
  <c r="N31" i="4"/>
  <c r="M32" i="4"/>
  <c r="N32" i="4"/>
  <c r="M33" i="4"/>
  <c r="N33" i="4"/>
  <c r="M34" i="4"/>
  <c r="N34" i="4"/>
  <c r="M35" i="4"/>
  <c r="N35" i="4"/>
  <c r="M36" i="4"/>
  <c r="N36" i="4"/>
  <c r="M37" i="4"/>
  <c r="N37" i="4"/>
  <c r="M38" i="4"/>
  <c r="N38" i="4"/>
  <c r="M39" i="4"/>
  <c r="N39" i="4"/>
  <c r="M40" i="4"/>
  <c r="N40" i="4"/>
  <c r="M41" i="4"/>
  <c r="N41" i="4"/>
  <c r="M42" i="4"/>
  <c r="N42" i="4"/>
  <c r="M43" i="4"/>
  <c r="N43" i="4"/>
  <c r="M44" i="4"/>
  <c r="N44" i="4"/>
  <c r="M45" i="4"/>
  <c r="N45" i="4"/>
  <c r="M46" i="4"/>
  <c r="N46" i="4"/>
  <c r="M47" i="4"/>
  <c r="N47" i="4"/>
  <c r="N8" i="4"/>
  <c r="M8" i="4"/>
  <c r="AC45" i="4" l="1"/>
  <c r="AB42" i="4"/>
  <c r="AF35" i="4"/>
  <c r="AF44" i="4"/>
  <c r="AD41" i="4"/>
  <c r="AB35" i="4"/>
  <c r="AE47" i="4"/>
  <c r="AD44" i="4"/>
  <c r="AE40" i="4"/>
  <c r="AC34" i="4"/>
  <c r="AC47" i="4"/>
  <c r="AB44" i="4"/>
  <c r="AF39" i="4"/>
  <c r="AD33" i="4"/>
  <c r="AF46" i="4"/>
  <c r="AE43" i="4"/>
  <c r="AB39" i="4"/>
  <c r="AE32" i="4"/>
  <c r="AD46" i="4"/>
  <c r="AC43" i="4"/>
  <c r="AC38" i="4"/>
  <c r="AF31" i="4"/>
  <c r="AB46" i="4"/>
  <c r="AF42" i="4"/>
  <c r="AD37" i="4"/>
  <c r="AB31" i="4"/>
  <c r="AE45" i="4"/>
  <c r="AD42" i="4"/>
  <c r="AE36" i="4"/>
  <c r="AC30" i="4"/>
  <c r="AD29" i="4"/>
  <c r="AE28" i="4"/>
  <c r="AF27" i="4"/>
  <c r="AB27" i="4"/>
  <c r="AC26" i="4"/>
  <c r="AD25" i="4"/>
  <c r="AE24" i="4"/>
  <c r="AF23" i="4"/>
  <c r="AB23" i="4"/>
  <c r="AC22" i="4"/>
  <c r="AD21" i="4"/>
  <c r="AE20" i="4"/>
  <c r="AF19" i="4"/>
  <c r="AB19" i="4"/>
  <c r="AC18" i="4"/>
  <c r="AD17" i="4"/>
  <c r="AE16" i="4"/>
  <c r="AF15" i="4"/>
  <c r="AB15" i="4"/>
  <c r="AC14" i="4"/>
  <c r="AD13" i="4"/>
  <c r="AE12" i="4"/>
  <c r="AF11" i="4"/>
  <c r="AB11" i="4"/>
  <c r="AC10" i="4"/>
  <c r="AD9" i="4"/>
  <c r="AE8" i="4"/>
  <c r="AF47" i="4"/>
  <c r="AD47" i="4"/>
  <c r="AB47" i="4"/>
  <c r="AE46" i="4"/>
  <c r="AC46" i="4"/>
  <c r="AF45" i="4"/>
  <c r="AD45" i="4"/>
  <c r="AB45" i="4"/>
  <c r="AE44" i="4"/>
  <c r="AC44" i="4"/>
  <c r="AF43" i="4"/>
  <c r="AD43" i="4"/>
  <c r="AB43" i="4"/>
  <c r="AE42" i="4"/>
  <c r="AC42" i="4"/>
  <c r="AF41" i="4"/>
  <c r="AB41" i="4"/>
  <c r="AC40" i="4"/>
  <c r="AD39" i="4"/>
  <c r="AE38" i="4"/>
  <c r="AF37" i="4"/>
  <c r="AB37" i="4"/>
  <c r="AC36" i="4"/>
  <c r="AD35" i="4"/>
  <c r="AE34" i="4"/>
  <c r="AF33" i="4"/>
  <c r="AB33" i="4"/>
  <c r="AC32" i="4"/>
  <c r="AD31" i="4"/>
  <c r="AE30" i="4"/>
  <c r="AF29" i="4"/>
  <c r="AB29" i="4"/>
  <c r="AC28" i="4"/>
  <c r="AD27" i="4"/>
  <c r="AE26" i="4"/>
  <c r="AF25" i="4"/>
  <c r="AB25" i="4"/>
  <c r="AC24" i="4"/>
  <c r="AD23" i="4"/>
  <c r="AE22" i="4"/>
  <c r="AF21" i="4"/>
  <c r="AB21" i="4"/>
  <c r="AC20" i="4"/>
  <c r="AD19" i="4"/>
  <c r="AE18" i="4"/>
  <c r="AF17" i="4"/>
  <c r="AB17" i="4"/>
  <c r="AC16" i="4"/>
  <c r="AD15" i="4"/>
  <c r="AE14" i="4"/>
  <c r="AF13" i="4"/>
  <c r="AB13" i="4"/>
  <c r="AC12" i="4"/>
  <c r="AD11" i="4"/>
  <c r="AE10" i="4"/>
  <c r="AF9" i="4"/>
  <c r="AB9" i="4"/>
  <c r="AC8" i="4"/>
  <c r="AE41" i="4"/>
  <c r="AC41" i="4"/>
  <c r="AF40" i="4"/>
  <c r="AD40" i="4"/>
  <c r="AB40" i="4"/>
  <c r="AE39" i="4"/>
  <c r="AC39" i="4"/>
  <c r="AF38" i="4"/>
  <c r="AD38" i="4"/>
  <c r="AB38" i="4"/>
  <c r="AE37" i="4"/>
  <c r="AC37" i="4"/>
  <c r="AF36" i="4"/>
  <c r="AD36" i="4"/>
  <c r="AB36" i="4"/>
  <c r="AE35" i="4"/>
  <c r="AC35" i="4"/>
  <c r="AF34" i="4"/>
  <c r="AD34" i="4"/>
  <c r="AB34" i="4"/>
  <c r="AE33" i="4"/>
  <c r="AC33" i="4"/>
  <c r="AF32" i="4"/>
  <c r="AD32" i="4"/>
  <c r="AB32" i="4"/>
  <c r="AE31" i="4"/>
  <c r="AC31" i="4"/>
  <c r="AF30" i="4"/>
  <c r="AD30" i="4"/>
  <c r="AB30" i="4"/>
  <c r="AE29" i="4"/>
  <c r="AC29" i="4"/>
  <c r="AF28" i="4"/>
  <c r="AD28" i="4"/>
  <c r="AB28" i="4"/>
  <c r="AE27" i="4"/>
  <c r="AC27" i="4"/>
  <c r="AF26" i="4"/>
  <c r="AD26" i="4"/>
  <c r="AB26" i="4"/>
  <c r="AE25" i="4"/>
  <c r="AC25" i="4"/>
  <c r="AF24" i="4"/>
  <c r="AD24" i="4"/>
  <c r="AB24" i="4"/>
  <c r="AE23" i="4"/>
  <c r="AC23" i="4"/>
  <c r="AF22" i="4"/>
  <c r="AD22" i="4"/>
  <c r="AB22" i="4"/>
  <c r="AE21" i="4"/>
  <c r="AC21" i="4"/>
  <c r="AF20" i="4"/>
  <c r="AD20" i="4"/>
  <c r="AB20" i="4"/>
  <c r="AE19" i="4"/>
  <c r="AC19" i="4"/>
  <c r="AF18" i="4"/>
  <c r="AD18" i="4"/>
  <c r="AB18" i="4"/>
  <c r="AE17" i="4"/>
  <c r="AC17" i="4"/>
  <c r="AF16" i="4"/>
  <c r="AD16" i="4"/>
  <c r="AB16" i="4"/>
  <c r="AE15" i="4"/>
  <c r="AC15" i="4"/>
  <c r="AF14" i="4"/>
  <c r="AD14" i="4"/>
  <c r="AB14" i="4"/>
  <c r="AE13" i="4"/>
  <c r="AC13" i="4"/>
  <c r="AF12" i="4"/>
  <c r="AD12" i="4"/>
  <c r="AB12" i="4"/>
  <c r="AE11" i="4"/>
  <c r="AC11" i="4"/>
  <c r="AF10" i="4"/>
  <c r="AD10" i="4"/>
  <c r="AB10" i="4"/>
  <c r="AE9" i="4"/>
  <c r="AC9" i="4"/>
  <c r="AF8" i="4"/>
  <c r="AD8" i="4"/>
  <c r="D6" i="48" l="1"/>
  <c r="D7" i="48"/>
  <c r="D8" i="48"/>
  <c r="D9"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5" i="48"/>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5" i="49"/>
  <c r="D6" i="50"/>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5" i="50"/>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5" i="51"/>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5" i="52"/>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5" i="43"/>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38" i="44"/>
  <c r="D39" i="44"/>
  <c r="D40" i="44"/>
  <c r="D41" i="44"/>
  <c r="D42" i="44"/>
  <c r="D43" i="44"/>
  <c r="D44" i="44"/>
  <c r="D5" i="44"/>
  <c r="D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5" i="42"/>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5" i="41"/>
  <c r="D6" i="40"/>
  <c r="D7" i="40"/>
  <c r="D8" i="40"/>
  <c r="D9" i="40"/>
  <c r="D10" i="40"/>
  <c r="D11" i="40"/>
  <c r="D12" i="40"/>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5" i="40"/>
  <c r="D6" i="39"/>
  <c r="D7" i="39"/>
  <c r="D8" i="39"/>
  <c r="D9" i="39"/>
  <c r="D10" i="39"/>
  <c r="D11" i="39"/>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5" i="39"/>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5" i="38"/>
  <c r="D6" i="37"/>
  <c r="D7"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5" i="37"/>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5" i="36"/>
  <c r="D6" i="35"/>
  <c r="D7" i="35"/>
  <c r="D8" i="35"/>
  <c r="D9" i="35"/>
  <c r="D10" i="35"/>
  <c r="D11" i="35"/>
  <c r="D12" i="35"/>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5" i="35"/>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5" i="34"/>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5" i="33"/>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5" i="32"/>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5" i="31"/>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5" i="30"/>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5" i="29"/>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5" i="28"/>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5" i="27"/>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5" i="26"/>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5" i="25"/>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5" i="24"/>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5" i="23"/>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5" i="22"/>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5" i="21"/>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5" i="20"/>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5" i="19"/>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5" i="18"/>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5" i="17"/>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5" i="16"/>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5" i="15"/>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5" i="14"/>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5" i="12"/>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5" i="13"/>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5" i="8"/>
  <c r="B6" i="58" l="1"/>
  <c r="B7" i="58"/>
  <c r="B8" i="58"/>
  <c r="B9" i="58"/>
  <c r="B10" i="58"/>
  <c r="B11" i="58"/>
  <c r="B12" i="58"/>
  <c r="B13" i="58"/>
  <c r="B14" i="58"/>
  <c r="B15" i="58"/>
  <c r="B17" i="58"/>
  <c r="O14" i="58"/>
  <c r="O15" i="58"/>
  <c r="O17" i="58"/>
  <c r="L14" i="58"/>
  <c r="M14" i="58" s="1"/>
  <c r="L15" i="58"/>
  <c r="M15" i="58" s="1"/>
  <c r="L17" i="58"/>
  <c r="I14" i="58"/>
  <c r="I15" i="58"/>
  <c r="I17" i="58"/>
  <c r="F14" i="58"/>
  <c r="F15" i="58"/>
  <c r="F17" i="58"/>
  <c r="B27" i="55"/>
  <c r="B28" i="55"/>
  <c r="B29" i="55"/>
  <c r="B30" i="55"/>
  <c r="B31" i="55"/>
  <c r="B32" i="55"/>
  <c r="B33" i="55"/>
  <c r="B34" i="55"/>
  <c r="B26" i="55"/>
  <c r="C54" i="55"/>
  <c r="D54" i="55"/>
  <c r="E54" i="55"/>
  <c r="F54" i="55"/>
  <c r="G54" i="55"/>
  <c r="H54" i="55"/>
  <c r="I54" i="55"/>
  <c r="J54" i="55"/>
  <c r="C55" i="55"/>
  <c r="D55" i="55"/>
  <c r="E55" i="55"/>
  <c r="F55" i="55"/>
  <c r="G55" i="55"/>
  <c r="H55" i="55"/>
  <c r="I55" i="55"/>
  <c r="J55" i="55"/>
  <c r="O6" i="56"/>
  <c r="O7" i="56"/>
  <c r="O8" i="56"/>
  <c r="O9" i="56"/>
  <c r="O29" i="56"/>
  <c r="O28" i="56"/>
  <c r="O32" i="56"/>
  <c r="K47" i="55"/>
  <c r="L47" i="55"/>
  <c r="M47" i="55"/>
  <c r="K48" i="55"/>
  <c r="L48" i="55"/>
  <c r="M48" i="55"/>
  <c r="K49" i="55"/>
  <c r="L49" i="55"/>
  <c r="M49" i="55"/>
  <c r="K50" i="55"/>
  <c r="L50" i="55"/>
  <c r="M50" i="55"/>
  <c r="K51" i="55"/>
  <c r="L51" i="55"/>
  <c r="M51" i="55"/>
  <c r="K52" i="55"/>
  <c r="L52" i="55"/>
  <c r="M52" i="55"/>
  <c r="K53" i="55"/>
  <c r="L53" i="55"/>
  <c r="M53" i="55"/>
  <c r="K54" i="55"/>
  <c r="L54" i="55"/>
  <c r="M54" i="55"/>
  <c r="K55" i="55"/>
  <c r="L55" i="55"/>
  <c r="M55" i="55"/>
  <c r="O35" i="56"/>
  <c r="O36" i="56"/>
  <c r="L46" i="55"/>
  <c r="M46" i="55"/>
  <c r="N54" i="55"/>
  <c r="O54" i="55"/>
  <c r="N55" i="55"/>
  <c r="O55" i="55"/>
  <c r="O33" i="56"/>
  <c r="O34" i="56"/>
  <c r="P47" i="55"/>
  <c r="Q47" i="55"/>
  <c r="R47" i="55"/>
  <c r="S47" i="55"/>
  <c r="T47" i="55"/>
  <c r="P48" i="55"/>
  <c r="Q48" i="55"/>
  <c r="R48" i="55"/>
  <c r="S48" i="55"/>
  <c r="T48" i="55"/>
  <c r="P49" i="55"/>
  <c r="Q49" i="55"/>
  <c r="R49" i="55"/>
  <c r="S49" i="55"/>
  <c r="T49" i="55"/>
  <c r="P50" i="55"/>
  <c r="Q50" i="55"/>
  <c r="R50" i="55"/>
  <c r="S50" i="55"/>
  <c r="T50" i="55"/>
  <c r="P51" i="55"/>
  <c r="Q51" i="55"/>
  <c r="R51" i="55"/>
  <c r="S51" i="55"/>
  <c r="T51" i="55"/>
  <c r="P52" i="55"/>
  <c r="Q52" i="55"/>
  <c r="R52" i="55"/>
  <c r="S52" i="55"/>
  <c r="T52" i="55"/>
  <c r="P53" i="55"/>
  <c r="Q53" i="55"/>
  <c r="R53" i="55"/>
  <c r="S53" i="55"/>
  <c r="T53" i="55"/>
  <c r="P54" i="55"/>
  <c r="Q54" i="55"/>
  <c r="R54" i="55"/>
  <c r="S54" i="55"/>
  <c r="T54" i="55"/>
  <c r="P55" i="55"/>
  <c r="Q55" i="55"/>
  <c r="R55" i="55"/>
  <c r="S55" i="55"/>
  <c r="T55" i="55"/>
  <c r="O41" i="56"/>
  <c r="O37" i="56"/>
  <c r="O38" i="56"/>
  <c r="O39" i="56"/>
  <c r="P46" i="55"/>
  <c r="Q46" i="55"/>
  <c r="R46" i="55"/>
  <c r="S46" i="55"/>
  <c r="T46" i="55"/>
  <c r="B14" i="55"/>
  <c r="B54" i="55" s="1"/>
  <c r="F29" i="54" s="1"/>
  <c r="B15" i="55"/>
  <c r="B55" i="55" s="1"/>
  <c r="F30" i="54" s="1"/>
  <c r="C29" i="54"/>
  <c r="C30" i="54"/>
  <c r="C32" i="54"/>
  <c r="D29" i="54"/>
  <c r="D30" i="54"/>
  <c r="D32" i="54"/>
  <c r="E29" i="54"/>
  <c r="E30" i="54"/>
  <c r="E32" i="54"/>
  <c r="M29" i="54"/>
  <c r="B29" i="54" s="1"/>
  <c r="M30" i="54"/>
  <c r="B30" i="54" s="1"/>
  <c r="M32" i="54"/>
  <c r="B32" i="54" s="1"/>
  <c r="M17" i="58" l="1"/>
  <c r="K6" i="56" s="1"/>
  <c r="O40" i="56"/>
  <c r="O42" i="56"/>
  <c r="B57" i="55"/>
  <c r="O44" i="56" s="1"/>
  <c r="F31" i="54"/>
  <c r="E17" i="58"/>
  <c r="G30" i="54"/>
  <c r="G29" i="54"/>
  <c r="O43" i="56"/>
  <c r="O10" i="56"/>
  <c r="E14" i="58"/>
  <c r="P14" i="58"/>
  <c r="E15" i="58"/>
  <c r="P15" i="58"/>
  <c r="P17" i="58"/>
  <c r="G6" i="56" s="1"/>
  <c r="M21" i="7"/>
  <c r="AT50" i="4"/>
  <c r="AS50" i="4"/>
  <c r="AR50" i="4"/>
  <c r="AT49" i="4"/>
  <c r="AS49" i="4"/>
  <c r="AR49" i="4"/>
  <c r="AT47" i="4"/>
  <c r="AS47" i="4"/>
  <c r="AU47" i="4" s="1"/>
  <c r="AR47" i="4"/>
  <c r="AN47" i="4"/>
  <c r="H47" i="4" s="1"/>
  <c r="V47" i="4"/>
  <c r="U47" i="4"/>
  <c r="T47" i="4"/>
  <c r="O47" i="4"/>
  <c r="P47" i="4" s="1"/>
  <c r="C47" i="4" s="1"/>
  <c r="AU46" i="4"/>
  <c r="AN46" i="4"/>
  <c r="H46" i="4" s="1"/>
  <c r="X46" i="4"/>
  <c r="E46" i="4" s="1"/>
  <c r="W46" i="4"/>
  <c r="O46" i="4"/>
  <c r="P46" i="4" s="1"/>
  <c r="C46" i="4" s="1"/>
  <c r="D46" i="4"/>
  <c r="AU45" i="4"/>
  <c r="AN45" i="4"/>
  <c r="H45" i="4" s="1"/>
  <c r="X45" i="4"/>
  <c r="E45" i="4" s="1"/>
  <c r="W45" i="4"/>
  <c r="D45" i="4" s="1"/>
  <c r="O45" i="4"/>
  <c r="P45" i="4" s="1"/>
  <c r="C45" i="4" s="1"/>
  <c r="G45" i="4"/>
  <c r="F45" i="4"/>
  <c r="AU44" i="4"/>
  <c r="AN44" i="4"/>
  <c r="H44" i="4" s="1"/>
  <c r="X44" i="4"/>
  <c r="E44" i="4" s="1"/>
  <c r="W44" i="4"/>
  <c r="D44" i="4" s="1"/>
  <c r="O44" i="4"/>
  <c r="P44" i="4" s="1"/>
  <c r="C44" i="4" s="1"/>
  <c r="AU43" i="4"/>
  <c r="AN43" i="4"/>
  <c r="H43" i="4" s="1"/>
  <c r="X43" i="4"/>
  <c r="E43" i="4" s="1"/>
  <c r="W43" i="4"/>
  <c r="D43" i="4" s="1"/>
  <c r="O43" i="4"/>
  <c r="P43" i="4" s="1"/>
  <c r="C43" i="4" s="1"/>
  <c r="AU42" i="4"/>
  <c r="AN42" i="4"/>
  <c r="H42" i="4" s="1"/>
  <c r="X42" i="4"/>
  <c r="E42" i="4" s="1"/>
  <c r="W42" i="4"/>
  <c r="O42" i="4"/>
  <c r="P42" i="4" s="1"/>
  <c r="C42" i="4" s="1"/>
  <c r="D42" i="4"/>
  <c r="AU41" i="4"/>
  <c r="AN41" i="4"/>
  <c r="H41" i="4" s="1"/>
  <c r="X41" i="4"/>
  <c r="E41" i="4" s="1"/>
  <c r="W41" i="4"/>
  <c r="O41" i="4"/>
  <c r="P41" i="4" s="1"/>
  <c r="C41" i="4" s="1"/>
  <c r="D41" i="4"/>
  <c r="AU40" i="4"/>
  <c r="AN40" i="4"/>
  <c r="H40" i="4" s="1"/>
  <c r="X40" i="4"/>
  <c r="E40" i="4" s="1"/>
  <c r="W40" i="4"/>
  <c r="D40" i="4" s="1"/>
  <c r="O40" i="4"/>
  <c r="P40" i="4" s="1"/>
  <c r="C40" i="4" s="1"/>
  <c r="AU39" i="4"/>
  <c r="AN39" i="4"/>
  <c r="H39" i="4" s="1"/>
  <c r="X39" i="4"/>
  <c r="E39" i="4" s="1"/>
  <c r="W39" i="4"/>
  <c r="D39" i="4" s="1"/>
  <c r="O39" i="4"/>
  <c r="P39" i="4" s="1"/>
  <c r="C39" i="4" s="1"/>
  <c r="AU38" i="4"/>
  <c r="AN38" i="4"/>
  <c r="H38" i="4" s="1"/>
  <c r="X38" i="4"/>
  <c r="E38" i="4" s="1"/>
  <c r="W38" i="4"/>
  <c r="O38" i="4"/>
  <c r="P38" i="4" s="1"/>
  <c r="C38" i="4" s="1"/>
  <c r="D38" i="4"/>
  <c r="AU37" i="4"/>
  <c r="AN37" i="4"/>
  <c r="H37" i="4" s="1"/>
  <c r="X37" i="4"/>
  <c r="E37" i="4" s="1"/>
  <c r="W37" i="4"/>
  <c r="O37" i="4"/>
  <c r="P37" i="4" s="1"/>
  <c r="C37" i="4" s="1"/>
  <c r="D37" i="4"/>
  <c r="AU36" i="4"/>
  <c r="AN36" i="4"/>
  <c r="H36" i="4" s="1"/>
  <c r="X36" i="4"/>
  <c r="E36" i="4" s="1"/>
  <c r="W36" i="4"/>
  <c r="D36" i="4" s="1"/>
  <c r="O36" i="4"/>
  <c r="P36" i="4" s="1"/>
  <c r="C36" i="4" s="1"/>
  <c r="AU35" i="4"/>
  <c r="AN35" i="4"/>
  <c r="H35" i="4" s="1"/>
  <c r="X35" i="4"/>
  <c r="E35" i="4" s="1"/>
  <c r="W35" i="4"/>
  <c r="P35" i="4"/>
  <c r="C35" i="4" s="1"/>
  <c r="O35" i="4"/>
  <c r="D35" i="4"/>
  <c r="AU34" i="4"/>
  <c r="AN34" i="4"/>
  <c r="H34" i="4" s="1"/>
  <c r="X34" i="4"/>
  <c r="E34" i="4" s="1"/>
  <c r="W34" i="4"/>
  <c r="D34" i="4" s="1"/>
  <c r="O34" i="4"/>
  <c r="P34" i="4" s="1"/>
  <c r="C34" i="4" s="1"/>
  <c r="AU33" i="4"/>
  <c r="AN33" i="4"/>
  <c r="H33" i="4" s="1"/>
  <c r="X33" i="4"/>
  <c r="E33" i="4" s="1"/>
  <c r="W33" i="4"/>
  <c r="D33" i="4" s="1"/>
  <c r="O33" i="4"/>
  <c r="P33" i="4" s="1"/>
  <c r="C33" i="4" s="1"/>
  <c r="AU32" i="4"/>
  <c r="AN32" i="4"/>
  <c r="H32" i="4" s="1"/>
  <c r="X32" i="4"/>
  <c r="E32" i="4" s="1"/>
  <c r="W32" i="4"/>
  <c r="O32" i="4"/>
  <c r="P32" i="4" s="1"/>
  <c r="C32" i="4" s="1"/>
  <c r="D32" i="4"/>
  <c r="AU31" i="4"/>
  <c r="AN31" i="4"/>
  <c r="H31" i="4" s="1"/>
  <c r="X31" i="4"/>
  <c r="E31" i="4" s="1"/>
  <c r="W31" i="4"/>
  <c r="D31" i="4" s="1"/>
  <c r="O31" i="4"/>
  <c r="P31" i="4" s="1"/>
  <c r="C31" i="4" s="1"/>
  <c r="AU30" i="4"/>
  <c r="AN30" i="4"/>
  <c r="H30" i="4" s="1"/>
  <c r="X30" i="4"/>
  <c r="E30" i="4" s="1"/>
  <c r="W30" i="4"/>
  <c r="O30" i="4"/>
  <c r="P30" i="4" s="1"/>
  <c r="C30" i="4" s="1"/>
  <c r="D30" i="4"/>
  <c r="AU29" i="4"/>
  <c r="AN29" i="4"/>
  <c r="H29" i="4" s="1"/>
  <c r="X29" i="4"/>
  <c r="E29" i="4" s="1"/>
  <c r="W29" i="4"/>
  <c r="D29" i="4" s="1"/>
  <c r="O29" i="4"/>
  <c r="P29" i="4" s="1"/>
  <c r="C29" i="4" s="1"/>
  <c r="AU28" i="4"/>
  <c r="AN28" i="4"/>
  <c r="H28" i="4" s="1"/>
  <c r="X28" i="4"/>
  <c r="E28" i="4" s="1"/>
  <c r="W28" i="4"/>
  <c r="O28" i="4"/>
  <c r="P28" i="4" s="1"/>
  <c r="C28" i="4" s="1"/>
  <c r="D28" i="4"/>
  <c r="AU27" i="4"/>
  <c r="AN27" i="4"/>
  <c r="H27" i="4" s="1"/>
  <c r="X27" i="4"/>
  <c r="E27" i="4" s="1"/>
  <c r="W27" i="4"/>
  <c r="D27" i="4" s="1"/>
  <c r="O27" i="4"/>
  <c r="P27" i="4" s="1"/>
  <c r="C27" i="4" s="1"/>
  <c r="AU26" i="4"/>
  <c r="AN26" i="4"/>
  <c r="H26" i="4" s="1"/>
  <c r="X26" i="4"/>
  <c r="E26" i="4" s="1"/>
  <c r="W26" i="4"/>
  <c r="D26" i="4" s="1"/>
  <c r="P26" i="4"/>
  <c r="C26" i="4" s="1"/>
  <c r="O26" i="4"/>
  <c r="AU25" i="4"/>
  <c r="AN25" i="4"/>
  <c r="H25" i="4" s="1"/>
  <c r="X25" i="4"/>
  <c r="E25" i="4" s="1"/>
  <c r="W25" i="4"/>
  <c r="D25" i="4" s="1"/>
  <c r="O25" i="4"/>
  <c r="P25" i="4" s="1"/>
  <c r="C25" i="4" s="1"/>
  <c r="AU24" i="4"/>
  <c r="AN24" i="4"/>
  <c r="X24" i="4"/>
  <c r="E24" i="4" s="1"/>
  <c r="W24" i="4"/>
  <c r="D24" i="4" s="1"/>
  <c r="O24" i="4"/>
  <c r="P24" i="4" s="1"/>
  <c r="C24" i="4" s="1"/>
  <c r="H24" i="4"/>
  <c r="AU23" i="4"/>
  <c r="AN23" i="4"/>
  <c r="X23" i="4"/>
  <c r="E23" i="4" s="1"/>
  <c r="W23" i="4"/>
  <c r="D23" i="4" s="1"/>
  <c r="O23" i="4"/>
  <c r="P23" i="4" s="1"/>
  <c r="C23" i="4" s="1"/>
  <c r="H23" i="4"/>
  <c r="AU22" i="4"/>
  <c r="AN22" i="4"/>
  <c r="H22" i="4" s="1"/>
  <c r="X22" i="4"/>
  <c r="E22" i="4" s="1"/>
  <c r="W22" i="4"/>
  <c r="P22" i="4"/>
  <c r="C22" i="4" s="1"/>
  <c r="O22" i="4"/>
  <c r="D22" i="4"/>
  <c r="AU21" i="4"/>
  <c r="AN21" i="4"/>
  <c r="X21" i="4"/>
  <c r="E21" i="4" s="1"/>
  <c r="W21" i="4"/>
  <c r="O21" i="4"/>
  <c r="P21" i="4" s="1"/>
  <c r="C21" i="4" s="1"/>
  <c r="H21" i="4"/>
  <c r="D21" i="4"/>
  <c r="AU20" i="4"/>
  <c r="AN20" i="4"/>
  <c r="H20" i="4" s="1"/>
  <c r="X20" i="4"/>
  <c r="E20" i="4" s="1"/>
  <c r="W20" i="4"/>
  <c r="O20" i="4"/>
  <c r="P20" i="4" s="1"/>
  <c r="C20" i="4" s="1"/>
  <c r="D20" i="4"/>
  <c r="AU19" i="4"/>
  <c r="AN19" i="4"/>
  <c r="H19" i="4" s="1"/>
  <c r="X19" i="4"/>
  <c r="E19" i="4" s="1"/>
  <c r="W19" i="4"/>
  <c r="O19" i="4"/>
  <c r="P19" i="4" s="1"/>
  <c r="C19" i="4" s="1"/>
  <c r="D19" i="4"/>
  <c r="AU18" i="4"/>
  <c r="AN18" i="4"/>
  <c r="H18" i="4" s="1"/>
  <c r="X18" i="4"/>
  <c r="E18" i="4" s="1"/>
  <c r="W18" i="4"/>
  <c r="D18" i="4" s="1"/>
  <c r="O18" i="4"/>
  <c r="P18" i="4" s="1"/>
  <c r="C18" i="4" s="1"/>
  <c r="AU17" i="4"/>
  <c r="AN17" i="4"/>
  <c r="H17" i="4" s="1"/>
  <c r="X17" i="4"/>
  <c r="E17" i="4" s="1"/>
  <c r="W17" i="4"/>
  <c r="D17" i="4" s="1"/>
  <c r="O17" i="4"/>
  <c r="P17" i="4" s="1"/>
  <c r="C17" i="4" s="1"/>
  <c r="AU16" i="4"/>
  <c r="AN16" i="4"/>
  <c r="H16" i="4" s="1"/>
  <c r="X16" i="4"/>
  <c r="E16" i="4" s="1"/>
  <c r="W16" i="4"/>
  <c r="O16" i="4"/>
  <c r="P16" i="4" s="1"/>
  <c r="C16" i="4" s="1"/>
  <c r="D16" i="4"/>
  <c r="AU15" i="4"/>
  <c r="AN15" i="4"/>
  <c r="H15" i="4" s="1"/>
  <c r="X15" i="4"/>
  <c r="E15" i="4" s="1"/>
  <c r="W15" i="4"/>
  <c r="O15" i="4"/>
  <c r="P15" i="4" s="1"/>
  <c r="C15" i="4" s="1"/>
  <c r="D15" i="4"/>
  <c r="AU14" i="4"/>
  <c r="AN14" i="4"/>
  <c r="H14" i="4" s="1"/>
  <c r="X14" i="4"/>
  <c r="E14" i="4" s="1"/>
  <c r="W14" i="4"/>
  <c r="D14" i="4" s="1"/>
  <c r="O14" i="4"/>
  <c r="P14" i="4" s="1"/>
  <c r="C14" i="4" s="1"/>
  <c r="AU13" i="4"/>
  <c r="AN13" i="4"/>
  <c r="H13" i="4" s="1"/>
  <c r="X13" i="4"/>
  <c r="E13" i="4" s="1"/>
  <c r="W13" i="4"/>
  <c r="D13" i="4" s="1"/>
  <c r="O13" i="4"/>
  <c r="P13" i="4" s="1"/>
  <c r="C13" i="4" s="1"/>
  <c r="AU12" i="4"/>
  <c r="AN12" i="4"/>
  <c r="H12" i="4" s="1"/>
  <c r="X12" i="4"/>
  <c r="E12" i="4" s="1"/>
  <c r="W12" i="4"/>
  <c r="O12" i="4"/>
  <c r="P12" i="4" s="1"/>
  <c r="C12" i="4" s="1"/>
  <c r="D12" i="4"/>
  <c r="AU11" i="4"/>
  <c r="AN11" i="4"/>
  <c r="X11" i="4"/>
  <c r="E11" i="4" s="1"/>
  <c r="W11" i="4"/>
  <c r="D11" i="4" s="1"/>
  <c r="O11" i="4"/>
  <c r="P11" i="4" s="1"/>
  <c r="C11" i="4" s="1"/>
  <c r="H11" i="4"/>
  <c r="AU10" i="4"/>
  <c r="AN10" i="4"/>
  <c r="H10" i="4" s="1"/>
  <c r="X10" i="4"/>
  <c r="E10" i="4" s="1"/>
  <c r="W10" i="4"/>
  <c r="D10" i="4" s="1"/>
  <c r="O10" i="4"/>
  <c r="P10" i="4" s="1"/>
  <c r="C10" i="4" s="1"/>
  <c r="AU9" i="4"/>
  <c r="AN9" i="4"/>
  <c r="H9" i="4" s="1"/>
  <c r="X9" i="4"/>
  <c r="E9" i="4" s="1"/>
  <c r="W9" i="4"/>
  <c r="O9" i="4"/>
  <c r="P9" i="4" s="1"/>
  <c r="C9" i="4" s="1"/>
  <c r="D9" i="4"/>
  <c r="AU8" i="4"/>
  <c r="AN8" i="4"/>
  <c r="H8" i="4" s="1"/>
  <c r="X8" i="4"/>
  <c r="W8" i="4"/>
  <c r="D8" i="4" s="1"/>
  <c r="O8" i="4"/>
  <c r="P8" i="4" s="1"/>
  <c r="C8" i="4" s="1"/>
  <c r="E8" i="4"/>
  <c r="BK44" i="1"/>
  <c r="BJ44" i="1"/>
  <c r="BK43" i="1"/>
  <c r="BJ43" i="1"/>
  <c r="BK42" i="1"/>
  <c r="BJ42" i="1"/>
  <c r="BL42" i="1" s="1"/>
  <c r="BK41" i="1"/>
  <c r="BJ41" i="1"/>
  <c r="BL41" i="1" s="1"/>
  <c r="BK40" i="1"/>
  <c r="BJ40" i="1"/>
  <c r="BK39" i="1"/>
  <c r="BJ39" i="1"/>
  <c r="BK38" i="1"/>
  <c r="BJ38" i="1"/>
  <c r="BL38" i="1" s="1"/>
  <c r="BK37" i="1"/>
  <c r="BJ37" i="1"/>
  <c r="BL37" i="1" s="1"/>
  <c r="BK36" i="1"/>
  <c r="BJ36" i="1"/>
  <c r="BK35" i="1"/>
  <c r="BJ35" i="1"/>
  <c r="BK34" i="1"/>
  <c r="BJ34" i="1"/>
  <c r="BL34" i="1" s="1"/>
  <c r="BK33" i="1"/>
  <c r="BJ33" i="1"/>
  <c r="BL33" i="1" s="1"/>
  <c r="BK32" i="1"/>
  <c r="BJ32" i="1"/>
  <c r="BK31" i="1"/>
  <c r="BJ31" i="1"/>
  <c r="BK30" i="1"/>
  <c r="BJ30" i="1"/>
  <c r="BL30" i="1" s="1"/>
  <c r="BK29" i="1"/>
  <c r="BJ29" i="1"/>
  <c r="BL29" i="1" s="1"/>
  <c r="BK28" i="1"/>
  <c r="BJ28" i="1"/>
  <c r="BK27" i="1"/>
  <c r="BJ27" i="1"/>
  <c r="BK26" i="1"/>
  <c r="BJ26" i="1"/>
  <c r="BL26" i="1" s="1"/>
  <c r="BK25" i="1"/>
  <c r="BJ25" i="1"/>
  <c r="BL25" i="1" s="1"/>
  <c r="BK24" i="1"/>
  <c r="BJ24" i="1"/>
  <c r="BK23" i="1"/>
  <c r="BJ23" i="1"/>
  <c r="BK22" i="1"/>
  <c r="BJ22" i="1"/>
  <c r="BL22" i="1" s="1"/>
  <c r="BK21" i="1"/>
  <c r="BJ21" i="1"/>
  <c r="BL21" i="1" s="1"/>
  <c r="BK20" i="1"/>
  <c r="BJ20" i="1"/>
  <c r="BK19" i="1"/>
  <c r="BJ19" i="1"/>
  <c r="BK18" i="1"/>
  <c r="BJ18" i="1"/>
  <c r="BL18" i="1" s="1"/>
  <c r="BK17" i="1"/>
  <c r="BJ17" i="1"/>
  <c r="BL17" i="1" s="1"/>
  <c r="BK16" i="1"/>
  <c r="BJ16" i="1"/>
  <c r="BK15" i="1"/>
  <c r="BJ15" i="1"/>
  <c r="BK14" i="1"/>
  <c r="BJ14" i="1"/>
  <c r="BL14" i="1" s="1"/>
  <c r="BK13" i="1"/>
  <c r="BJ13" i="1"/>
  <c r="BL13" i="1" s="1"/>
  <c r="BK12" i="1"/>
  <c r="BJ12" i="1"/>
  <c r="BK11" i="1"/>
  <c r="BJ11" i="1"/>
  <c r="BK10" i="1"/>
  <c r="BJ10" i="1"/>
  <c r="BL10" i="1" s="1"/>
  <c r="BK9" i="1"/>
  <c r="BJ9" i="1"/>
  <c r="BL9" i="1" s="1"/>
  <c r="BK8" i="1"/>
  <c r="BJ8" i="1"/>
  <c r="BL8" i="1" s="1"/>
  <c r="BK7" i="1"/>
  <c r="BJ7" i="1"/>
  <c r="BK6" i="1"/>
  <c r="BJ6" i="1"/>
  <c r="BL6" i="1" s="1"/>
  <c r="BK5" i="1"/>
  <c r="BJ5" i="1"/>
  <c r="BL5" i="1" s="1"/>
  <c r="C44" i="48"/>
  <c r="E42" i="48"/>
  <c r="E41" i="48"/>
  <c r="E40" i="48"/>
  <c r="E39" i="48"/>
  <c r="E38" i="48"/>
  <c r="E37" i="48"/>
  <c r="E36" i="48"/>
  <c r="E35" i="48"/>
  <c r="E34" i="48"/>
  <c r="E33" i="48"/>
  <c r="E32" i="48"/>
  <c r="E31" i="48"/>
  <c r="E30" i="48"/>
  <c r="E29" i="48"/>
  <c r="E28" i="48"/>
  <c r="E27" i="48"/>
  <c r="E26" i="48"/>
  <c r="E25" i="48"/>
  <c r="E24" i="48"/>
  <c r="E23" i="48"/>
  <c r="E22" i="48"/>
  <c r="E21" i="48"/>
  <c r="E20" i="48"/>
  <c r="E19" i="48"/>
  <c r="E18" i="48"/>
  <c r="E17" i="48"/>
  <c r="E16" i="48"/>
  <c r="E15" i="48"/>
  <c r="E14" i="48"/>
  <c r="E13" i="48"/>
  <c r="E12" i="48"/>
  <c r="E11" i="48"/>
  <c r="E10" i="48"/>
  <c r="E9" i="48"/>
  <c r="E8" i="48"/>
  <c r="E7" i="48"/>
  <c r="E6" i="48"/>
  <c r="E5" i="48"/>
  <c r="C44" i="49"/>
  <c r="E41" i="49"/>
  <c r="E40" i="49"/>
  <c r="E39" i="49"/>
  <c r="E38" i="49"/>
  <c r="E37" i="49"/>
  <c r="E36" i="49"/>
  <c r="E35" i="49"/>
  <c r="E34" i="49"/>
  <c r="E33" i="49"/>
  <c r="E32" i="49"/>
  <c r="E31" i="49"/>
  <c r="E30" i="49"/>
  <c r="E29" i="49"/>
  <c r="E28" i="49"/>
  <c r="E27" i="49"/>
  <c r="E26" i="49"/>
  <c r="E25" i="49"/>
  <c r="E24" i="49"/>
  <c r="E23" i="49"/>
  <c r="E22" i="49"/>
  <c r="E21" i="49"/>
  <c r="E20" i="49"/>
  <c r="E19" i="49"/>
  <c r="E18" i="49"/>
  <c r="E17" i="49"/>
  <c r="E16" i="49"/>
  <c r="E15" i="49"/>
  <c r="E14" i="49"/>
  <c r="E13" i="49"/>
  <c r="E12" i="49"/>
  <c r="E11" i="49"/>
  <c r="E10" i="49"/>
  <c r="E9" i="49"/>
  <c r="E8" i="49"/>
  <c r="E7" i="49"/>
  <c r="E6" i="49"/>
  <c r="E5" i="49"/>
  <c r="C44" i="50"/>
  <c r="E40" i="50"/>
  <c r="E39" i="50"/>
  <c r="E38" i="50"/>
  <c r="E37" i="50"/>
  <c r="E36" i="50"/>
  <c r="E35" i="50"/>
  <c r="E34" i="50"/>
  <c r="E33" i="50"/>
  <c r="E32" i="50"/>
  <c r="E31" i="50"/>
  <c r="E30" i="50"/>
  <c r="E29" i="50"/>
  <c r="E28" i="50"/>
  <c r="E27" i="50"/>
  <c r="E26" i="50"/>
  <c r="E25" i="50"/>
  <c r="E24" i="50"/>
  <c r="E23" i="50"/>
  <c r="E22" i="50"/>
  <c r="E21" i="50"/>
  <c r="E20" i="50"/>
  <c r="E19" i="50"/>
  <c r="E18" i="50"/>
  <c r="E17" i="50"/>
  <c r="E16" i="50"/>
  <c r="E15" i="50"/>
  <c r="E14" i="50"/>
  <c r="E13" i="50"/>
  <c r="E12" i="50"/>
  <c r="E11" i="50"/>
  <c r="E10" i="50"/>
  <c r="E9" i="50"/>
  <c r="E8" i="50"/>
  <c r="E7" i="50"/>
  <c r="E6" i="50"/>
  <c r="E5" i="50"/>
  <c r="C44" i="51"/>
  <c r="E39" i="51"/>
  <c r="E38" i="51"/>
  <c r="E37" i="51"/>
  <c r="E36" i="51"/>
  <c r="E35" i="51"/>
  <c r="E34" i="51"/>
  <c r="E33" i="51"/>
  <c r="E32" i="51"/>
  <c r="E31" i="51"/>
  <c r="E30" i="51"/>
  <c r="E29" i="51"/>
  <c r="E28" i="51"/>
  <c r="E27" i="51"/>
  <c r="E26" i="51"/>
  <c r="E25" i="51"/>
  <c r="E24" i="51"/>
  <c r="E23" i="51"/>
  <c r="E22" i="51"/>
  <c r="E21" i="51"/>
  <c r="E20" i="51"/>
  <c r="E19" i="51"/>
  <c r="E18" i="51"/>
  <c r="E17" i="51"/>
  <c r="E16" i="51"/>
  <c r="E15" i="51"/>
  <c r="E14" i="51"/>
  <c r="E13" i="51"/>
  <c r="E12" i="51"/>
  <c r="E11" i="51"/>
  <c r="E10" i="51"/>
  <c r="E9" i="51"/>
  <c r="E8" i="51"/>
  <c r="E7" i="51"/>
  <c r="E6" i="51"/>
  <c r="E5" i="51"/>
  <c r="C44" i="52"/>
  <c r="E38" i="52"/>
  <c r="E37" i="52"/>
  <c r="E36" i="52"/>
  <c r="E35" i="52"/>
  <c r="E34" i="52"/>
  <c r="E33" i="52"/>
  <c r="E32" i="52"/>
  <c r="E31" i="52"/>
  <c r="E30" i="52"/>
  <c r="E29" i="52"/>
  <c r="E28" i="52"/>
  <c r="E27" i="52"/>
  <c r="E26" i="52"/>
  <c r="E25" i="52"/>
  <c r="E24" i="52"/>
  <c r="E23" i="52"/>
  <c r="E22" i="52"/>
  <c r="E21" i="52"/>
  <c r="E20" i="52"/>
  <c r="E19" i="52"/>
  <c r="E18" i="52"/>
  <c r="E17" i="52"/>
  <c r="E16" i="52"/>
  <c r="E15" i="52"/>
  <c r="E14" i="52"/>
  <c r="E13" i="52"/>
  <c r="E12" i="52"/>
  <c r="E11" i="52"/>
  <c r="E10" i="52"/>
  <c r="E9" i="52"/>
  <c r="E8" i="52"/>
  <c r="E7" i="52"/>
  <c r="E6" i="52"/>
  <c r="E5" i="52"/>
  <c r="C44"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C44"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E10" i="44"/>
  <c r="E9" i="44"/>
  <c r="E8" i="44"/>
  <c r="E7" i="44"/>
  <c r="E6" i="44"/>
  <c r="E5" i="44"/>
  <c r="C44"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E6" i="42"/>
  <c r="E5" i="42"/>
  <c r="C44" i="41"/>
  <c r="E34" i="41"/>
  <c r="E33" i="41"/>
  <c r="E32" i="41"/>
  <c r="E31" i="41"/>
  <c r="E30" i="41"/>
  <c r="E29" i="41"/>
  <c r="E28" i="41"/>
  <c r="E27" i="41"/>
  <c r="E26" i="41"/>
  <c r="E25" i="41"/>
  <c r="E24" i="41"/>
  <c r="E23" i="41"/>
  <c r="E22" i="41"/>
  <c r="E21" i="41"/>
  <c r="E20" i="41"/>
  <c r="E19" i="41"/>
  <c r="E18" i="41"/>
  <c r="E17" i="41"/>
  <c r="E16" i="41"/>
  <c r="E15" i="41"/>
  <c r="E14" i="41"/>
  <c r="E13" i="41"/>
  <c r="E12" i="41"/>
  <c r="E11" i="41"/>
  <c r="E10" i="41"/>
  <c r="E9" i="41"/>
  <c r="E8" i="41"/>
  <c r="E7" i="41"/>
  <c r="E6" i="41"/>
  <c r="E5" i="41"/>
  <c r="C44" i="40"/>
  <c r="E33" i="40"/>
  <c r="E32" i="40"/>
  <c r="E31" i="40"/>
  <c r="E30" i="40"/>
  <c r="E29" i="40"/>
  <c r="E28" i="40"/>
  <c r="E27" i="40"/>
  <c r="E26" i="40"/>
  <c r="E25" i="40"/>
  <c r="E24" i="40"/>
  <c r="E23" i="40"/>
  <c r="E22" i="40"/>
  <c r="E21" i="40"/>
  <c r="E20" i="40"/>
  <c r="E19" i="40"/>
  <c r="E18" i="40"/>
  <c r="E17" i="40"/>
  <c r="E16" i="40"/>
  <c r="E15" i="40"/>
  <c r="E14" i="40"/>
  <c r="E13" i="40"/>
  <c r="E12" i="40"/>
  <c r="E11" i="40"/>
  <c r="E10" i="40"/>
  <c r="E9" i="40"/>
  <c r="E8" i="40"/>
  <c r="E7" i="40"/>
  <c r="E6" i="40"/>
  <c r="E5" i="40"/>
  <c r="C44" i="39"/>
  <c r="E32" i="39"/>
  <c r="E31" i="39"/>
  <c r="E30" i="39"/>
  <c r="E29" i="39"/>
  <c r="E28" i="39"/>
  <c r="E27" i="39"/>
  <c r="E26" i="39"/>
  <c r="E25" i="39"/>
  <c r="E24" i="39"/>
  <c r="E23" i="39"/>
  <c r="E22" i="39"/>
  <c r="E21" i="39"/>
  <c r="E20" i="39"/>
  <c r="E19" i="39"/>
  <c r="E18" i="39"/>
  <c r="E17" i="39"/>
  <c r="E16" i="39"/>
  <c r="E15" i="39"/>
  <c r="E14" i="39"/>
  <c r="E13" i="39"/>
  <c r="E12" i="39"/>
  <c r="E11" i="39"/>
  <c r="E10" i="39"/>
  <c r="E9" i="39"/>
  <c r="E8" i="39"/>
  <c r="E7" i="39"/>
  <c r="E6" i="39"/>
  <c r="E5" i="39"/>
  <c r="C44" i="38"/>
  <c r="E31" i="38"/>
  <c r="E30" i="38"/>
  <c r="E29" i="38"/>
  <c r="E28" i="38"/>
  <c r="E27" i="38"/>
  <c r="E26" i="38"/>
  <c r="E25" i="38"/>
  <c r="E24" i="38"/>
  <c r="E23" i="38"/>
  <c r="E22" i="38"/>
  <c r="E21" i="38"/>
  <c r="E20" i="38"/>
  <c r="E19" i="38"/>
  <c r="E18" i="38"/>
  <c r="E17" i="38"/>
  <c r="E16" i="38"/>
  <c r="E15" i="38"/>
  <c r="E14" i="38"/>
  <c r="E13" i="38"/>
  <c r="E12" i="38"/>
  <c r="E11" i="38"/>
  <c r="E10" i="38"/>
  <c r="E9" i="38"/>
  <c r="E8" i="38"/>
  <c r="E7" i="38"/>
  <c r="E6" i="38"/>
  <c r="E5" i="38"/>
  <c r="C44" i="37"/>
  <c r="E30" i="37"/>
  <c r="E29" i="37"/>
  <c r="E28" i="37"/>
  <c r="E27" i="37"/>
  <c r="E26" i="37"/>
  <c r="E25" i="37"/>
  <c r="E24" i="37"/>
  <c r="E23" i="37"/>
  <c r="E22" i="37"/>
  <c r="E21" i="37"/>
  <c r="E20" i="37"/>
  <c r="E19" i="37"/>
  <c r="E18" i="37"/>
  <c r="E17" i="37"/>
  <c r="E16" i="37"/>
  <c r="E15" i="37"/>
  <c r="E14" i="37"/>
  <c r="E13" i="37"/>
  <c r="E12" i="37"/>
  <c r="E11" i="37"/>
  <c r="E10" i="37"/>
  <c r="E9" i="37"/>
  <c r="E8" i="37"/>
  <c r="E7" i="37"/>
  <c r="E6" i="37"/>
  <c r="E5" i="37"/>
  <c r="E29" i="36"/>
  <c r="E21" i="36"/>
  <c r="E20" i="36"/>
  <c r="E19" i="36"/>
  <c r="E18" i="36"/>
  <c r="E17" i="36"/>
  <c r="E16" i="36"/>
  <c r="E15" i="36"/>
  <c r="E14" i="36"/>
  <c r="E13" i="36"/>
  <c r="E12" i="36"/>
  <c r="E11" i="36"/>
  <c r="E10" i="36"/>
  <c r="E9" i="36"/>
  <c r="E8" i="36"/>
  <c r="E7" i="36"/>
  <c r="E6" i="36"/>
  <c r="E5" i="36"/>
  <c r="E5" i="35"/>
  <c r="E27" i="34"/>
  <c r="E26" i="34"/>
  <c r="E25" i="34"/>
  <c r="E24" i="34"/>
  <c r="E23" i="34"/>
  <c r="E22" i="34"/>
  <c r="E21" i="34"/>
  <c r="E20" i="34"/>
  <c r="E19" i="34"/>
  <c r="E18" i="34"/>
  <c r="E17" i="34"/>
  <c r="E16" i="34"/>
  <c r="E15" i="34"/>
  <c r="E14" i="34"/>
  <c r="E13" i="34"/>
  <c r="E12" i="34"/>
  <c r="E11" i="34"/>
  <c r="E10" i="34"/>
  <c r="E9" i="34"/>
  <c r="E8" i="34"/>
  <c r="E7" i="34"/>
  <c r="E6" i="34"/>
  <c r="E5" i="34"/>
  <c r="E26" i="33"/>
  <c r="E25" i="33"/>
  <c r="E24" i="33"/>
  <c r="E23" i="33"/>
  <c r="E22" i="33"/>
  <c r="E21" i="33"/>
  <c r="E20" i="33"/>
  <c r="E19" i="33"/>
  <c r="E18" i="33"/>
  <c r="E17" i="33"/>
  <c r="E16" i="33"/>
  <c r="E15" i="33"/>
  <c r="E14" i="33"/>
  <c r="E13" i="33"/>
  <c r="E12" i="33"/>
  <c r="E11" i="33"/>
  <c r="E10" i="33"/>
  <c r="E9" i="33"/>
  <c r="E8" i="33"/>
  <c r="E7" i="33"/>
  <c r="E6" i="33"/>
  <c r="E5" i="33"/>
  <c r="E5" i="32"/>
  <c r="E24" i="31"/>
  <c r="E23" i="31"/>
  <c r="E22" i="31"/>
  <c r="E21" i="31"/>
  <c r="E20" i="31"/>
  <c r="E19" i="31"/>
  <c r="E18" i="31"/>
  <c r="E17" i="31"/>
  <c r="E16" i="31"/>
  <c r="E15" i="31"/>
  <c r="E14" i="31"/>
  <c r="E13" i="31"/>
  <c r="E12" i="31"/>
  <c r="E11" i="31"/>
  <c r="E10" i="31"/>
  <c r="E9" i="31"/>
  <c r="E8" i="31"/>
  <c r="E7" i="31"/>
  <c r="E6" i="31"/>
  <c r="E5" i="31"/>
  <c r="E23" i="30"/>
  <c r="E22" i="30"/>
  <c r="E21" i="30"/>
  <c r="E20" i="30"/>
  <c r="E19" i="30"/>
  <c r="E18" i="30"/>
  <c r="E17" i="30"/>
  <c r="E16" i="30"/>
  <c r="E15" i="30"/>
  <c r="E14" i="30"/>
  <c r="E13" i="30"/>
  <c r="E12" i="30"/>
  <c r="E11" i="30"/>
  <c r="E10" i="30"/>
  <c r="E9" i="30"/>
  <c r="E8" i="30"/>
  <c r="E7" i="30"/>
  <c r="E6" i="30"/>
  <c r="E5" i="30"/>
  <c r="E22" i="29"/>
  <c r="E21" i="29"/>
  <c r="E20" i="29"/>
  <c r="E19" i="29"/>
  <c r="E18" i="29"/>
  <c r="E17" i="29"/>
  <c r="E16" i="29"/>
  <c r="E15" i="29"/>
  <c r="E14" i="29"/>
  <c r="E13" i="29"/>
  <c r="E12" i="29"/>
  <c r="E11" i="29"/>
  <c r="E10" i="29"/>
  <c r="E9" i="29"/>
  <c r="E8" i="29"/>
  <c r="E7" i="29"/>
  <c r="E6" i="29"/>
  <c r="E5" i="29"/>
  <c r="E5" i="28"/>
  <c r="E5" i="27"/>
  <c r="E19" i="26"/>
  <c r="E18" i="26"/>
  <c r="E17" i="26"/>
  <c r="E16" i="26"/>
  <c r="E15" i="26"/>
  <c r="E14" i="26"/>
  <c r="E13" i="26"/>
  <c r="E12" i="26"/>
  <c r="E11" i="26"/>
  <c r="E10" i="26"/>
  <c r="E9" i="26"/>
  <c r="E8" i="26"/>
  <c r="E7" i="26"/>
  <c r="E6" i="26"/>
  <c r="E5" i="26"/>
  <c r="E5" i="25"/>
  <c r="E17" i="24"/>
  <c r="E16" i="24"/>
  <c r="E15" i="24"/>
  <c r="E14" i="24"/>
  <c r="E13" i="24"/>
  <c r="E12" i="24"/>
  <c r="E11" i="24"/>
  <c r="E10" i="24"/>
  <c r="E9" i="24"/>
  <c r="E8" i="24"/>
  <c r="E7" i="24"/>
  <c r="E6" i="24"/>
  <c r="E5" i="24"/>
  <c r="E29" i="23"/>
  <c r="E28" i="23"/>
  <c r="E27" i="23"/>
  <c r="E26" i="23"/>
  <c r="E16" i="23"/>
  <c r="E15" i="23"/>
  <c r="E14" i="23"/>
  <c r="E13" i="23"/>
  <c r="E12" i="23"/>
  <c r="E11" i="23"/>
  <c r="E10" i="23"/>
  <c r="E9" i="23"/>
  <c r="E8" i="23"/>
  <c r="E7" i="23"/>
  <c r="E6" i="23"/>
  <c r="E5" i="23"/>
  <c r="E15" i="22"/>
  <c r="E14" i="22"/>
  <c r="E13" i="22"/>
  <c r="E12" i="22"/>
  <c r="E11" i="22"/>
  <c r="E10" i="22"/>
  <c r="E9" i="22"/>
  <c r="E8" i="22"/>
  <c r="E7" i="22"/>
  <c r="E6" i="22"/>
  <c r="E5" i="22"/>
  <c r="E16" i="20"/>
  <c r="E20" i="20"/>
  <c r="E12" i="19"/>
  <c r="E11" i="19"/>
  <c r="E10" i="19"/>
  <c r="E9" i="19"/>
  <c r="E8" i="19"/>
  <c r="E7" i="19"/>
  <c r="E6" i="19"/>
  <c r="E5" i="19"/>
  <c r="E9" i="17"/>
  <c r="E8" i="17"/>
  <c r="E7" i="17"/>
  <c r="E6" i="17"/>
  <c r="E5" i="17"/>
  <c r="E9" i="16"/>
  <c r="E8" i="16"/>
  <c r="E7" i="16"/>
  <c r="E6" i="16"/>
  <c r="E5" i="16"/>
  <c r="E29" i="15"/>
  <c r="E28" i="15"/>
  <c r="E27" i="15"/>
  <c r="E26" i="15"/>
  <c r="E25" i="15"/>
  <c r="E24" i="15"/>
  <c r="E23" i="15"/>
  <c r="E22" i="15"/>
  <c r="E21" i="15"/>
  <c r="E20" i="15"/>
  <c r="E19" i="15"/>
  <c r="E18" i="15"/>
  <c r="E17" i="15"/>
  <c r="E16" i="15"/>
  <c r="E15" i="15"/>
  <c r="E14" i="15"/>
  <c r="E13" i="15"/>
  <c r="E12" i="15"/>
  <c r="E11" i="15"/>
  <c r="E10" i="15"/>
  <c r="E8" i="15"/>
  <c r="E7" i="15"/>
  <c r="E6" i="15"/>
  <c r="E5" i="15"/>
  <c r="E7" i="14"/>
  <c r="E6" i="14"/>
  <c r="E5" i="14"/>
  <c r="E5" i="12"/>
  <c r="E5" i="13"/>
  <c r="E15" i="8"/>
  <c r="V23" i="48" l="1"/>
  <c r="V23" i="49"/>
  <c r="V23" i="50"/>
  <c r="V23" i="51"/>
  <c r="V23" i="52"/>
  <c r="V23" i="43"/>
  <c r="V23" i="44"/>
  <c r="V23" i="42"/>
  <c r="V23" i="41"/>
  <c r="V23" i="40"/>
  <c r="V23" i="39"/>
  <c r="V23" i="38"/>
  <c r="V23" i="37"/>
  <c r="V23" i="36"/>
  <c r="V23" i="25"/>
  <c r="V23" i="33"/>
  <c r="V23" i="31"/>
  <c r="V23" i="24"/>
  <c r="V23" i="23"/>
  <c r="V23" i="22"/>
  <c r="V23" i="17"/>
  <c r="V23" i="16"/>
  <c r="V23" i="15"/>
  <c r="V23" i="14"/>
  <c r="V23" i="12"/>
  <c r="V23" i="29"/>
  <c r="V23" i="21"/>
  <c r="V23" i="34"/>
  <c r="V23" i="27"/>
  <c r="V23" i="19"/>
  <c r="V23" i="30"/>
  <c r="V23" i="35"/>
  <c r="V23" i="26"/>
  <c r="V23" i="13"/>
  <c r="V23" i="18"/>
  <c r="V23" i="28"/>
  <c r="V23" i="8"/>
  <c r="V23" i="32"/>
  <c r="V23" i="20"/>
  <c r="V26" i="48"/>
  <c r="V26" i="50"/>
  <c r="V26" i="39"/>
  <c r="V26" i="51"/>
  <c r="V26" i="38"/>
  <c r="V26" i="52"/>
  <c r="V26" i="37"/>
  <c r="V26" i="36"/>
  <c r="V26" i="35"/>
  <c r="V26" i="34"/>
  <c r="V26" i="33"/>
  <c r="V26" i="32"/>
  <c r="V26" i="31"/>
  <c r="V26" i="30"/>
  <c r="V26" i="29"/>
  <c r="V26" i="28"/>
  <c r="V26" i="27"/>
  <c r="V26" i="26"/>
  <c r="V26" i="25"/>
  <c r="V26" i="24"/>
  <c r="V26" i="23"/>
  <c r="V26" i="22"/>
  <c r="V26" i="21"/>
  <c r="V26" i="20"/>
  <c r="V26" i="19"/>
  <c r="V26" i="18"/>
  <c r="V26" i="43"/>
  <c r="V26" i="44"/>
  <c r="V26" i="42"/>
  <c r="V26" i="41"/>
  <c r="V26" i="17"/>
  <c r="V26" i="16"/>
  <c r="V26" i="15"/>
  <c r="V26" i="14"/>
  <c r="V26" i="12"/>
  <c r="V26" i="40"/>
  <c r="V26" i="8"/>
  <c r="V26" i="49"/>
  <c r="V26" i="13"/>
  <c r="V36" i="48"/>
  <c r="V36" i="49"/>
  <c r="V36" i="50"/>
  <c r="V36" i="51"/>
  <c r="V36" i="52"/>
  <c r="V36" i="43"/>
  <c r="V36" i="44"/>
  <c r="V36" i="42"/>
  <c r="V36" i="41"/>
  <c r="V36" i="40"/>
  <c r="V36" i="39"/>
  <c r="V36" i="38"/>
  <c r="V36" i="37"/>
  <c r="V36" i="36"/>
  <c r="V36" i="35"/>
  <c r="V36" i="34"/>
  <c r="V36" i="33"/>
  <c r="V36" i="32"/>
  <c r="V36" i="31"/>
  <c r="V36" i="30"/>
  <c r="V36" i="25"/>
  <c r="V36" i="24"/>
  <c r="V36" i="23"/>
  <c r="V36" i="22"/>
  <c r="V36" i="29"/>
  <c r="V36" i="21"/>
  <c r="V36" i="27"/>
  <c r="V36" i="19"/>
  <c r="V36" i="17"/>
  <c r="V36" i="16"/>
  <c r="V36" i="15"/>
  <c r="V36" i="14"/>
  <c r="V36" i="12"/>
  <c r="V36" i="18"/>
  <c r="V36" i="28"/>
  <c r="V36" i="8"/>
  <c r="V36" i="26"/>
  <c r="V36" i="20"/>
  <c r="V36" i="13"/>
  <c r="V8" i="48"/>
  <c r="V8" i="49"/>
  <c r="V8" i="50"/>
  <c r="V8" i="51"/>
  <c r="V8" i="52"/>
  <c r="V8" i="43"/>
  <c r="V8" i="44"/>
  <c r="V8" i="42"/>
  <c r="V8" i="41"/>
  <c r="V8" i="40"/>
  <c r="V8" i="39"/>
  <c r="V8" i="38"/>
  <c r="V8" i="37"/>
  <c r="V8" i="36"/>
  <c r="V8" i="35"/>
  <c r="V8" i="33"/>
  <c r="V8" i="31"/>
  <c r="V8" i="26"/>
  <c r="V8" i="25"/>
  <c r="V8" i="24"/>
  <c r="V8" i="18"/>
  <c r="V8" i="17"/>
  <c r="V8" i="16"/>
  <c r="V8" i="15"/>
  <c r="V8" i="14"/>
  <c r="V8" i="12"/>
  <c r="V8" i="23"/>
  <c r="V8" i="34"/>
  <c r="V8" i="32"/>
  <c r="V8" i="30"/>
  <c r="V8" i="22"/>
  <c r="V8" i="28"/>
  <c r="V8" i="20"/>
  <c r="V8" i="29"/>
  <c r="V8" i="13"/>
  <c r="V8" i="21"/>
  <c r="V8" i="27"/>
  <c r="V8" i="8"/>
  <c r="V8" i="19"/>
  <c r="V11" i="48"/>
  <c r="V11" i="49"/>
  <c r="V11" i="40"/>
  <c r="V11" i="50"/>
  <c r="V11" i="39"/>
  <c r="V11" i="51"/>
  <c r="V11" i="38"/>
  <c r="V11" i="52"/>
  <c r="V11" i="37"/>
  <c r="V11" i="43"/>
  <c r="V11" i="44"/>
  <c r="V11" i="42"/>
  <c r="V11" i="25"/>
  <c r="V11" i="24"/>
  <c r="V11" i="23"/>
  <c r="V11" i="34"/>
  <c r="V11" i="32"/>
  <c r="V11" i="30"/>
  <c r="V11" i="22"/>
  <c r="V11" i="41"/>
  <c r="V11" i="35"/>
  <c r="V11" i="29"/>
  <c r="V11" i="21"/>
  <c r="V11" i="27"/>
  <c r="V11" i="19"/>
  <c r="V11" i="20"/>
  <c r="V11" i="16"/>
  <c r="V11" i="8"/>
  <c r="V11" i="12"/>
  <c r="V11" i="33"/>
  <c r="V11" i="26"/>
  <c r="V11" i="15"/>
  <c r="V11" i="17"/>
  <c r="V11" i="31"/>
  <c r="V11" i="18"/>
  <c r="V11" i="14"/>
  <c r="V11" i="13"/>
  <c r="V11" i="36"/>
  <c r="V11" i="28"/>
  <c r="V14" i="48"/>
  <c r="V14" i="51"/>
  <c r="V14" i="38"/>
  <c r="V14" i="52"/>
  <c r="V14" i="37"/>
  <c r="V14" i="43"/>
  <c r="V14" i="44"/>
  <c r="V14" i="42"/>
  <c r="V14" i="41"/>
  <c r="V14" i="49"/>
  <c r="V14" i="40"/>
  <c r="V14" i="36"/>
  <c r="V14" i="35"/>
  <c r="V14" i="34"/>
  <c r="V14" i="33"/>
  <c r="V14" i="32"/>
  <c r="V14" i="31"/>
  <c r="V14" i="30"/>
  <c r="V14" i="29"/>
  <c r="V14" i="28"/>
  <c r="V14" i="27"/>
  <c r="V14" i="26"/>
  <c r="V14" i="25"/>
  <c r="V14" i="24"/>
  <c r="V14" i="23"/>
  <c r="V14" i="22"/>
  <c r="V14" i="21"/>
  <c r="V14" i="20"/>
  <c r="V14" i="19"/>
  <c r="V14" i="18"/>
  <c r="V14" i="50"/>
  <c r="V14" i="39"/>
  <c r="V14" i="17"/>
  <c r="V14" i="16"/>
  <c r="V14" i="15"/>
  <c r="V14" i="14"/>
  <c r="V14" i="12"/>
  <c r="V14" i="13"/>
  <c r="V14" i="8"/>
  <c r="V22" i="48"/>
  <c r="V22" i="41"/>
  <c r="V22" i="49"/>
  <c r="V22" i="40"/>
  <c r="V22" i="50"/>
  <c r="V22" i="39"/>
  <c r="V22" i="51"/>
  <c r="V22" i="38"/>
  <c r="V22" i="52"/>
  <c r="V22" i="37"/>
  <c r="V22" i="43"/>
  <c r="V22" i="44"/>
  <c r="V22" i="36"/>
  <c r="V22" i="35"/>
  <c r="V22" i="34"/>
  <c r="V22" i="33"/>
  <c r="V22" i="32"/>
  <c r="V22" i="31"/>
  <c r="V22" i="30"/>
  <c r="V22" i="29"/>
  <c r="V22" i="28"/>
  <c r="V22" i="27"/>
  <c r="V22" i="26"/>
  <c r="V22" i="25"/>
  <c r="V22" i="24"/>
  <c r="V22" i="23"/>
  <c r="V22" i="22"/>
  <c r="V22" i="21"/>
  <c r="V22" i="20"/>
  <c r="V22" i="19"/>
  <c r="V22" i="18"/>
  <c r="V22" i="42"/>
  <c r="V22" i="17"/>
  <c r="V22" i="16"/>
  <c r="V22" i="15"/>
  <c r="V22" i="14"/>
  <c r="V22" i="12"/>
  <c r="V22" i="13"/>
  <c r="V22" i="8"/>
  <c r="V42" i="48"/>
  <c r="V42" i="52"/>
  <c r="V42" i="37"/>
  <c r="V42" i="43"/>
  <c r="V42" i="44"/>
  <c r="V42" i="36"/>
  <c r="V42" i="35"/>
  <c r="V42" i="34"/>
  <c r="V42" i="33"/>
  <c r="V42" i="32"/>
  <c r="V42" i="31"/>
  <c r="V42" i="30"/>
  <c r="V42" i="29"/>
  <c r="V42" i="28"/>
  <c r="V42" i="27"/>
  <c r="V42" i="26"/>
  <c r="V42" i="25"/>
  <c r="V42" i="24"/>
  <c r="V42" i="23"/>
  <c r="V42" i="22"/>
  <c r="V42" i="21"/>
  <c r="V42" i="20"/>
  <c r="V42" i="19"/>
  <c r="V42" i="18"/>
  <c r="V42" i="42"/>
  <c r="V42" i="41"/>
  <c r="V42" i="49"/>
  <c r="V42" i="40"/>
  <c r="V42" i="50"/>
  <c r="V42" i="39"/>
  <c r="V42" i="17"/>
  <c r="V42" i="16"/>
  <c r="V42" i="15"/>
  <c r="V42" i="14"/>
  <c r="V42" i="12"/>
  <c r="V42" i="13"/>
  <c r="V42" i="51"/>
  <c r="V42" i="38"/>
  <c r="V42" i="8"/>
  <c r="V7" i="48"/>
  <c r="V7" i="49"/>
  <c r="V7" i="50"/>
  <c r="V7" i="51"/>
  <c r="V7" i="52"/>
  <c r="V7" i="43"/>
  <c r="V7" i="44"/>
  <c r="V7" i="42"/>
  <c r="V7" i="41"/>
  <c r="V7" i="40"/>
  <c r="V7" i="39"/>
  <c r="V7" i="38"/>
  <c r="V7" i="37"/>
  <c r="V7" i="27"/>
  <c r="V7" i="19"/>
  <c r="V7" i="33"/>
  <c r="V7" i="31"/>
  <c r="V7" i="26"/>
  <c r="V7" i="25"/>
  <c r="V7" i="24"/>
  <c r="V7" i="18"/>
  <c r="V7" i="17"/>
  <c r="V7" i="16"/>
  <c r="V7" i="15"/>
  <c r="V7" i="14"/>
  <c r="V7" i="12"/>
  <c r="V7" i="23"/>
  <c r="V7" i="36"/>
  <c r="V7" i="29"/>
  <c r="V7" i="21"/>
  <c r="V7" i="32"/>
  <c r="V7" i="20"/>
  <c r="V7" i="13"/>
  <c r="V7" i="35"/>
  <c r="V7" i="30"/>
  <c r="V7" i="22"/>
  <c r="V7" i="28"/>
  <c r="V7" i="8"/>
  <c r="V7" i="34"/>
  <c r="V28" i="49"/>
  <c r="V28" i="50"/>
  <c r="V28" i="51"/>
  <c r="V28" i="52"/>
  <c r="V28" i="43"/>
  <c r="V28" i="44"/>
  <c r="V28" i="42"/>
  <c r="V28" i="41"/>
  <c r="V28" i="40"/>
  <c r="V28" i="39"/>
  <c r="V28" i="38"/>
  <c r="V28" i="37"/>
  <c r="V28" i="36"/>
  <c r="V28" i="35"/>
  <c r="V28" i="34"/>
  <c r="V28" i="33"/>
  <c r="V28" i="32"/>
  <c r="V28" i="31"/>
  <c r="V28" i="30"/>
  <c r="V28" i="48"/>
  <c r="V28" i="22"/>
  <c r="V28" i="29"/>
  <c r="V28" i="21"/>
  <c r="V28" i="28"/>
  <c r="V28" i="20"/>
  <c r="V28" i="27"/>
  <c r="V28" i="19"/>
  <c r="V28" i="26"/>
  <c r="V28" i="18"/>
  <c r="V28" i="24"/>
  <c r="V28" i="17"/>
  <c r="V28" i="16"/>
  <c r="V28" i="15"/>
  <c r="V28" i="14"/>
  <c r="V28" i="12"/>
  <c r="V28" i="8"/>
  <c r="V28" i="23"/>
  <c r="V28" i="13"/>
  <c r="V28" i="25"/>
  <c r="V31" i="48"/>
  <c r="V31" i="49"/>
  <c r="V31" i="50"/>
  <c r="V31" i="51"/>
  <c r="V31" i="52"/>
  <c r="V31" i="43"/>
  <c r="V31" i="44"/>
  <c r="V31" i="42"/>
  <c r="V31" i="41"/>
  <c r="V31" i="40"/>
  <c r="V31" i="39"/>
  <c r="V31" i="38"/>
  <c r="V31" i="37"/>
  <c r="V31" i="28"/>
  <c r="V31" i="20"/>
  <c r="V31" i="32"/>
  <c r="V31" i="30"/>
  <c r="V31" i="27"/>
  <c r="V31" i="19"/>
  <c r="V31" i="26"/>
  <c r="V31" i="18"/>
  <c r="V31" i="34"/>
  <c r="V31" i="25"/>
  <c r="V31" i="17"/>
  <c r="V31" i="16"/>
  <c r="V31" i="15"/>
  <c r="V31" i="14"/>
  <c r="V31" i="12"/>
  <c r="V31" i="35"/>
  <c r="V31" i="24"/>
  <c r="V31" i="22"/>
  <c r="V31" i="33"/>
  <c r="V31" i="13"/>
  <c r="V31" i="31"/>
  <c r="V31" i="23"/>
  <c r="V31" i="36"/>
  <c r="V31" i="29"/>
  <c r="V31" i="8"/>
  <c r="V31" i="21"/>
  <c r="V41" i="48"/>
  <c r="V41" i="51"/>
  <c r="V41" i="38"/>
  <c r="V41" i="52"/>
  <c r="V41" i="37"/>
  <c r="V41" i="43"/>
  <c r="V41" i="44"/>
  <c r="V41" i="36"/>
  <c r="V41" i="35"/>
  <c r="V41" i="34"/>
  <c r="V41" i="33"/>
  <c r="V41" i="32"/>
  <c r="V41" i="31"/>
  <c r="V41" i="30"/>
  <c r="V41" i="29"/>
  <c r="V41" i="28"/>
  <c r="V41" i="27"/>
  <c r="V41" i="26"/>
  <c r="V41" i="25"/>
  <c r="V41" i="24"/>
  <c r="V41" i="23"/>
  <c r="V41" i="22"/>
  <c r="V41" i="21"/>
  <c r="V41" i="20"/>
  <c r="V41" i="19"/>
  <c r="V41" i="18"/>
  <c r="V41" i="42"/>
  <c r="V41" i="41"/>
  <c r="V41" i="49"/>
  <c r="V41" i="40"/>
  <c r="V41" i="39"/>
  <c r="V41" i="17"/>
  <c r="V41" i="16"/>
  <c r="V41" i="15"/>
  <c r="V41" i="14"/>
  <c r="V41" i="12"/>
  <c r="V41" i="13"/>
  <c r="V41" i="50"/>
  <c r="V41" i="8"/>
  <c r="V10" i="48"/>
  <c r="V10" i="41"/>
  <c r="V10" i="49"/>
  <c r="V10" i="40"/>
  <c r="V10" i="50"/>
  <c r="V10" i="39"/>
  <c r="V10" i="36"/>
  <c r="V10" i="35"/>
  <c r="V10" i="34"/>
  <c r="V10" i="33"/>
  <c r="V10" i="32"/>
  <c r="V10" i="31"/>
  <c r="V10" i="30"/>
  <c r="V10" i="29"/>
  <c r="V10" i="28"/>
  <c r="V10" i="27"/>
  <c r="V10" i="26"/>
  <c r="V10" i="25"/>
  <c r="V10" i="24"/>
  <c r="V10" i="23"/>
  <c r="V10" i="22"/>
  <c r="V10" i="21"/>
  <c r="V10" i="20"/>
  <c r="V10" i="19"/>
  <c r="V10" i="51"/>
  <c r="V10" i="38"/>
  <c r="V10" i="52"/>
  <c r="V10" i="37"/>
  <c r="V10" i="43"/>
  <c r="V10" i="44"/>
  <c r="V10" i="18"/>
  <c r="V10" i="17"/>
  <c r="V10" i="16"/>
  <c r="V10" i="15"/>
  <c r="V10" i="14"/>
  <c r="V10" i="12"/>
  <c r="V10" i="42"/>
  <c r="V10" i="8"/>
  <c r="V10" i="13"/>
  <c r="V21" i="48"/>
  <c r="V21" i="42"/>
  <c r="V21" i="41"/>
  <c r="V21" i="49"/>
  <c r="V21" i="40"/>
  <c r="V21" i="50"/>
  <c r="V21" i="39"/>
  <c r="V21" i="51"/>
  <c r="V21" i="38"/>
  <c r="V21" i="52"/>
  <c r="V21" i="37"/>
  <c r="V21" i="43"/>
  <c r="V21" i="35"/>
  <c r="V21" i="26"/>
  <c r="V21" i="18"/>
  <c r="V21" i="36"/>
  <c r="V21" i="25"/>
  <c r="V21" i="33"/>
  <c r="V21" i="31"/>
  <c r="V21" i="24"/>
  <c r="V21" i="23"/>
  <c r="V21" i="22"/>
  <c r="V21" i="32"/>
  <c r="V21" i="30"/>
  <c r="V21" i="28"/>
  <c r="V21" i="20"/>
  <c r="V21" i="21"/>
  <c r="V21" i="15"/>
  <c r="V21" i="14"/>
  <c r="V21" i="27"/>
  <c r="V21" i="13"/>
  <c r="V21" i="8"/>
  <c r="V21" i="17"/>
  <c r="V21" i="12"/>
  <c r="V21" i="34"/>
  <c r="V21" i="19"/>
  <c r="V21" i="44"/>
  <c r="V21" i="29"/>
  <c r="V21" i="16"/>
  <c r="V24" i="48"/>
  <c r="V24" i="49"/>
  <c r="V24" i="50"/>
  <c r="V24" i="51"/>
  <c r="V24" i="52"/>
  <c r="V24" i="43"/>
  <c r="V24" i="44"/>
  <c r="V24" i="42"/>
  <c r="V24" i="41"/>
  <c r="V24" i="40"/>
  <c r="V24" i="39"/>
  <c r="V24" i="38"/>
  <c r="V24" i="37"/>
  <c r="V24" i="36"/>
  <c r="V24" i="35"/>
  <c r="V24" i="34"/>
  <c r="V24" i="33"/>
  <c r="V24" i="31"/>
  <c r="V24" i="24"/>
  <c r="V24" i="23"/>
  <c r="V24" i="22"/>
  <c r="V24" i="17"/>
  <c r="V24" i="16"/>
  <c r="V24" i="15"/>
  <c r="V24" i="14"/>
  <c r="V24" i="12"/>
  <c r="V24" i="29"/>
  <c r="V24" i="21"/>
  <c r="V24" i="32"/>
  <c r="V24" i="30"/>
  <c r="V24" i="28"/>
  <c r="V24" i="20"/>
  <c r="V24" i="26"/>
  <c r="V24" i="18"/>
  <c r="V24" i="13"/>
  <c r="V24" i="25"/>
  <c r="V24" i="27"/>
  <c r="V24" i="19"/>
  <c r="V24" i="8"/>
  <c r="V37" i="48"/>
  <c r="V37" i="49"/>
  <c r="V37" i="40"/>
  <c r="V37" i="50"/>
  <c r="V37" i="39"/>
  <c r="V37" i="51"/>
  <c r="V37" i="38"/>
  <c r="V37" i="52"/>
  <c r="V37" i="37"/>
  <c r="V37" i="43"/>
  <c r="V37" i="44"/>
  <c r="V37" i="42"/>
  <c r="V37" i="24"/>
  <c r="V37" i="34"/>
  <c r="V37" i="23"/>
  <c r="V37" i="41"/>
  <c r="V37" i="35"/>
  <c r="V37" i="33"/>
  <c r="V37" i="31"/>
  <c r="V37" i="22"/>
  <c r="V37" i="36"/>
  <c r="V37" i="29"/>
  <c r="V37" i="21"/>
  <c r="V37" i="28"/>
  <c r="V37" i="20"/>
  <c r="V37" i="32"/>
  <c r="V37" i="30"/>
  <c r="V37" i="26"/>
  <c r="V37" i="18"/>
  <c r="V37" i="27"/>
  <c r="V37" i="17"/>
  <c r="V37" i="12"/>
  <c r="V37" i="19"/>
  <c r="V37" i="16"/>
  <c r="V37" i="13"/>
  <c r="V37" i="8"/>
  <c r="V37" i="15"/>
  <c r="V37" i="25"/>
  <c r="V37" i="14"/>
  <c r="V30" i="43"/>
  <c r="V30" i="44"/>
  <c r="V30" i="42"/>
  <c r="V30" i="48"/>
  <c r="V30" i="41"/>
  <c r="V30" i="49"/>
  <c r="V30" i="40"/>
  <c r="V30" i="50"/>
  <c r="V30" i="39"/>
  <c r="V30" i="51"/>
  <c r="V30" i="38"/>
  <c r="V30" i="36"/>
  <c r="V30" i="35"/>
  <c r="V30" i="34"/>
  <c r="V30" i="33"/>
  <c r="V30" i="32"/>
  <c r="V30" i="31"/>
  <c r="V30" i="30"/>
  <c r="V30" i="29"/>
  <c r="V30" i="28"/>
  <c r="V30" i="27"/>
  <c r="V30" i="26"/>
  <c r="V30" i="25"/>
  <c r="V30" i="24"/>
  <c r="V30" i="23"/>
  <c r="V30" i="22"/>
  <c r="V30" i="21"/>
  <c r="V30" i="20"/>
  <c r="V30" i="19"/>
  <c r="V30" i="18"/>
  <c r="V30" i="17"/>
  <c r="V30" i="16"/>
  <c r="V30" i="15"/>
  <c r="V30" i="14"/>
  <c r="V30" i="12"/>
  <c r="V30" i="52"/>
  <c r="V30" i="13"/>
  <c r="V30" i="37"/>
  <c r="V30" i="8"/>
  <c r="V40" i="48"/>
  <c r="V40" i="49"/>
  <c r="V40" i="50"/>
  <c r="V40" i="51"/>
  <c r="V40" i="52"/>
  <c r="V40" i="43"/>
  <c r="V40" i="44"/>
  <c r="V40" i="42"/>
  <c r="V40" i="41"/>
  <c r="V40" i="40"/>
  <c r="V40" i="39"/>
  <c r="V40" i="38"/>
  <c r="V40" i="37"/>
  <c r="V40" i="36"/>
  <c r="V40" i="35"/>
  <c r="V40" i="34"/>
  <c r="V40" i="33"/>
  <c r="V40" i="31"/>
  <c r="V40" i="22"/>
  <c r="V40" i="29"/>
  <c r="V40" i="21"/>
  <c r="V40" i="28"/>
  <c r="V40" i="20"/>
  <c r="V40" i="17"/>
  <c r="V40" i="16"/>
  <c r="V40" i="15"/>
  <c r="V40" i="14"/>
  <c r="V40" i="12"/>
  <c r="V40" i="13"/>
  <c r="V40" i="27"/>
  <c r="V40" i="19"/>
  <c r="V40" i="32"/>
  <c r="V40" i="30"/>
  <c r="V40" i="26"/>
  <c r="V40" i="18"/>
  <c r="V40" i="24"/>
  <c r="V40" i="23"/>
  <c r="V40" i="25"/>
  <c r="V40" i="8"/>
  <c r="V15" i="48"/>
  <c r="V15" i="49"/>
  <c r="V15" i="50"/>
  <c r="V15" i="51"/>
  <c r="V15" i="52"/>
  <c r="V15" i="43"/>
  <c r="V15" i="44"/>
  <c r="V15" i="42"/>
  <c r="V15" i="41"/>
  <c r="V15" i="40"/>
  <c r="V15" i="39"/>
  <c r="V15" i="38"/>
  <c r="V15" i="37"/>
  <c r="V15" i="22"/>
  <c r="V15" i="34"/>
  <c r="V15" i="32"/>
  <c r="V15" i="30"/>
  <c r="V15" i="29"/>
  <c r="V15" i="21"/>
  <c r="V15" i="35"/>
  <c r="V15" i="28"/>
  <c r="V15" i="20"/>
  <c r="V15" i="36"/>
  <c r="V15" i="27"/>
  <c r="V15" i="19"/>
  <c r="V15" i="17"/>
  <c r="V15" i="16"/>
  <c r="V15" i="15"/>
  <c r="V15" i="14"/>
  <c r="V15" i="12"/>
  <c r="V15" i="26"/>
  <c r="V15" i="18"/>
  <c r="V15" i="24"/>
  <c r="V15" i="25"/>
  <c r="V15" i="13"/>
  <c r="V15" i="33"/>
  <c r="V15" i="31"/>
  <c r="V15" i="23"/>
  <c r="V15" i="8"/>
  <c r="V20" i="49"/>
  <c r="V20" i="50"/>
  <c r="V20" i="51"/>
  <c r="V20" i="52"/>
  <c r="V20" i="43"/>
  <c r="V20" i="44"/>
  <c r="V20" i="42"/>
  <c r="V20" i="41"/>
  <c r="V20" i="40"/>
  <c r="V20" i="39"/>
  <c r="V20" i="38"/>
  <c r="V20" i="37"/>
  <c r="V20" i="36"/>
  <c r="V20" i="35"/>
  <c r="V20" i="34"/>
  <c r="V20" i="33"/>
  <c r="V20" i="32"/>
  <c r="V20" i="31"/>
  <c r="V20" i="30"/>
  <c r="V20" i="48"/>
  <c r="V20" i="27"/>
  <c r="V20" i="19"/>
  <c r="V20" i="26"/>
  <c r="V20" i="18"/>
  <c r="V20" i="25"/>
  <c r="V20" i="24"/>
  <c r="V20" i="23"/>
  <c r="V20" i="29"/>
  <c r="V20" i="21"/>
  <c r="V20" i="17"/>
  <c r="V20" i="16"/>
  <c r="V20" i="15"/>
  <c r="V20" i="14"/>
  <c r="V20" i="12"/>
  <c r="V20" i="22"/>
  <c r="V20" i="8"/>
  <c r="V20" i="13"/>
  <c r="V20" i="28"/>
  <c r="V20" i="20"/>
  <c r="V33" i="48"/>
  <c r="V33" i="44"/>
  <c r="V33" i="42"/>
  <c r="V33" i="41"/>
  <c r="V33" i="49"/>
  <c r="V33" i="40"/>
  <c r="V33" i="36"/>
  <c r="V33" i="35"/>
  <c r="V33" i="34"/>
  <c r="V33" i="33"/>
  <c r="V33" i="32"/>
  <c r="V33" i="31"/>
  <c r="V33" i="30"/>
  <c r="V33" i="29"/>
  <c r="V33" i="28"/>
  <c r="V33" i="27"/>
  <c r="V33" i="26"/>
  <c r="V33" i="25"/>
  <c r="V33" i="24"/>
  <c r="V33" i="23"/>
  <c r="V33" i="22"/>
  <c r="V33" i="21"/>
  <c r="V33" i="20"/>
  <c r="V33" i="19"/>
  <c r="V33" i="18"/>
  <c r="V33" i="50"/>
  <c r="V33" i="39"/>
  <c r="V33" i="51"/>
  <c r="V33" i="38"/>
  <c r="V33" i="52"/>
  <c r="V33" i="37"/>
  <c r="V33" i="43"/>
  <c r="V33" i="17"/>
  <c r="V33" i="16"/>
  <c r="V33" i="15"/>
  <c r="V33" i="14"/>
  <c r="V33" i="12"/>
  <c r="V33" i="8"/>
  <c r="V33" i="13"/>
  <c r="X5" i="48"/>
  <c r="X5" i="49"/>
  <c r="X5" i="50"/>
  <c r="X5" i="51"/>
  <c r="X5" i="52"/>
  <c r="X5" i="43"/>
  <c r="X5" i="44"/>
  <c r="X5" i="42"/>
  <c r="X5" i="41"/>
  <c r="X5" i="40"/>
  <c r="X5" i="39"/>
  <c r="X5" i="38"/>
  <c r="X5" i="37"/>
  <c r="X5" i="36"/>
  <c r="X5" i="35"/>
  <c r="X5" i="34"/>
  <c r="X5" i="33"/>
  <c r="X5" i="32"/>
  <c r="X5" i="24"/>
  <c r="X5" i="25"/>
  <c r="X5" i="26"/>
  <c r="X5" i="27"/>
  <c r="X5" i="28"/>
  <c r="X5" i="29"/>
  <c r="X5" i="30"/>
  <c r="X5" i="22"/>
  <c r="X5" i="21"/>
  <c r="X5" i="20"/>
  <c r="X5" i="19"/>
  <c r="X5" i="18"/>
  <c r="X5" i="17"/>
  <c r="X5" i="16"/>
  <c r="X5" i="15"/>
  <c r="X5" i="14"/>
  <c r="X5" i="12"/>
  <c r="X5" i="13"/>
  <c r="X5" i="8"/>
  <c r="X5" i="31"/>
  <c r="X5" i="23"/>
  <c r="X8" i="48"/>
  <c r="X8" i="49"/>
  <c r="X8" i="50"/>
  <c r="X8" i="51"/>
  <c r="X8" i="52"/>
  <c r="X8" i="43"/>
  <c r="X8" i="44"/>
  <c r="X8" i="42"/>
  <c r="X8" i="41"/>
  <c r="X8" i="40"/>
  <c r="X8" i="39"/>
  <c r="X8" i="38"/>
  <c r="X8" i="37"/>
  <c r="X8" i="36"/>
  <c r="X8" i="35"/>
  <c r="X8" i="34"/>
  <c r="X8" i="33"/>
  <c r="X8" i="25"/>
  <c r="X8" i="26"/>
  <c r="X8" i="8"/>
  <c r="X8" i="27"/>
  <c r="X8" i="28"/>
  <c r="X8" i="21"/>
  <c r="X8" i="20"/>
  <c r="X8" i="19"/>
  <c r="X8" i="18"/>
  <c r="X8" i="17"/>
  <c r="X8" i="16"/>
  <c r="X8" i="15"/>
  <c r="X8" i="14"/>
  <c r="X8" i="12"/>
  <c r="X8" i="13"/>
  <c r="X8" i="29"/>
  <c r="X8" i="30"/>
  <c r="X8" i="22"/>
  <c r="X8" i="31"/>
  <c r="X8" i="23"/>
  <c r="X8" i="32"/>
  <c r="X8" i="24"/>
  <c r="X12" i="49"/>
  <c r="X12" i="43"/>
  <c r="X12" i="40"/>
  <c r="X12" i="38"/>
  <c r="X12" i="36"/>
  <c r="X12" i="34"/>
  <c r="X12" i="50"/>
  <c r="X12" i="44"/>
  <c r="X12" i="33"/>
  <c r="X12" i="51"/>
  <c r="X12" i="42"/>
  <c r="X12" i="39"/>
  <c r="X12" i="37"/>
  <c r="X12" i="35"/>
  <c r="X12" i="48"/>
  <c r="X12" i="26"/>
  <c r="X12" i="27"/>
  <c r="X12" i="41"/>
  <c r="X12" i="28"/>
  <c r="X12" i="29"/>
  <c r="X12" i="30"/>
  <c r="X12" i="22"/>
  <c r="X12" i="52"/>
  <c r="X12" i="31"/>
  <c r="X12" i="23"/>
  <c r="X12" i="32"/>
  <c r="X12" i="24"/>
  <c r="X12" i="19"/>
  <c r="X12" i="21"/>
  <c r="X12" i="12"/>
  <c r="X12" i="25"/>
  <c r="X12" i="14"/>
  <c r="X12" i="17"/>
  <c r="X12" i="8"/>
  <c r="X12" i="16"/>
  <c r="X12" i="15"/>
  <c r="X12" i="20"/>
  <c r="X12" i="18"/>
  <c r="X12" i="13"/>
  <c r="X16" i="48"/>
  <c r="X16" i="49"/>
  <c r="X16" i="50"/>
  <c r="X16" i="51"/>
  <c r="X16" i="52"/>
  <c r="X16" i="43"/>
  <c r="X16" i="44"/>
  <c r="X16" i="42"/>
  <c r="X16" i="41"/>
  <c r="X16" i="40"/>
  <c r="X16" i="39"/>
  <c r="X16" i="38"/>
  <c r="X16" i="37"/>
  <c r="X16" i="36"/>
  <c r="X16" i="35"/>
  <c r="X16" i="34"/>
  <c r="X16" i="33"/>
  <c r="X16" i="28"/>
  <c r="X16" i="29"/>
  <c r="X16" i="8"/>
  <c r="X16" i="30"/>
  <c r="X16" i="22"/>
  <c r="X16" i="31"/>
  <c r="X16" i="23"/>
  <c r="X16" i="21"/>
  <c r="X16" i="20"/>
  <c r="X16" i="19"/>
  <c r="X16" i="18"/>
  <c r="X16" i="17"/>
  <c r="X16" i="16"/>
  <c r="X16" i="15"/>
  <c r="X16" i="14"/>
  <c r="X16" i="12"/>
  <c r="X16" i="13"/>
  <c r="X16" i="32"/>
  <c r="X16" i="24"/>
  <c r="X16" i="25"/>
  <c r="X16" i="26"/>
  <c r="X16" i="27"/>
  <c r="V19" i="44"/>
  <c r="V19" i="42"/>
  <c r="V19" i="41"/>
  <c r="V19" i="49"/>
  <c r="V19" i="40"/>
  <c r="V19" i="50"/>
  <c r="V19" i="39"/>
  <c r="V19" i="51"/>
  <c r="V19" i="38"/>
  <c r="V19" i="48"/>
  <c r="V19" i="52"/>
  <c r="V19" i="37"/>
  <c r="V19" i="34"/>
  <c r="V19" i="28"/>
  <c r="V19" i="20"/>
  <c r="V19" i="35"/>
  <c r="V19" i="27"/>
  <c r="V19" i="19"/>
  <c r="V19" i="43"/>
  <c r="V19" i="36"/>
  <c r="V19" i="26"/>
  <c r="V19" i="18"/>
  <c r="V19" i="33"/>
  <c r="V19" i="31"/>
  <c r="V19" i="25"/>
  <c r="V19" i="24"/>
  <c r="V19" i="22"/>
  <c r="V19" i="30"/>
  <c r="V19" i="21"/>
  <c r="V19" i="15"/>
  <c r="V19" i="8"/>
  <c r="V19" i="14"/>
  <c r="V19" i="29"/>
  <c r="V19" i="23"/>
  <c r="V19" i="17"/>
  <c r="V19" i="12"/>
  <c r="V19" i="13"/>
  <c r="V19" i="16"/>
  <c r="V19" i="32"/>
  <c r="X24" i="48"/>
  <c r="X24" i="49"/>
  <c r="X24" i="50"/>
  <c r="X24" i="51"/>
  <c r="X24" i="52"/>
  <c r="X24" i="43"/>
  <c r="X24" i="44"/>
  <c r="X24" i="42"/>
  <c r="X24" i="41"/>
  <c r="X24" i="40"/>
  <c r="X24" i="39"/>
  <c r="X24" i="38"/>
  <c r="X24" i="37"/>
  <c r="X24" i="36"/>
  <c r="X24" i="35"/>
  <c r="X24" i="34"/>
  <c r="X24" i="33"/>
  <c r="X24" i="31"/>
  <c r="X24" i="23"/>
  <c r="X24" i="32"/>
  <c r="X24" i="24"/>
  <c r="X24" i="8"/>
  <c r="X24" i="25"/>
  <c r="X24" i="26"/>
  <c r="X24" i="21"/>
  <c r="X24" i="20"/>
  <c r="X24" i="19"/>
  <c r="X24" i="18"/>
  <c r="X24" i="17"/>
  <c r="X24" i="16"/>
  <c r="X24" i="15"/>
  <c r="X24" i="14"/>
  <c r="X24" i="12"/>
  <c r="X24" i="13"/>
  <c r="X24" i="27"/>
  <c r="X24" i="28"/>
  <c r="X24" i="29"/>
  <c r="X24" i="22"/>
  <c r="X24" i="30"/>
  <c r="X28" i="51"/>
  <c r="X28" i="42"/>
  <c r="X28" i="38"/>
  <c r="X28" i="36"/>
  <c r="X28" i="34"/>
  <c r="X28" i="33"/>
  <c r="X28" i="48"/>
  <c r="X28" i="52"/>
  <c r="X28" i="41"/>
  <c r="X28" i="49"/>
  <c r="X28" i="43"/>
  <c r="X28" i="40"/>
  <c r="X28" i="37"/>
  <c r="X28" i="35"/>
  <c r="X28" i="32"/>
  <c r="X28" i="24"/>
  <c r="X28" i="25"/>
  <c r="X28" i="50"/>
  <c r="X28" i="26"/>
  <c r="X28" i="27"/>
  <c r="X28" i="39"/>
  <c r="X28" i="28"/>
  <c r="X28" i="29"/>
  <c r="X28" i="30"/>
  <c r="X28" i="22"/>
  <c r="X28" i="44"/>
  <c r="X28" i="17"/>
  <c r="X28" i="19"/>
  <c r="X28" i="20"/>
  <c r="X28" i="13"/>
  <c r="X28" i="21"/>
  <c r="X28" i="23"/>
  <c r="X28" i="15"/>
  <c r="X28" i="31"/>
  <c r="X28" i="18"/>
  <c r="X28" i="8"/>
  <c r="X28" i="16"/>
  <c r="X28" i="14"/>
  <c r="X28" i="12"/>
  <c r="L44" i="48"/>
  <c r="L44" i="41"/>
  <c r="L44" i="33"/>
  <c r="L44" i="25"/>
  <c r="L44" i="17"/>
  <c r="L44" i="21"/>
  <c r="L44" i="43"/>
  <c r="L44" i="13"/>
  <c r="L44" i="42"/>
  <c r="L44" i="49"/>
  <c r="L44" i="40"/>
  <c r="L44" i="32"/>
  <c r="L44" i="24"/>
  <c r="L44" i="16"/>
  <c r="L44" i="29"/>
  <c r="L44" i="12"/>
  <c r="L44" i="20"/>
  <c r="L44" i="27"/>
  <c r="L44" i="34"/>
  <c r="L44" i="50"/>
  <c r="L44" i="39"/>
  <c r="L44" i="31"/>
  <c r="L44" i="23"/>
  <c r="L44" i="15"/>
  <c r="L44" i="37"/>
  <c r="L44" i="36"/>
  <c r="L44" i="35"/>
  <c r="L44" i="8"/>
  <c r="L44" i="18"/>
  <c r="L44" i="51"/>
  <c r="L44" i="38"/>
  <c r="L44" i="30"/>
  <c r="L44" i="22"/>
  <c r="L44" i="14"/>
  <c r="L44" i="52"/>
  <c r="L44" i="28"/>
  <c r="L44" i="44"/>
  <c r="L44" i="19"/>
  <c r="L44" i="26"/>
  <c r="X7" i="48"/>
  <c r="X7" i="49"/>
  <c r="X7" i="50"/>
  <c r="X7" i="51"/>
  <c r="X7" i="52"/>
  <c r="X7" i="43"/>
  <c r="X7" i="44"/>
  <c r="X7" i="42"/>
  <c r="X7" i="41"/>
  <c r="X7" i="40"/>
  <c r="X7" i="39"/>
  <c r="X7" i="38"/>
  <c r="X7" i="37"/>
  <c r="X7" i="36"/>
  <c r="X7" i="35"/>
  <c r="X7" i="32"/>
  <c r="X7" i="31"/>
  <c r="X7" i="30"/>
  <c r="X7" i="29"/>
  <c r="X7" i="28"/>
  <c r="X7" i="27"/>
  <c r="X7" i="26"/>
  <c r="X7" i="25"/>
  <c r="X7" i="24"/>
  <c r="X7" i="23"/>
  <c r="X7" i="22"/>
  <c r="X7" i="34"/>
  <c r="X7" i="33"/>
  <c r="X7" i="21"/>
  <c r="X7" i="20"/>
  <c r="X7" i="19"/>
  <c r="X7" i="18"/>
  <c r="X7" i="17"/>
  <c r="X7" i="16"/>
  <c r="X7" i="15"/>
  <c r="X7" i="14"/>
  <c r="X7" i="12"/>
  <c r="X7" i="13"/>
  <c r="X7" i="8"/>
  <c r="V18" i="48"/>
  <c r="V18" i="43"/>
  <c r="V18" i="44"/>
  <c r="V18" i="42"/>
  <c r="V18" i="36"/>
  <c r="V18" i="35"/>
  <c r="V18" i="34"/>
  <c r="V18" i="33"/>
  <c r="V18" i="32"/>
  <c r="V18" i="31"/>
  <c r="V18" i="30"/>
  <c r="V18" i="29"/>
  <c r="V18" i="28"/>
  <c r="V18" i="27"/>
  <c r="V18" i="26"/>
  <c r="V18" i="25"/>
  <c r="V18" i="24"/>
  <c r="V18" i="23"/>
  <c r="V18" i="22"/>
  <c r="V18" i="21"/>
  <c r="V18" i="20"/>
  <c r="V18" i="19"/>
  <c r="V18" i="18"/>
  <c r="V18" i="41"/>
  <c r="V18" i="49"/>
  <c r="V18" i="40"/>
  <c r="V18" i="50"/>
  <c r="V18" i="39"/>
  <c r="V18" i="51"/>
  <c r="V18" i="38"/>
  <c r="V18" i="37"/>
  <c r="V18" i="17"/>
  <c r="V18" i="16"/>
  <c r="V18" i="15"/>
  <c r="V18" i="14"/>
  <c r="V18" i="12"/>
  <c r="V18" i="8"/>
  <c r="V18" i="13"/>
  <c r="V18" i="52"/>
  <c r="X23" i="48"/>
  <c r="X23" i="49"/>
  <c r="X23" i="50"/>
  <c r="X23" i="51"/>
  <c r="X23" i="52"/>
  <c r="X23" i="43"/>
  <c r="X23" i="44"/>
  <c r="X23" i="42"/>
  <c r="X23" i="41"/>
  <c r="X23" i="40"/>
  <c r="X23" i="39"/>
  <c r="X23" i="38"/>
  <c r="X23" i="37"/>
  <c r="X23" i="36"/>
  <c r="X23" i="35"/>
  <c r="X23" i="34"/>
  <c r="X23" i="33"/>
  <c r="X23" i="32"/>
  <c r="X23" i="31"/>
  <c r="X23" i="30"/>
  <c r="X23" i="29"/>
  <c r="X23" i="28"/>
  <c r="X23" i="27"/>
  <c r="X23" i="26"/>
  <c r="X23" i="25"/>
  <c r="X23" i="24"/>
  <c r="X23" i="23"/>
  <c r="X23" i="22"/>
  <c r="X23" i="21"/>
  <c r="X23" i="20"/>
  <c r="X23" i="19"/>
  <c r="X23" i="18"/>
  <c r="X23" i="17"/>
  <c r="X23" i="16"/>
  <c r="X23" i="15"/>
  <c r="X23" i="14"/>
  <c r="X23" i="12"/>
  <c r="X23" i="13"/>
  <c r="X23" i="8"/>
  <c r="X33" i="48"/>
  <c r="X33" i="49"/>
  <c r="X33" i="50"/>
  <c r="X33" i="51"/>
  <c r="X33" i="52"/>
  <c r="X33" i="43"/>
  <c r="X33" i="44"/>
  <c r="X33" i="42"/>
  <c r="X33" i="41"/>
  <c r="X33" i="40"/>
  <c r="X33" i="39"/>
  <c r="X33" i="38"/>
  <c r="X33" i="36"/>
  <c r="X33" i="32"/>
  <c r="X33" i="31"/>
  <c r="X33" i="30"/>
  <c r="X33" i="29"/>
  <c r="X33" i="28"/>
  <c r="X33" i="27"/>
  <c r="X33" i="26"/>
  <c r="X33" i="25"/>
  <c r="X33" i="24"/>
  <c r="X33" i="23"/>
  <c r="X33" i="22"/>
  <c r="X33" i="37"/>
  <c r="X33" i="35"/>
  <c r="X33" i="21"/>
  <c r="X33" i="20"/>
  <c r="X33" i="19"/>
  <c r="X33" i="18"/>
  <c r="X33" i="17"/>
  <c r="X33" i="16"/>
  <c r="X33" i="15"/>
  <c r="X33" i="14"/>
  <c r="X33" i="12"/>
  <c r="X33" i="13"/>
  <c r="X33" i="8"/>
  <c r="X33" i="34"/>
  <c r="X33" i="33"/>
  <c r="X37" i="48"/>
  <c r="X37" i="49"/>
  <c r="X37" i="50"/>
  <c r="X37" i="51"/>
  <c r="X37" i="52"/>
  <c r="X37" i="43"/>
  <c r="X37" i="44"/>
  <c r="X37" i="42"/>
  <c r="X37" i="41"/>
  <c r="X37" i="40"/>
  <c r="X37" i="39"/>
  <c r="X37" i="38"/>
  <c r="X37" i="37"/>
  <c r="X37" i="36"/>
  <c r="X37" i="35"/>
  <c r="X37" i="34"/>
  <c r="X37" i="33"/>
  <c r="X37" i="28"/>
  <c r="X37" i="29"/>
  <c r="X37" i="30"/>
  <c r="X37" i="22"/>
  <c r="X37" i="31"/>
  <c r="X37" i="23"/>
  <c r="X37" i="32"/>
  <c r="X37" i="24"/>
  <c r="X37" i="25"/>
  <c r="X37" i="26"/>
  <c r="X37" i="21"/>
  <c r="X37" i="20"/>
  <c r="X37" i="19"/>
  <c r="X37" i="18"/>
  <c r="X37" i="17"/>
  <c r="X37" i="16"/>
  <c r="X37" i="15"/>
  <c r="X37" i="14"/>
  <c r="X37" i="12"/>
  <c r="X37" i="13"/>
  <c r="X37" i="8"/>
  <c r="X37" i="27"/>
  <c r="X41" i="48"/>
  <c r="X41" i="49"/>
  <c r="X41" i="50"/>
  <c r="X41" i="51"/>
  <c r="X41" i="52"/>
  <c r="X41" i="43"/>
  <c r="X41" i="44"/>
  <c r="X41" i="42"/>
  <c r="X41" i="41"/>
  <c r="X41" i="40"/>
  <c r="X41" i="39"/>
  <c r="X41" i="37"/>
  <c r="X41" i="35"/>
  <c r="X41" i="33"/>
  <c r="X41" i="32"/>
  <c r="X41" i="31"/>
  <c r="X41" i="30"/>
  <c r="X41" i="29"/>
  <c r="X41" i="28"/>
  <c r="X41" i="27"/>
  <c r="X41" i="26"/>
  <c r="X41" i="25"/>
  <c r="X41" i="24"/>
  <c r="X41" i="23"/>
  <c r="X41" i="22"/>
  <c r="X41" i="38"/>
  <c r="X41" i="36"/>
  <c r="X41" i="34"/>
  <c r="X41" i="21"/>
  <c r="X41" i="20"/>
  <c r="X41" i="19"/>
  <c r="X41" i="18"/>
  <c r="X41" i="17"/>
  <c r="X41" i="16"/>
  <c r="X41" i="15"/>
  <c r="X41" i="14"/>
  <c r="X41" i="12"/>
  <c r="X41" i="13"/>
  <c r="X41" i="8"/>
  <c r="X42" i="48"/>
  <c r="X42" i="52"/>
  <c r="X42" i="41"/>
  <c r="X42" i="33"/>
  <c r="X42" i="49"/>
  <c r="X42" i="43"/>
  <c r="X42" i="40"/>
  <c r="X42" i="32"/>
  <c r="X42" i="31"/>
  <c r="X42" i="30"/>
  <c r="X42" i="29"/>
  <c r="X42" i="28"/>
  <c r="X42" i="27"/>
  <c r="X42" i="26"/>
  <c r="X42" i="25"/>
  <c r="X42" i="24"/>
  <c r="X42" i="23"/>
  <c r="X42" i="22"/>
  <c r="X42" i="38"/>
  <c r="X42" i="36"/>
  <c r="X42" i="34"/>
  <c r="X42" i="50"/>
  <c r="X42" i="44"/>
  <c r="X42" i="39"/>
  <c r="X42" i="51"/>
  <c r="X42" i="42"/>
  <c r="X42" i="37"/>
  <c r="X42" i="21"/>
  <c r="X42" i="20"/>
  <c r="X42" i="19"/>
  <c r="X42" i="18"/>
  <c r="X42" i="17"/>
  <c r="X42" i="16"/>
  <c r="X42" i="15"/>
  <c r="X42" i="14"/>
  <c r="X42" i="12"/>
  <c r="X42" i="13"/>
  <c r="X42" i="8"/>
  <c r="X42" i="35"/>
  <c r="V9" i="42"/>
  <c r="V9" i="48"/>
  <c r="V9" i="41"/>
  <c r="V9" i="49"/>
  <c r="V9" i="40"/>
  <c r="V9" i="50"/>
  <c r="V9" i="39"/>
  <c r="V9" i="36"/>
  <c r="V9" i="35"/>
  <c r="V9" i="34"/>
  <c r="V9" i="33"/>
  <c r="V9" i="32"/>
  <c r="V9" i="31"/>
  <c r="V9" i="30"/>
  <c r="V9" i="29"/>
  <c r="V9" i="28"/>
  <c r="V9" i="27"/>
  <c r="V9" i="26"/>
  <c r="V9" i="25"/>
  <c r="V9" i="24"/>
  <c r="V9" i="23"/>
  <c r="V9" i="22"/>
  <c r="V9" i="21"/>
  <c r="V9" i="20"/>
  <c r="V9" i="19"/>
  <c r="V9" i="51"/>
  <c r="V9" i="38"/>
  <c r="V9" i="52"/>
  <c r="V9" i="37"/>
  <c r="V9" i="43"/>
  <c r="V9" i="18"/>
  <c r="V9" i="17"/>
  <c r="V9" i="16"/>
  <c r="V9" i="15"/>
  <c r="V9" i="14"/>
  <c r="V9" i="12"/>
  <c r="V9" i="44"/>
  <c r="V9" i="13"/>
  <c r="V9" i="8"/>
  <c r="V13" i="48"/>
  <c r="V13" i="50"/>
  <c r="V13" i="39"/>
  <c r="V13" i="51"/>
  <c r="V13" i="38"/>
  <c r="V13" i="52"/>
  <c r="V13" i="37"/>
  <c r="V13" i="43"/>
  <c r="V13" i="44"/>
  <c r="V13" i="42"/>
  <c r="V13" i="41"/>
  <c r="V13" i="23"/>
  <c r="V13" i="22"/>
  <c r="V13" i="34"/>
  <c r="V13" i="32"/>
  <c r="V13" i="30"/>
  <c r="V13" i="29"/>
  <c r="V13" i="21"/>
  <c r="V13" i="35"/>
  <c r="V13" i="28"/>
  <c r="V13" i="20"/>
  <c r="V13" i="36"/>
  <c r="V13" i="27"/>
  <c r="V13" i="19"/>
  <c r="V13" i="49"/>
  <c r="V13" i="33"/>
  <c r="V13" i="31"/>
  <c r="V13" i="25"/>
  <c r="V13" i="16"/>
  <c r="V13" i="24"/>
  <c r="V13" i="40"/>
  <c r="V13" i="26"/>
  <c r="V13" i="15"/>
  <c r="V13" i="13"/>
  <c r="V13" i="8"/>
  <c r="V13" i="18"/>
  <c r="V13" i="14"/>
  <c r="V13" i="12"/>
  <c r="V13" i="17"/>
  <c r="V17" i="48"/>
  <c r="V17" i="52"/>
  <c r="V17" i="37"/>
  <c r="V17" i="43"/>
  <c r="V17" i="44"/>
  <c r="V17" i="42"/>
  <c r="V17" i="36"/>
  <c r="V17" i="35"/>
  <c r="V17" i="34"/>
  <c r="V17" i="33"/>
  <c r="V17" i="32"/>
  <c r="V17" i="31"/>
  <c r="V17" i="30"/>
  <c r="V17" i="29"/>
  <c r="V17" i="28"/>
  <c r="V17" i="27"/>
  <c r="V17" i="26"/>
  <c r="V17" i="25"/>
  <c r="V17" i="24"/>
  <c r="V17" i="23"/>
  <c r="V17" i="22"/>
  <c r="V17" i="21"/>
  <c r="V17" i="20"/>
  <c r="V17" i="19"/>
  <c r="V17" i="18"/>
  <c r="V17" i="41"/>
  <c r="V17" i="49"/>
  <c r="V17" i="40"/>
  <c r="V17" i="50"/>
  <c r="V17" i="39"/>
  <c r="V17" i="17"/>
  <c r="V17" i="16"/>
  <c r="V17" i="15"/>
  <c r="V17" i="14"/>
  <c r="V17" i="12"/>
  <c r="V17" i="51"/>
  <c r="V17" i="38"/>
  <c r="V17" i="13"/>
  <c r="V17" i="8"/>
  <c r="X20" i="50"/>
  <c r="X20" i="44"/>
  <c r="X20" i="39"/>
  <c r="X20" i="37"/>
  <c r="X20" i="35"/>
  <c r="X20" i="51"/>
  <c r="X20" i="42"/>
  <c r="X20" i="48"/>
  <c r="X20" i="52"/>
  <c r="X20" i="41"/>
  <c r="X20" i="38"/>
  <c r="X20" i="36"/>
  <c r="X20" i="34"/>
  <c r="X20" i="33"/>
  <c r="X20" i="29"/>
  <c r="X20" i="49"/>
  <c r="X20" i="30"/>
  <c r="X20" i="22"/>
  <c r="X20" i="31"/>
  <c r="X20" i="23"/>
  <c r="X20" i="40"/>
  <c r="X20" i="32"/>
  <c r="X20" i="24"/>
  <c r="X20" i="25"/>
  <c r="X20" i="26"/>
  <c r="X20" i="43"/>
  <c r="X20" i="27"/>
  <c r="X20" i="16"/>
  <c r="X20" i="17"/>
  <c r="X20" i="18"/>
  <c r="X20" i="20"/>
  <c r="X20" i="13"/>
  <c r="X20" i="14"/>
  <c r="X20" i="12"/>
  <c r="X20" i="8"/>
  <c r="X20" i="21"/>
  <c r="X20" i="28"/>
  <c r="X20" i="19"/>
  <c r="X20" i="15"/>
  <c r="X21" i="48"/>
  <c r="X21" i="49"/>
  <c r="X21" i="50"/>
  <c r="X21" i="51"/>
  <c r="X21" i="52"/>
  <c r="X21" i="43"/>
  <c r="X21" i="44"/>
  <c r="X21" i="42"/>
  <c r="X21" i="41"/>
  <c r="X21" i="40"/>
  <c r="X21" i="39"/>
  <c r="X21" i="38"/>
  <c r="X21" i="37"/>
  <c r="X21" i="36"/>
  <c r="X21" i="35"/>
  <c r="X21" i="34"/>
  <c r="X21" i="33"/>
  <c r="X21" i="30"/>
  <c r="X21" i="22"/>
  <c r="X21" i="31"/>
  <c r="X21" i="23"/>
  <c r="X21" i="32"/>
  <c r="X21" i="24"/>
  <c r="X21" i="25"/>
  <c r="X21" i="26"/>
  <c r="X21" i="27"/>
  <c r="X21" i="28"/>
  <c r="X21" i="21"/>
  <c r="X21" i="20"/>
  <c r="X21" i="19"/>
  <c r="X21" i="18"/>
  <c r="X21" i="17"/>
  <c r="X21" i="16"/>
  <c r="X21" i="15"/>
  <c r="X21" i="14"/>
  <c r="X21" i="12"/>
  <c r="X21" i="13"/>
  <c r="X21" i="8"/>
  <c r="X21" i="29"/>
  <c r="V25" i="48"/>
  <c r="V25" i="49"/>
  <c r="V25" i="40"/>
  <c r="V25" i="50"/>
  <c r="V25" i="39"/>
  <c r="V25" i="51"/>
  <c r="V25" i="38"/>
  <c r="V25" i="52"/>
  <c r="V25" i="37"/>
  <c r="V25" i="36"/>
  <c r="V25" i="35"/>
  <c r="V25" i="34"/>
  <c r="V25" i="33"/>
  <c r="V25" i="32"/>
  <c r="V25" i="31"/>
  <c r="V25" i="30"/>
  <c r="V25" i="29"/>
  <c r="V25" i="28"/>
  <c r="V25" i="27"/>
  <c r="V25" i="26"/>
  <c r="V25" i="25"/>
  <c r="V25" i="24"/>
  <c r="V25" i="23"/>
  <c r="V25" i="22"/>
  <c r="V25" i="21"/>
  <c r="V25" i="20"/>
  <c r="V25" i="19"/>
  <c r="V25" i="18"/>
  <c r="V25" i="43"/>
  <c r="V25" i="44"/>
  <c r="V25" i="42"/>
  <c r="V25" i="17"/>
  <c r="V25" i="16"/>
  <c r="V25" i="15"/>
  <c r="V25" i="14"/>
  <c r="V25" i="12"/>
  <c r="V25" i="41"/>
  <c r="V25" i="8"/>
  <c r="V25" i="13"/>
  <c r="V29" i="48"/>
  <c r="V29" i="52"/>
  <c r="V29" i="37"/>
  <c r="V29" i="43"/>
  <c r="V29" i="44"/>
  <c r="V29" i="42"/>
  <c r="V29" i="41"/>
  <c r="V29" i="49"/>
  <c r="V29" i="40"/>
  <c r="V29" i="50"/>
  <c r="V29" i="39"/>
  <c r="V29" i="29"/>
  <c r="V29" i="21"/>
  <c r="V29" i="28"/>
  <c r="V29" i="20"/>
  <c r="V29" i="32"/>
  <c r="V29" i="30"/>
  <c r="V29" i="27"/>
  <c r="V29" i="19"/>
  <c r="V29" i="51"/>
  <c r="V29" i="26"/>
  <c r="V29" i="18"/>
  <c r="V29" i="38"/>
  <c r="V29" i="34"/>
  <c r="V29" i="25"/>
  <c r="V29" i="36"/>
  <c r="V29" i="33"/>
  <c r="V29" i="31"/>
  <c r="V29" i="23"/>
  <c r="V29" i="35"/>
  <c r="V29" i="14"/>
  <c r="V29" i="22"/>
  <c r="V29" i="17"/>
  <c r="V29" i="12"/>
  <c r="V29" i="13"/>
  <c r="V29" i="8"/>
  <c r="V29" i="24"/>
  <c r="V29" i="16"/>
  <c r="V29" i="15"/>
  <c r="X36" i="48"/>
  <c r="X36" i="52"/>
  <c r="X36" i="41"/>
  <c r="X36" i="37"/>
  <c r="X36" i="35"/>
  <c r="X36" i="49"/>
  <c r="X36" i="43"/>
  <c r="X36" i="40"/>
  <c r="X36" i="50"/>
  <c r="X36" i="44"/>
  <c r="X36" i="39"/>
  <c r="X36" i="38"/>
  <c r="X36" i="36"/>
  <c r="X36" i="34"/>
  <c r="X36" i="42"/>
  <c r="X36" i="27"/>
  <c r="X36" i="28"/>
  <c r="X36" i="33"/>
  <c r="X36" i="29"/>
  <c r="X36" i="51"/>
  <c r="X36" i="30"/>
  <c r="X36" i="22"/>
  <c r="X36" i="31"/>
  <c r="X36" i="23"/>
  <c r="X36" i="32"/>
  <c r="X36" i="24"/>
  <c r="X36" i="25"/>
  <c r="X36" i="26"/>
  <c r="X36" i="20"/>
  <c r="X36" i="21"/>
  <c r="X36" i="14"/>
  <c r="X36" i="15"/>
  <c r="X36" i="16"/>
  <c r="X36" i="18"/>
  <c r="X36" i="19"/>
  <c r="X36" i="8"/>
  <c r="X36" i="12"/>
  <c r="X36" i="13"/>
  <c r="X36" i="17"/>
  <c r="X40" i="48"/>
  <c r="X40" i="49"/>
  <c r="X40" i="50"/>
  <c r="X40" i="51"/>
  <c r="X40" i="52"/>
  <c r="X40" i="43"/>
  <c r="X40" i="44"/>
  <c r="X40" i="42"/>
  <c r="X40" i="41"/>
  <c r="X40" i="40"/>
  <c r="X40" i="39"/>
  <c r="X40" i="38"/>
  <c r="X40" i="37"/>
  <c r="X40" i="36"/>
  <c r="X40" i="35"/>
  <c r="X40" i="34"/>
  <c r="X40" i="33"/>
  <c r="X40" i="29"/>
  <c r="X40" i="30"/>
  <c r="X40" i="22"/>
  <c r="X40" i="8"/>
  <c r="X40" i="31"/>
  <c r="X40" i="23"/>
  <c r="X40" i="32"/>
  <c r="X40" i="24"/>
  <c r="X40" i="21"/>
  <c r="X40" i="20"/>
  <c r="X40" i="19"/>
  <c r="X40" i="18"/>
  <c r="X40" i="17"/>
  <c r="X40" i="16"/>
  <c r="X40" i="15"/>
  <c r="X40" i="14"/>
  <c r="X40" i="12"/>
  <c r="X40" i="13"/>
  <c r="X40" i="25"/>
  <c r="X40" i="26"/>
  <c r="X40" i="27"/>
  <c r="X40" i="28"/>
  <c r="X6" i="48"/>
  <c r="X6" i="49"/>
  <c r="X6" i="50"/>
  <c r="X6" i="51"/>
  <c r="X6" i="52"/>
  <c r="X6" i="43"/>
  <c r="X6" i="44"/>
  <c r="X6" i="42"/>
  <c r="X6" i="41"/>
  <c r="X6" i="40"/>
  <c r="X6" i="39"/>
  <c r="X6" i="38"/>
  <c r="X6" i="37"/>
  <c r="X6" i="36"/>
  <c r="X6" i="35"/>
  <c r="X6" i="34"/>
  <c r="X6" i="33"/>
  <c r="X6" i="32"/>
  <c r="X6" i="31"/>
  <c r="X6" i="30"/>
  <c r="X6" i="29"/>
  <c r="X6" i="28"/>
  <c r="X6" i="27"/>
  <c r="X6" i="26"/>
  <c r="X6" i="25"/>
  <c r="X6" i="24"/>
  <c r="X6" i="23"/>
  <c r="X6" i="22"/>
  <c r="X6" i="17"/>
  <c r="X6" i="19"/>
  <c r="X6" i="20"/>
  <c r="X6" i="13"/>
  <c r="X6" i="21"/>
  <c r="X6" i="15"/>
  <c r="X6" i="16"/>
  <c r="X6" i="14"/>
  <c r="X6" i="12"/>
  <c r="X6" i="18"/>
  <c r="X6" i="8"/>
  <c r="X11" i="48"/>
  <c r="X11" i="49"/>
  <c r="X11" i="50"/>
  <c r="X11" i="51"/>
  <c r="X11" i="52"/>
  <c r="X11" i="43"/>
  <c r="X11" i="44"/>
  <c r="X11" i="42"/>
  <c r="X11" i="41"/>
  <c r="X11" i="40"/>
  <c r="X11" i="32"/>
  <c r="X11" i="31"/>
  <c r="X11" i="30"/>
  <c r="X11" i="29"/>
  <c r="X11" i="28"/>
  <c r="X11" i="27"/>
  <c r="X11" i="26"/>
  <c r="X11" i="25"/>
  <c r="X11" i="24"/>
  <c r="X11" i="23"/>
  <c r="X11" i="22"/>
  <c r="X11" i="38"/>
  <c r="X11" i="36"/>
  <c r="X11" i="34"/>
  <c r="X11" i="39"/>
  <c r="X11" i="37"/>
  <c r="X11" i="35"/>
  <c r="X11" i="33"/>
  <c r="X11" i="8"/>
  <c r="X11" i="18"/>
  <c r="X11" i="20"/>
  <c r="X11" i="13"/>
  <c r="X11" i="21"/>
  <c r="X11" i="12"/>
  <c r="X11" i="16"/>
  <c r="X11" i="19"/>
  <c r="X11" i="15"/>
  <c r="X11" i="14"/>
  <c r="X11" i="17"/>
  <c r="X32" i="48"/>
  <c r="X32" i="49"/>
  <c r="X32" i="50"/>
  <c r="X32" i="51"/>
  <c r="X32" i="52"/>
  <c r="X32" i="43"/>
  <c r="X32" i="44"/>
  <c r="X32" i="42"/>
  <c r="X32" i="41"/>
  <c r="X32" i="40"/>
  <c r="X32" i="39"/>
  <c r="X32" i="38"/>
  <c r="X32" i="37"/>
  <c r="X32" i="36"/>
  <c r="X32" i="35"/>
  <c r="X32" i="34"/>
  <c r="X32" i="33"/>
  <c r="X32" i="26"/>
  <c r="X32" i="27"/>
  <c r="X32" i="8"/>
  <c r="X32" i="28"/>
  <c r="X32" i="29"/>
  <c r="X32" i="21"/>
  <c r="X32" i="20"/>
  <c r="X32" i="19"/>
  <c r="X32" i="18"/>
  <c r="X32" i="17"/>
  <c r="X32" i="16"/>
  <c r="X32" i="15"/>
  <c r="X32" i="14"/>
  <c r="X32" i="12"/>
  <c r="X32" i="13"/>
  <c r="X32" i="30"/>
  <c r="X32" i="22"/>
  <c r="X32" i="31"/>
  <c r="X32" i="23"/>
  <c r="X32" i="32"/>
  <c r="X32" i="24"/>
  <c r="X32" i="25"/>
  <c r="V35" i="41"/>
  <c r="V35" i="49"/>
  <c r="V35" i="40"/>
  <c r="V35" i="48"/>
  <c r="V35" i="50"/>
  <c r="V35" i="39"/>
  <c r="V35" i="51"/>
  <c r="V35" i="38"/>
  <c r="V35" i="52"/>
  <c r="V35" i="37"/>
  <c r="V35" i="43"/>
  <c r="V35" i="44"/>
  <c r="V35" i="26"/>
  <c r="V35" i="18"/>
  <c r="V35" i="25"/>
  <c r="V35" i="34"/>
  <c r="V35" i="24"/>
  <c r="V35" i="35"/>
  <c r="V35" i="33"/>
  <c r="V35" i="31"/>
  <c r="V35" i="23"/>
  <c r="V35" i="36"/>
  <c r="V35" i="22"/>
  <c r="V35" i="28"/>
  <c r="V35" i="20"/>
  <c r="V35" i="27"/>
  <c r="V35" i="17"/>
  <c r="V35" i="12"/>
  <c r="V35" i="8"/>
  <c r="V35" i="14"/>
  <c r="V35" i="19"/>
  <c r="V35" i="16"/>
  <c r="V35" i="29"/>
  <c r="V35" i="32"/>
  <c r="V35" i="15"/>
  <c r="V35" i="13"/>
  <c r="V35" i="30"/>
  <c r="V35" i="21"/>
  <c r="V35" i="42"/>
  <c r="V39" i="48"/>
  <c r="V39" i="49"/>
  <c r="V39" i="50"/>
  <c r="V39" i="51"/>
  <c r="V39" i="52"/>
  <c r="V39" i="43"/>
  <c r="V39" i="44"/>
  <c r="V39" i="42"/>
  <c r="V39" i="41"/>
  <c r="V39" i="40"/>
  <c r="V39" i="39"/>
  <c r="V39" i="38"/>
  <c r="V39" i="37"/>
  <c r="V39" i="34"/>
  <c r="V39" i="23"/>
  <c r="V39" i="35"/>
  <c r="V39" i="33"/>
  <c r="V39" i="31"/>
  <c r="V39" i="22"/>
  <c r="V39" i="36"/>
  <c r="V39" i="29"/>
  <c r="V39" i="21"/>
  <c r="V39" i="28"/>
  <c r="V39" i="20"/>
  <c r="V39" i="17"/>
  <c r="V39" i="16"/>
  <c r="V39" i="15"/>
  <c r="V39" i="14"/>
  <c r="V39" i="12"/>
  <c r="V39" i="13"/>
  <c r="V39" i="27"/>
  <c r="V39" i="19"/>
  <c r="V39" i="25"/>
  <c r="V39" i="18"/>
  <c r="V39" i="24"/>
  <c r="V39" i="32"/>
  <c r="V39" i="8"/>
  <c r="V39" i="30"/>
  <c r="V39" i="26"/>
  <c r="BL7" i="1"/>
  <c r="BL11" i="1"/>
  <c r="BL15" i="1"/>
  <c r="BL19" i="1"/>
  <c r="BL23" i="1"/>
  <c r="BL27" i="1"/>
  <c r="BL31" i="1"/>
  <c r="BL35" i="1"/>
  <c r="BL39" i="1"/>
  <c r="BL43" i="1"/>
  <c r="X10" i="48"/>
  <c r="X10" i="52"/>
  <c r="X10" i="41"/>
  <c r="X10" i="49"/>
  <c r="X10" i="43"/>
  <c r="X10" i="40"/>
  <c r="X10" i="32"/>
  <c r="X10" i="31"/>
  <c r="X10" i="30"/>
  <c r="X10" i="29"/>
  <c r="X10" i="28"/>
  <c r="X10" i="27"/>
  <c r="X10" i="26"/>
  <c r="X10" i="25"/>
  <c r="X10" i="24"/>
  <c r="X10" i="23"/>
  <c r="X10" i="22"/>
  <c r="X10" i="38"/>
  <c r="X10" i="36"/>
  <c r="X10" i="50"/>
  <c r="X10" i="44"/>
  <c r="X10" i="33"/>
  <c r="X10" i="51"/>
  <c r="X10" i="42"/>
  <c r="X10" i="21"/>
  <c r="X10" i="20"/>
  <c r="X10" i="19"/>
  <c r="X10" i="18"/>
  <c r="X10" i="17"/>
  <c r="X10" i="16"/>
  <c r="X10" i="15"/>
  <c r="X10" i="14"/>
  <c r="X10" i="12"/>
  <c r="X10" i="13"/>
  <c r="X10" i="37"/>
  <c r="X10" i="8"/>
  <c r="X10" i="39"/>
  <c r="X10" i="35"/>
  <c r="X10" i="34"/>
  <c r="X14" i="48"/>
  <c r="X14" i="49"/>
  <c r="X14" i="50"/>
  <c r="X14" i="51"/>
  <c r="X14" i="52"/>
  <c r="X14" i="43"/>
  <c r="X14" i="44"/>
  <c r="X14" i="42"/>
  <c r="X14" i="41"/>
  <c r="X14" i="40"/>
  <c r="X14" i="39"/>
  <c r="X14" i="38"/>
  <c r="X14" i="37"/>
  <c r="X14" i="36"/>
  <c r="X14" i="35"/>
  <c r="X14" i="34"/>
  <c r="X14" i="33"/>
  <c r="X14" i="32"/>
  <c r="X14" i="31"/>
  <c r="X14" i="30"/>
  <c r="X14" i="29"/>
  <c r="X14" i="28"/>
  <c r="X14" i="27"/>
  <c r="X14" i="26"/>
  <c r="X14" i="25"/>
  <c r="X14" i="24"/>
  <c r="X14" i="23"/>
  <c r="X14" i="22"/>
  <c r="X14" i="20"/>
  <c r="X14" i="14"/>
  <c r="X14" i="15"/>
  <c r="X14" i="16"/>
  <c r="X14" i="18"/>
  <c r="X14" i="8"/>
  <c r="X14" i="17"/>
  <c r="X14" i="12"/>
  <c r="X14" i="21"/>
  <c r="X14" i="13"/>
  <c r="X14" i="19"/>
  <c r="X19" i="48"/>
  <c r="X19" i="49"/>
  <c r="X19" i="50"/>
  <c r="X19" i="51"/>
  <c r="X19" i="52"/>
  <c r="X19" i="43"/>
  <c r="X19" i="44"/>
  <c r="X19" i="42"/>
  <c r="X19" i="41"/>
  <c r="X19" i="40"/>
  <c r="X19" i="32"/>
  <c r="X19" i="31"/>
  <c r="X19" i="30"/>
  <c r="X19" i="29"/>
  <c r="X19" i="28"/>
  <c r="X19" i="27"/>
  <c r="X19" i="26"/>
  <c r="X19" i="25"/>
  <c r="X19" i="24"/>
  <c r="X19" i="23"/>
  <c r="X19" i="22"/>
  <c r="X19" i="39"/>
  <c r="X19" i="37"/>
  <c r="X19" i="35"/>
  <c r="X19" i="38"/>
  <c r="X19" i="36"/>
  <c r="X19" i="34"/>
  <c r="X19" i="8"/>
  <c r="X19" i="33"/>
  <c r="X19" i="21"/>
  <c r="X19" i="15"/>
  <c r="X19" i="16"/>
  <c r="X19" i="17"/>
  <c r="X19" i="19"/>
  <c r="X19" i="20"/>
  <c r="X19" i="14"/>
  <c r="X19" i="12"/>
  <c r="X19" i="13"/>
  <c r="X19" i="18"/>
  <c r="X26" i="50"/>
  <c r="X26" i="44"/>
  <c r="X26" i="39"/>
  <c r="X26" i="51"/>
  <c r="X26" i="42"/>
  <c r="X26" i="32"/>
  <c r="X26" i="31"/>
  <c r="X26" i="30"/>
  <c r="X26" i="29"/>
  <c r="X26" i="28"/>
  <c r="X26" i="27"/>
  <c r="X26" i="26"/>
  <c r="X26" i="25"/>
  <c r="X26" i="24"/>
  <c r="X26" i="23"/>
  <c r="X26" i="22"/>
  <c r="X26" i="38"/>
  <c r="X26" i="36"/>
  <c r="X26" i="34"/>
  <c r="X26" i="33"/>
  <c r="X26" i="48"/>
  <c r="X26" i="52"/>
  <c r="X26" i="41"/>
  <c r="X26" i="49"/>
  <c r="X26" i="43"/>
  <c r="X26" i="40"/>
  <c r="X26" i="37"/>
  <c r="X26" i="21"/>
  <c r="X26" i="20"/>
  <c r="X26" i="19"/>
  <c r="X26" i="18"/>
  <c r="X26" i="17"/>
  <c r="X26" i="16"/>
  <c r="X26" i="15"/>
  <c r="X26" i="14"/>
  <c r="X26" i="12"/>
  <c r="X26" i="13"/>
  <c r="X26" i="8"/>
  <c r="X26" i="35"/>
  <c r="X30" i="48"/>
  <c r="X30" i="49"/>
  <c r="X30" i="50"/>
  <c r="X30" i="51"/>
  <c r="X30" i="52"/>
  <c r="X30" i="43"/>
  <c r="X30" i="44"/>
  <c r="X30" i="42"/>
  <c r="X30" i="41"/>
  <c r="X30" i="40"/>
  <c r="X30" i="39"/>
  <c r="X30" i="38"/>
  <c r="X30" i="37"/>
  <c r="X30" i="36"/>
  <c r="X30" i="35"/>
  <c r="X30" i="34"/>
  <c r="X30" i="33"/>
  <c r="X30" i="32"/>
  <c r="X30" i="31"/>
  <c r="X30" i="30"/>
  <c r="X30" i="29"/>
  <c r="X30" i="28"/>
  <c r="X30" i="27"/>
  <c r="X30" i="26"/>
  <c r="X30" i="25"/>
  <c r="X30" i="24"/>
  <c r="X30" i="23"/>
  <c r="X30" i="22"/>
  <c r="X30" i="18"/>
  <c r="X30" i="20"/>
  <c r="X30" i="13"/>
  <c r="X30" i="21"/>
  <c r="X30" i="12"/>
  <c r="X30" i="16"/>
  <c r="X30" i="17"/>
  <c r="X30" i="15"/>
  <c r="X30" i="8"/>
  <c r="X30" i="19"/>
  <c r="X30" i="14"/>
  <c r="V34" i="48"/>
  <c r="V34" i="42"/>
  <c r="V34" i="41"/>
  <c r="V34" i="49"/>
  <c r="V34" i="40"/>
  <c r="V34" i="36"/>
  <c r="V34" i="35"/>
  <c r="V34" i="34"/>
  <c r="V34" i="33"/>
  <c r="V34" i="32"/>
  <c r="V34" i="31"/>
  <c r="V34" i="30"/>
  <c r="V34" i="29"/>
  <c r="V34" i="28"/>
  <c r="V34" i="27"/>
  <c r="V34" i="26"/>
  <c r="V34" i="25"/>
  <c r="V34" i="24"/>
  <c r="V34" i="23"/>
  <c r="V34" i="22"/>
  <c r="V34" i="21"/>
  <c r="V34" i="20"/>
  <c r="V34" i="19"/>
  <c r="V34" i="18"/>
  <c r="V34" i="50"/>
  <c r="V34" i="39"/>
  <c r="V34" i="51"/>
  <c r="V34" i="38"/>
  <c r="V34" i="52"/>
  <c r="V34" i="37"/>
  <c r="V34" i="43"/>
  <c r="V34" i="17"/>
  <c r="V34" i="16"/>
  <c r="V34" i="15"/>
  <c r="V34" i="14"/>
  <c r="V34" i="12"/>
  <c r="V34" i="44"/>
  <c r="V34" i="8"/>
  <c r="V34" i="13"/>
  <c r="V38" i="50"/>
  <c r="V38" i="39"/>
  <c r="V38" i="48"/>
  <c r="V38" i="51"/>
  <c r="V38" i="38"/>
  <c r="V38" i="52"/>
  <c r="V38" i="37"/>
  <c r="V38" i="43"/>
  <c r="V38" i="44"/>
  <c r="V38" i="42"/>
  <c r="V38" i="41"/>
  <c r="V38" i="36"/>
  <c r="V38" i="35"/>
  <c r="V38" i="34"/>
  <c r="V38" i="33"/>
  <c r="V38" i="32"/>
  <c r="V38" i="31"/>
  <c r="V38" i="30"/>
  <c r="V38" i="29"/>
  <c r="V38" i="28"/>
  <c r="V38" i="27"/>
  <c r="V38" i="26"/>
  <c r="V38" i="25"/>
  <c r="V38" i="24"/>
  <c r="V38" i="23"/>
  <c r="V38" i="22"/>
  <c r="V38" i="21"/>
  <c r="V38" i="20"/>
  <c r="V38" i="19"/>
  <c r="V38" i="18"/>
  <c r="V38" i="49"/>
  <c r="V38" i="17"/>
  <c r="V38" i="16"/>
  <c r="V38" i="15"/>
  <c r="V38" i="14"/>
  <c r="V38" i="12"/>
  <c r="V38" i="40"/>
  <c r="V38" i="13"/>
  <c r="V38" i="8"/>
  <c r="V43" i="48"/>
  <c r="V43" i="43"/>
  <c r="V43" i="44"/>
  <c r="V43" i="36"/>
  <c r="V43" i="42"/>
  <c r="V43" i="41"/>
  <c r="V43" i="49"/>
  <c r="V43" i="40"/>
  <c r="V43" i="50"/>
  <c r="V43" i="39"/>
  <c r="V43" i="51"/>
  <c r="V43" i="38"/>
  <c r="V43" i="35"/>
  <c r="V43" i="29"/>
  <c r="V43" i="21"/>
  <c r="V43" i="28"/>
  <c r="V43" i="20"/>
  <c r="V43" i="27"/>
  <c r="V43" i="19"/>
  <c r="V43" i="32"/>
  <c r="V43" i="30"/>
  <c r="V43" i="26"/>
  <c r="V43" i="18"/>
  <c r="V43" i="25"/>
  <c r="V43" i="37"/>
  <c r="V43" i="23"/>
  <c r="V43" i="12"/>
  <c r="V43" i="31"/>
  <c r="V43" i="16"/>
  <c r="V43" i="13"/>
  <c r="V43" i="8"/>
  <c r="V43" i="24"/>
  <c r="V43" i="34"/>
  <c r="V43" i="15"/>
  <c r="V43" i="17"/>
  <c r="V43" i="52"/>
  <c r="V43" i="14"/>
  <c r="V43" i="33"/>
  <c r="V43" i="22"/>
  <c r="W47" i="4"/>
  <c r="D47" i="4" s="1"/>
  <c r="AV49" i="4"/>
  <c r="AW49" i="4" s="1"/>
  <c r="X15" i="48"/>
  <c r="X15" i="49"/>
  <c r="X15" i="50"/>
  <c r="X15" i="51"/>
  <c r="X15" i="52"/>
  <c r="X15" i="43"/>
  <c r="X15" i="44"/>
  <c r="X15" i="42"/>
  <c r="X15" i="41"/>
  <c r="X15" i="40"/>
  <c r="X15" i="39"/>
  <c r="X15" i="38"/>
  <c r="X15" i="37"/>
  <c r="X15" i="36"/>
  <c r="X15" i="35"/>
  <c r="X15" i="34"/>
  <c r="X15" i="33"/>
  <c r="X15" i="32"/>
  <c r="X15" i="31"/>
  <c r="X15" i="30"/>
  <c r="X15" i="29"/>
  <c r="X15" i="28"/>
  <c r="X15" i="27"/>
  <c r="X15" i="26"/>
  <c r="X15" i="25"/>
  <c r="X15" i="24"/>
  <c r="X15" i="23"/>
  <c r="X15" i="22"/>
  <c r="X15" i="21"/>
  <c r="X15" i="20"/>
  <c r="X15" i="19"/>
  <c r="X15" i="18"/>
  <c r="X15" i="17"/>
  <c r="X15" i="16"/>
  <c r="X15" i="15"/>
  <c r="X15" i="14"/>
  <c r="X15" i="12"/>
  <c r="X15" i="13"/>
  <c r="X15" i="8"/>
  <c r="X27" i="48"/>
  <c r="X27" i="49"/>
  <c r="X27" i="50"/>
  <c r="X27" i="51"/>
  <c r="X27" i="52"/>
  <c r="X27" i="43"/>
  <c r="X27" i="44"/>
  <c r="X27" i="42"/>
  <c r="X27" i="41"/>
  <c r="X27" i="40"/>
  <c r="X27" i="39"/>
  <c r="X27" i="32"/>
  <c r="X27" i="31"/>
  <c r="X27" i="30"/>
  <c r="X27" i="29"/>
  <c r="X27" i="28"/>
  <c r="X27" i="27"/>
  <c r="X27" i="26"/>
  <c r="X27" i="25"/>
  <c r="X27" i="24"/>
  <c r="X27" i="23"/>
  <c r="X27" i="22"/>
  <c r="X27" i="38"/>
  <c r="X27" i="36"/>
  <c r="X27" i="34"/>
  <c r="X27" i="33"/>
  <c r="X27" i="37"/>
  <c r="X27" i="35"/>
  <c r="X27" i="8"/>
  <c r="X27" i="16"/>
  <c r="X27" i="18"/>
  <c r="X27" i="19"/>
  <c r="X27" i="20"/>
  <c r="X27" i="14"/>
  <c r="X27" i="12"/>
  <c r="X27" i="17"/>
  <c r="X27" i="13"/>
  <c r="X27" i="21"/>
  <c r="X27" i="15"/>
  <c r="V12" i="49"/>
  <c r="V12" i="50"/>
  <c r="V12" i="51"/>
  <c r="V12" i="52"/>
  <c r="V12" i="43"/>
  <c r="V12" i="44"/>
  <c r="V12" i="42"/>
  <c r="V12" i="41"/>
  <c r="V12" i="40"/>
  <c r="V12" i="39"/>
  <c r="V12" i="38"/>
  <c r="V12" i="37"/>
  <c r="V12" i="36"/>
  <c r="V12" i="35"/>
  <c r="V12" i="34"/>
  <c r="V12" i="33"/>
  <c r="V12" i="32"/>
  <c r="V12" i="31"/>
  <c r="V12" i="30"/>
  <c r="V12" i="24"/>
  <c r="V12" i="23"/>
  <c r="V12" i="22"/>
  <c r="V12" i="48"/>
  <c r="V12" i="29"/>
  <c r="V12" i="21"/>
  <c r="V12" i="28"/>
  <c r="V12" i="20"/>
  <c r="V12" i="26"/>
  <c r="V12" i="18"/>
  <c r="V12" i="17"/>
  <c r="V12" i="16"/>
  <c r="V12" i="15"/>
  <c r="V12" i="14"/>
  <c r="V12" i="12"/>
  <c r="V12" i="25"/>
  <c r="V12" i="8"/>
  <c r="V12" i="27"/>
  <c r="V12" i="13"/>
  <c r="V12" i="19"/>
  <c r="V16" i="48"/>
  <c r="V16" i="49"/>
  <c r="V16" i="50"/>
  <c r="V16" i="51"/>
  <c r="V16" i="52"/>
  <c r="V16" i="43"/>
  <c r="V16" i="44"/>
  <c r="V16" i="42"/>
  <c r="V16" i="41"/>
  <c r="V16" i="40"/>
  <c r="V16" i="39"/>
  <c r="V16" i="38"/>
  <c r="V16" i="37"/>
  <c r="V16" i="36"/>
  <c r="V16" i="35"/>
  <c r="V16" i="34"/>
  <c r="V16" i="32"/>
  <c r="V16" i="30"/>
  <c r="V16" i="29"/>
  <c r="V16" i="21"/>
  <c r="V16" i="28"/>
  <c r="V16" i="20"/>
  <c r="V16" i="27"/>
  <c r="V16" i="19"/>
  <c r="V16" i="17"/>
  <c r="V16" i="16"/>
  <c r="V16" i="15"/>
  <c r="V16" i="14"/>
  <c r="V16" i="12"/>
  <c r="V16" i="26"/>
  <c r="V16" i="18"/>
  <c r="V16" i="33"/>
  <c r="V16" i="31"/>
  <c r="V16" i="25"/>
  <c r="V16" i="23"/>
  <c r="V16" i="13"/>
  <c r="V16" i="8"/>
  <c r="V16" i="22"/>
  <c r="V16" i="24"/>
  <c r="X18" i="49"/>
  <c r="X18" i="43"/>
  <c r="X18" i="40"/>
  <c r="X18" i="50"/>
  <c r="X18" i="44"/>
  <c r="X18" i="32"/>
  <c r="X18" i="31"/>
  <c r="X18" i="30"/>
  <c r="X18" i="29"/>
  <c r="X18" i="28"/>
  <c r="X18" i="27"/>
  <c r="X18" i="26"/>
  <c r="X18" i="25"/>
  <c r="X18" i="24"/>
  <c r="X18" i="23"/>
  <c r="X18" i="22"/>
  <c r="X18" i="39"/>
  <c r="X18" i="37"/>
  <c r="X18" i="35"/>
  <c r="X18" i="51"/>
  <c r="X18" i="42"/>
  <c r="X18" i="48"/>
  <c r="X18" i="52"/>
  <c r="X18" i="41"/>
  <c r="X18" i="21"/>
  <c r="X18" i="20"/>
  <c r="X18" i="19"/>
  <c r="X18" i="18"/>
  <c r="X18" i="17"/>
  <c r="X18" i="16"/>
  <c r="X18" i="15"/>
  <c r="X18" i="14"/>
  <c r="X18" i="12"/>
  <c r="X18" i="13"/>
  <c r="X18" i="8"/>
  <c r="X18" i="36"/>
  <c r="X18" i="34"/>
  <c r="X18" i="33"/>
  <c r="X18" i="38"/>
  <c r="V32" i="48"/>
  <c r="V32" i="49"/>
  <c r="V32" i="50"/>
  <c r="V32" i="51"/>
  <c r="V32" i="52"/>
  <c r="V32" i="43"/>
  <c r="V32" i="44"/>
  <c r="V32" i="42"/>
  <c r="V32" i="41"/>
  <c r="V32" i="40"/>
  <c r="V32" i="39"/>
  <c r="V32" i="38"/>
  <c r="V32" i="37"/>
  <c r="V32" i="36"/>
  <c r="V32" i="35"/>
  <c r="V32" i="34"/>
  <c r="V32" i="32"/>
  <c r="V32" i="30"/>
  <c r="V32" i="27"/>
  <c r="V32" i="19"/>
  <c r="V32" i="26"/>
  <c r="V32" i="18"/>
  <c r="V32" i="25"/>
  <c r="V32" i="17"/>
  <c r="V32" i="16"/>
  <c r="V32" i="15"/>
  <c r="V32" i="14"/>
  <c r="V32" i="12"/>
  <c r="V32" i="24"/>
  <c r="V32" i="33"/>
  <c r="V32" i="31"/>
  <c r="V32" i="23"/>
  <c r="V32" i="29"/>
  <c r="V32" i="21"/>
  <c r="V32" i="22"/>
  <c r="V32" i="13"/>
  <c r="V32" i="28"/>
  <c r="V32" i="20"/>
  <c r="V32" i="8"/>
  <c r="X35" i="48"/>
  <c r="X35" i="49"/>
  <c r="X35" i="50"/>
  <c r="X35" i="51"/>
  <c r="X35" i="52"/>
  <c r="X35" i="43"/>
  <c r="X35" i="44"/>
  <c r="X35" i="42"/>
  <c r="X35" i="41"/>
  <c r="X35" i="40"/>
  <c r="X35" i="39"/>
  <c r="X35" i="32"/>
  <c r="X35" i="31"/>
  <c r="X35" i="30"/>
  <c r="X35" i="29"/>
  <c r="X35" i="28"/>
  <c r="X35" i="27"/>
  <c r="X35" i="26"/>
  <c r="X35" i="25"/>
  <c r="X35" i="24"/>
  <c r="X35" i="23"/>
  <c r="X35" i="22"/>
  <c r="X35" i="37"/>
  <c r="X35" i="35"/>
  <c r="X35" i="33"/>
  <c r="X35" i="38"/>
  <c r="X35" i="36"/>
  <c r="X35" i="34"/>
  <c r="X35" i="21"/>
  <c r="X35" i="8"/>
  <c r="X35" i="19"/>
  <c r="X35" i="12"/>
  <c r="X35" i="14"/>
  <c r="X35" i="17"/>
  <c r="X35" i="13"/>
  <c r="X35" i="18"/>
  <c r="X35" i="15"/>
  <c r="X35" i="16"/>
  <c r="X35" i="20"/>
  <c r="X39" i="48"/>
  <c r="X39" i="49"/>
  <c r="X39" i="50"/>
  <c r="X39" i="51"/>
  <c r="X39" i="52"/>
  <c r="X39" i="43"/>
  <c r="X39" i="44"/>
  <c r="X39" i="42"/>
  <c r="X39" i="41"/>
  <c r="X39" i="40"/>
  <c r="X39" i="39"/>
  <c r="X39" i="38"/>
  <c r="X39" i="37"/>
  <c r="X39" i="36"/>
  <c r="X39" i="35"/>
  <c r="X39" i="34"/>
  <c r="X39" i="33"/>
  <c r="X39" i="32"/>
  <c r="X39" i="31"/>
  <c r="X39" i="30"/>
  <c r="X39" i="29"/>
  <c r="X39" i="28"/>
  <c r="X39" i="27"/>
  <c r="X39" i="26"/>
  <c r="X39" i="25"/>
  <c r="X39" i="24"/>
  <c r="X39" i="23"/>
  <c r="X39" i="22"/>
  <c r="X39" i="21"/>
  <c r="X39" i="20"/>
  <c r="X39" i="19"/>
  <c r="X39" i="18"/>
  <c r="X39" i="17"/>
  <c r="X39" i="16"/>
  <c r="X39" i="15"/>
  <c r="X39" i="14"/>
  <c r="X39" i="12"/>
  <c r="X39" i="13"/>
  <c r="X39" i="8"/>
  <c r="T42" i="52"/>
  <c r="T42" i="37"/>
  <c r="T42" i="29"/>
  <c r="T42" i="21"/>
  <c r="T42" i="12"/>
  <c r="T42" i="50"/>
  <c r="T42" i="43"/>
  <c r="T42" i="36"/>
  <c r="T42" i="28"/>
  <c r="T42" i="20"/>
  <c r="T42" i="13"/>
  <c r="T42" i="39"/>
  <c r="T42" i="38"/>
  <c r="T42" i="44"/>
  <c r="T42" i="35"/>
  <c r="T42" i="27"/>
  <c r="T42" i="19"/>
  <c r="T42" i="8"/>
  <c r="T42" i="31"/>
  <c r="T42" i="42"/>
  <c r="T42" i="34"/>
  <c r="T42" i="26"/>
  <c r="T42" i="18"/>
  <c r="T42" i="51"/>
  <c r="T42" i="48"/>
  <c r="T42" i="41"/>
  <c r="T42" i="33"/>
  <c r="T42" i="25"/>
  <c r="T42" i="17"/>
  <c r="T42" i="30"/>
  <c r="T42" i="49"/>
  <c r="T42" i="40"/>
  <c r="T42" i="32"/>
  <c r="T42" i="24"/>
  <c r="T42" i="16"/>
  <c r="T42" i="23"/>
  <c r="T42" i="14"/>
  <c r="T42" i="15"/>
  <c r="T42" i="22"/>
  <c r="X47" i="4"/>
  <c r="E47" i="4" s="1"/>
  <c r="X22" i="48"/>
  <c r="X22" i="49"/>
  <c r="X22" i="50"/>
  <c r="X22" i="51"/>
  <c r="X22" i="52"/>
  <c r="X22" i="43"/>
  <c r="X22" i="44"/>
  <c r="X22" i="42"/>
  <c r="X22" i="41"/>
  <c r="X22" i="40"/>
  <c r="X22" i="39"/>
  <c r="X22" i="38"/>
  <c r="X22" i="37"/>
  <c r="X22" i="36"/>
  <c r="X22" i="35"/>
  <c r="X22" i="34"/>
  <c r="X22" i="33"/>
  <c r="X22" i="32"/>
  <c r="X22" i="31"/>
  <c r="X22" i="30"/>
  <c r="X22" i="29"/>
  <c r="X22" i="28"/>
  <c r="X22" i="27"/>
  <c r="X22" i="26"/>
  <c r="X22" i="25"/>
  <c r="X22" i="24"/>
  <c r="X22" i="23"/>
  <c r="X22" i="22"/>
  <c r="X22" i="17"/>
  <c r="X22" i="8"/>
  <c r="X22" i="18"/>
  <c r="X22" i="19"/>
  <c r="X22" i="21"/>
  <c r="X22" i="12"/>
  <c r="X22" i="20"/>
  <c r="X22" i="13"/>
  <c r="X22" i="15"/>
  <c r="X22" i="16"/>
  <c r="X22" i="14"/>
  <c r="BL12" i="1"/>
  <c r="BL16" i="1"/>
  <c r="BL20" i="1"/>
  <c r="BL24" i="1"/>
  <c r="BL28" i="1"/>
  <c r="BL32" i="1"/>
  <c r="BL36" i="1"/>
  <c r="BL40" i="1"/>
  <c r="BL44" i="1"/>
  <c r="V6" i="44"/>
  <c r="V6" i="42"/>
  <c r="V6" i="48"/>
  <c r="V6" i="41"/>
  <c r="V6" i="49"/>
  <c r="V6" i="40"/>
  <c r="V6" i="50"/>
  <c r="V6" i="39"/>
  <c r="V6" i="51"/>
  <c r="V6" i="38"/>
  <c r="V6" i="52"/>
  <c r="V6" i="37"/>
  <c r="V6" i="36"/>
  <c r="V6" i="35"/>
  <c r="V6" i="34"/>
  <c r="V6" i="33"/>
  <c r="V6" i="32"/>
  <c r="V6" i="31"/>
  <c r="V6" i="30"/>
  <c r="V6" i="29"/>
  <c r="V6" i="28"/>
  <c r="V6" i="27"/>
  <c r="V6" i="26"/>
  <c r="V6" i="25"/>
  <c r="V6" i="24"/>
  <c r="V6" i="23"/>
  <c r="V6" i="22"/>
  <c r="V6" i="21"/>
  <c r="V6" i="20"/>
  <c r="V6" i="19"/>
  <c r="V6" i="43"/>
  <c r="V6" i="18"/>
  <c r="V6" i="17"/>
  <c r="V6" i="16"/>
  <c r="V6" i="15"/>
  <c r="V6" i="14"/>
  <c r="V6" i="12"/>
  <c r="V6" i="13"/>
  <c r="V6" i="8"/>
  <c r="X9" i="48"/>
  <c r="X9" i="49"/>
  <c r="X9" i="50"/>
  <c r="X9" i="51"/>
  <c r="X9" i="52"/>
  <c r="X9" i="43"/>
  <c r="X9" i="44"/>
  <c r="X9" i="42"/>
  <c r="X9" i="41"/>
  <c r="X9" i="40"/>
  <c r="X9" i="39"/>
  <c r="X9" i="37"/>
  <c r="X9" i="32"/>
  <c r="X9" i="31"/>
  <c r="X9" i="30"/>
  <c r="X9" i="29"/>
  <c r="X9" i="28"/>
  <c r="X9" i="27"/>
  <c r="X9" i="26"/>
  <c r="X9" i="25"/>
  <c r="X9" i="24"/>
  <c r="X9" i="23"/>
  <c r="X9" i="22"/>
  <c r="X9" i="38"/>
  <c r="X9" i="36"/>
  <c r="X9" i="34"/>
  <c r="X9" i="33"/>
  <c r="X9" i="35"/>
  <c r="X9" i="21"/>
  <c r="X9" i="20"/>
  <c r="X9" i="19"/>
  <c r="X9" i="18"/>
  <c r="X9" i="17"/>
  <c r="X9" i="16"/>
  <c r="X9" i="15"/>
  <c r="X9" i="14"/>
  <c r="X9" i="12"/>
  <c r="X9" i="13"/>
  <c r="X9" i="8"/>
  <c r="X13" i="48"/>
  <c r="X13" i="49"/>
  <c r="X13" i="50"/>
  <c r="X13" i="51"/>
  <c r="X13" i="52"/>
  <c r="X13" i="43"/>
  <c r="X13" i="44"/>
  <c r="X13" i="42"/>
  <c r="X13" i="41"/>
  <c r="X13" i="40"/>
  <c r="X13" i="39"/>
  <c r="X13" i="38"/>
  <c r="X13" i="37"/>
  <c r="X13" i="36"/>
  <c r="X13" i="35"/>
  <c r="X13" i="34"/>
  <c r="X13" i="33"/>
  <c r="X13" i="27"/>
  <c r="X13" i="28"/>
  <c r="X13" i="29"/>
  <c r="X13" i="30"/>
  <c r="X13" i="22"/>
  <c r="X13" i="31"/>
  <c r="X13" i="23"/>
  <c r="X13" i="32"/>
  <c r="X13" i="24"/>
  <c r="X13" i="25"/>
  <c r="X13" i="21"/>
  <c r="X13" i="20"/>
  <c r="X13" i="19"/>
  <c r="X13" i="18"/>
  <c r="X13" i="17"/>
  <c r="X13" i="16"/>
  <c r="X13" i="15"/>
  <c r="X13" i="14"/>
  <c r="X13" i="12"/>
  <c r="X13" i="13"/>
  <c r="X13" i="8"/>
  <c r="X13" i="26"/>
  <c r="X17" i="48"/>
  <c r="X17" i="49"/>
  <c r="X17" i="50"/>
  <c r="X17" i="51"/>
  <c r="X17" i="52"/>
  <c r="X17" i="43"/>
  <c r="X17" i="44"/>
  <c r="X17" i="42"/>
  <c r="X17" i="41"/>
  <c r="X17" i="40"/>
  <c r="X17" i="38"/>
  <c r="X17" i="36"/>
  <c r="X17" i="33"/>
  <c r="X17" i="32"/>
  <c r="X17" i="31"/>
  <c r="X17" i="30"/>
  <c r="X17" i="29"/>
  <c r="X17" i="28"/>
  <c r="X17" i="27"/>
  <c r="X17" i="26"/>
  <c r="X17" i="25"/>
  <c r="X17" i="24"/>
  <c r="X17" i="23"/>
  <c r="X17" i="22"/>
  <c r="X17" i="39"/>
  <c r="X17" i="37"/>
  <c r="X17" i="35"/>
  <c r="X17" i="21"/>
  <c r="X17" i="20"/>
  <c r="X17" i="19"/>
  <c r="X17" i="18"/>
  <c r="X17" i="17"/>
  <c r="X17" i="16"/>
  <c r="X17" i="15"/>
  <c r="X17" i="14"/>
  <c r="X17" i="12"/>
  <c r="X17" i="13"/>
  <c r="X17" i="8"/>
  <c r="X17" i="34"/>
  <c r="X25" i="48"/>
  <c r="X25" i="49"/>
  <c r="X25" i="50"/>
  <c r="X25" i="51"/>
  <c r="X25" i="52"/>
  <c r="X25" i="43"/>
  <c r="X25" i="44"/>
  <c r="X25" i="42"/>
  <c r="X25" i="41"/>
  <c r="X25" i="40"/>
  <c r="X25" i="39"/>
  <c r="X25" i="37"/>
  <c r="X25" i="35"/>
  <c r="X25" i="32"/>
  <c r="X25" i="31"/>
  <c r="X25" i="30"/>
  <c r="X25" i="29"/>
  <c r="X25" i="28"/>
  <c r="X25" i="27"/>
  <c r="X25" i="26"/>
  <c r="X25" i="25"/>
  <c r="X25" i="24"/>
  <c r="X25" i="23"/>
  <c r="X25" i="22"/>
  <c r="X25" i="38"/>
  <c r="X25" i="36"/>
  <c r="X25" i="21"/>
  <c r="X25" i="20"/>
  <c r="X25" i="19"/>
  <c r="X25" i="18"/>
  <c r="X25" i="17"/>
  <c r="X25" i="16"/>
  <c r="X25" i="15"/>
  <c r="X25" i="14"/>
  <c r="X25" i="12"/>
  <c r="X25" i="13"/>
  <c r="X25" i="8"/>
  <c r="X25" i="34"/>
  <c r="X25" i="33"/>
  <c r="X29" i="48"/>
  <c r="X29" i="49"/>
  <c r="X29" i="50"/>
  <c r="X29" i="51"/>
  <c r="X29" i="52"/>
  <c r="X29" i="43"/>
  <c r="X29" i="44"/>
  <c r="X29" i="42"/>
  <c r="X29" i="41"/>
  <c r="X29" i="40"/>
  <c r="X29" i="39"/>
  <c r="X29" i="38"/>
  <c r="X29" i="37"/>
  <c r="X29" i="36"/>
  <c r="X29" i="35"/>
  <c r="X29" i="34"/>
  <c r="X29" i="33"/>
  <c r="X29" i="25"/>
  <c r="X29" i="26"/>
  <c r="X29" i="27"/>
  <c r="X29" i="28"/>
  <c r="X29" i="29"/>
  <c r="X29" i="30"/>
  <c r="X29" i="22"/>
  <c r="X29" i="31"/>
  <c r="X29" i="23"/>
  <c r="X29" i="21"/>
  <c r="X29" i="20"/>
  <c r="X29" i="19"/>
  <c r="X29" i="18"/>
  <c r="X29" i="17"/>
  <c r="X29" i="16"/>
  <c r="X29" i="15"/>
  <c r="X29" i="14"/>
  <c r="X29" i="12"/>
  <c r="X29" i="13"/>
  <c r="X29" i="8"/>
  <c r="X29" i="24"/>
  <c r="X29" i="32"/>
  <c r="J42" i="43"/>
  <c r="J42" i="36"/>
  <c r="J42" i="28"/>
  <c r="J42" i="20"/>
  <c r="J42" i="13"/>
  <c r="J42" i="30"/>
  <c r="J42" i="52"/>
  <c r="J42" i="44"/>
  <c r="J42" i="35"/>
  <c r="J42" i="27"/>
  <c r="J42" i="19"/>
  <c r="J42" i="8"/>
  <c r="J42" i="22"/>
  <c r="J42" i="12"/>
  <c r="J42" i="42"/>
  <c r="J42" i="34"/>
  <c r="J42" i="26"/>
  <c r="J42" i="18"/>
  <c r="J42" i="14"/>
  <c r="J42" i="29"/>
  <c r="J42" i="48"/>
  <c r="J42" i="41"/>
  <c r="J42" i="33"/>
  <c r="J42" i="25"/>
  <c r="J42" i="17"/>
  <c r="J42" i="51"/>
  <c r="J42" i="37"/>
  <c r="J42" i="49"/>
  <c r="J42" i="40"/>
  <c r="J42" i="32"/>
  <c r="J42" i="24"/>
  <c r="J42" i="16"/>
  <c r="J42" i="38"/>
  <c r="J42" i="21"/>
  <c r="J42" i="50"/>
  <c r="J42" i="39"/>
  <c r="J42" i="31"/>
  <c r="J42" i="23"/>
  <c r="J42" i="15"/>
  <c r="V5" i="43"/>
  <c r="V5" i="44"/>
  <c r="V5" i="42"/>
  <c r="V5" i="48"/>
  <c r="V5" i="41"/>
  <c r="V5" i="49"/>
  <c r="V5" i="40"/>
  <c r="V5" i="50"/>
  <c r="V5" i="39"/>
  <c r="V5" i="51"/>
  <c r="V5" i="38"/>
  <c r="V5" i="52"/>
  <c r="V5" i="28"/>
  <c r="V5" i="20"/>
  <c r="V5" i="37"/>
  <c r="V5" i="27"/>
  <c r="V5" i="19"/>
  <c r="V5" i="33"/>
  <c r="V5" i="31"/>
  <c r="V5" i="26"/>
  <c r="V5" i="25"/>
  <c r="V5" i="24"/>
  <c r="V5" i="35"/>
  <c r="V5" i="34"/>
  <c r="V5" i="32"/>
  <c r="V5" i="30"/>
  <c r="V5" i="22"/>
  <c r="V5" i="17"/>
  <c r="V5" i="12"/>
  <c r="V5" i="29"/>
  <c r="V5" i="16"/>
  <c r="V5" i="21"/>
  <c r="V5" i="13"/>
  <c r="V5" i="8"/>
  <c r="V5" i="15"/>
  <c r="V5" i="36"/>
  <c r="V5" i="23"/>
  <c r="V5" i="18"/>
  <c r="V5" i="14"/>
  <c r="X31" i="48"/>
  <c r="X31" i="49"/>
  <c r="X31" i="50"/>
  <c r="X31" i="51"/>
  <c r="X31" i="52"/>
  <c r="X31" i="43"/>
  <c r="X31" i="44"/>
  <c r="X31" i="42"/>
  <c r="X31" i="41"/>
  <c r="X31" i="40"/>
  <c r="X31" i="39"/>
  <c r="X31" i="38"/>
  <c r="X31" i="37"/>
  <c r="X31" i="36"/>
  <c r="X31" i="35"/>
  <c r="X31" i="34"/>
  <c r="X31" i="32"/>
  <c r="X31" i="31"/>
  <c r="X31" i="30"/>
  <c r="X31" i="29"/>
  <c r="X31" i="28"/>
  <c r="X31" i="27"/>
  <c r="X31" i="26"/>
  <c r="X31" i="25"/>
  <c r="X31" i="24"/>
  <c r="X31" i="23"/>
  <c r="X31" i="22"/>
  <c r="X31" i="33"/>
  <c r="X31" i="21"/>
  <c r="X31" i="20"/>
  <c r="X31" i="19"/>
  <c r="X31" i="18"/>
  <c r="X31" i="17"/>
  <c r="X31" i="16"/>
  <c r="X31" i="15"/>
  <c r="X31" i="14"/>
  <c r="X31" i="12"/>
  <c r="X31" i="13"/>
  <c r="X31" i="8"/>
  <c r="V27" i="48"/>
  <c r="V27" i="51"/>
  <c r="V27" i="38"/>
  <c r="V27" i="52"/>
  <c r="V27" i="37"/>
  <c r="V27" i="43"/>
  <c r="V27" i="44"/>
  <c r="V27" i="42"/>
  <c r="V27" i="41"/>
  <c r="V27" i="49"/>
  <c r="V27" i="40"/>
  <c r="V27" i="50"/>
  <c r="V27" i="23"/>
  <c r="V27" i="39"/>
  <c r="V27" i="22"/>
  <c r="V27" i="29"/>
  <c r="V27" i="21"/>
  <c r="V27" i="32"/>
  <c r="V27" i="30"/>
  <c r="V27" i="28"/>
  <c r="V27" i="20"/>
  <c r="V27" i="27"/>
  <c r="V27" i="19"/>
  <c r="V27" i="35"/>
  <c r="V27" i="25"/>
  <c r="V27" i="26"/>
  <c r="V27" i="33"/>
  <c r="V27" i="14"/>
  <c r="V27" i="8"/>
  <c r="V27" i="18"/>
  <c r="V27" i="31"/>
  <c r="V27" i="17"/>
  <c r="V27" i="12"/>
  <c r="V27" i="34"/>
  <c r="V27" i="36"/>
  <c r="V27" i="24"/>
  <c r="V27" i="16"/>
  <c r="V27" i="13"/>
  <c r="V27" i="15"/>
  <c r="X34" i="51"/>
  <c r="X34" i="42"/>
  <c r="X34" i="48"/>
  <c r="X34" i="52"/>
  <c r="X34" i="41"/>
  <c r="X34" i="32"/>
  <c r="X34" i="31"/>
  <c r="X34" i="30"/>
  <c r="X34" i="29"/>
  <c r="X34" i="28"/>
  <c r="X34" i="27"/>
  <c r="X34" i="26"/>
  <c r="X34" i="25"/>
  <c r="X34" i="24"/>
  <c r="X34" i="23"/>
  <c r="X34" i="22"/>
  <c r="X34" i="37"/>
  <c r="X34" i="35"/>
  <c r="X34" i="49"/>
  <c r="X34" i="43"/>
  <c r="X34" i="40"/>
  <c r="X34" i="50"/>
  <c r="X34" i="44"/>
  <c r="X34" i="39"/>
  <c r="X34" i="33"/>
  <c r="X34" i="21"/>
  <c r="X34" i="20"/>
  <c r="X34" i="19"/>
  <c r="X34" i="18"/>
  <c r="X34" i="17"/>
  <c r="X34" i="16"/>
  <c r="X34" i="15"/>
  <c r="X34" i="14"/>
  <c r="X34" i="12"/>
  <c r="X34" i="13"/>
  <c r="X34" i="34"/>
  <c r="X34" i="36"/>
  <c r="X34" i="8"/>
  <c r="X34" i="38"/>
  <c r="X38" i="48"/>
  <c r="X38" i="49"/>
  <c r="X38" i="50"/>
  <c r="X38" i="51"/>
  <c r="X38" i="52"/>
  <c r="X38" i="43"/>
  <c r="X38" i="44"/>
  <c r="X38" i="42"/>
  <c r="X38" i="41"/>
  <c r="X38" i="40"/>
  <c r="X38" i="39"/>
  <c r="X38" i="38"/>
  <c r="X38" i="37"/>
  <c r="X38" i="36"/>
  <c r="X38" i="35"/>
  <c r="X38" i="34"/>
  <c r="X38" i="33"/>
  <c r="X38" i="32"/>
  <c r="X38" i="31"/>
  <c r="X38" i="30"/>
  <c r="X38" i="29"/>
  <c r="X38" i="28"/>
  <c r="X38" i="27"/>
  <c r="X38" i="26"/>
  <c r="X38" i="25"/>
  <c r="X38" i="24"/>
  <c r="X38" i="23"/>
  <c r="X38" i="22"/>
  <c r="X38" i="21"/>
  <c r="X38" i="15"/>
  <c r="X38" i="16"/>
  <c r="X38" i="17"/>
  <c r="X38" i="19"/>
  <c r="X38" i="18"/>
  <c r="X38" i="14"/>
  <c r="X38" i="12"/>
  <c r="X38" i="20"/>
  <c r="X38" i="13"/>
  <c r="X38" i="8"/>
  <c r="X43" i="48"/>
  <c r="X43" i="49"/>
  <c r="X43" i="50"/>
  <c r="X43" i="51"/>
  <c r="X43" i="52"/>
  <c r="X43" i="43"/>
  <c r="X43" i="44"/>
  <c r="X43" i="42"/>
  <c r="X43" i="41"/>
  <c r="X43" i="40"/>
  <c r="X43" i="39"/>
  <c r="X43" i="32"/>
  <c r="X43" i="31"/>
  <c r="X43" i="30"/>
  <c r="X43" i="29"/>
  <c r="X43" i="28"/>
  <c r="X43" i="27"/>
  <c r="X43" i="26"/>
  <c r="X43" i="25"/>
  <c r="X43" i="24"/>
  <c r="X43" i="23"/>
  <c r="X43" i="22"/>
  <c r="X43" i="38"/>
  <c r="X43" i="36"/>
  <c r="X43" i="34"/>
  <c r="X43" i="37"/>
  <c r="X43" i="35"/>
  <c r="X43" i="21"/>
  <c r="X43" i="33"/>
  <c r="X43" i="8"/>
  <c r="X43" i="16"/>
  <c r="X43" i="17"/>
  <c r="X43" i="18"/>
  <c r="X43" i="20"/>
  <c r="X43" i="13"/>
  <c r="X43" i="15"/>
  <c r="X43" i="19"/>
  <c r="X43" i="14"/>
  <c r="X43" i="12"/>
  <c r="AV50" i="4"/>
  <c r="AW50" i="4" s="1"/>
  <c r="G31" i="54"/>
  <c r="F32" i="54"/>
  <c r="G32" i="54" s="1"/>
  <c r="N19" i="48"/>
  <c r="N19" i="50"/>
  <c r="N19" i="52"/>
  <c r="N19" i="49"/>
  <c r="N19" i="51"/>
  <c r="N19" i="44"/>
  <c r="N19" i="41"/>
  <c r="N19" i="43"/>
  <c r="N19" i="42"/>
  <c r="N19" i="40"/>
  <c r="N19" i="38"/>
  <c r="N19" i="37"/>
  <c r="N19" i="35"/>
  <c r="N19" i="39"/>
  <c r="N19" i="36"/>
  <c r="N19" i="34"/>
  <c r="N19" i="32"/>
  <c r="N19" i="30"/>
  <c r="N19" i="33"/>
  <c r="N19" i="29"/>
  <c r="N19" i="27"/>
  <c r="N19" i="25"/>
  <c r="N19" i="31"/>
  <c r="N19" i="28"/>
  <c r="N19" i="26"/>
  <c r="N19" i="24"/>
  <c r="N19" i="22"/>
  <c r="N19" i="20"/>
  <c r="N19" i="18"/>
  <c r="N19" i="16"/>
  <c r="N19" i="14"/>
  <c r="N19" i="13"/>
  <c r="N19" i="23"/>
  <c r="N19" i="21"/>
  <c r="N19" i="19"/>
  <c r="N19" i="17"/>
  <c r="N19" i="15"/>
  <c r="N19" i="12"/>
  <c r="N19" i="8"/>
  <c r="N23" i="48"/>
  <c r="N23" i="50"/>
  <c r="N23" i="49"/>
  <c r="N23" i="51"/>
  <c r="N23" i="52"/>
  <c r="N23" i="44"/>
  <c r="N23" i="41"/>
  <c r="N23" i="43"/>
  <c r="N23" i="42"/>
  <c r="N23" i="40"/>
  <c r="N23" i="38"/>
  <c r="N23" i="37"/>
  <c r="N23" i="35"/>
  <c r="N23" i="39"/>
  <c r="N23" i="36"/>
  <c r="N23" i="34"/>
  <c r="N23" i="32"/>
  <c r="N23" i="30"/>
  <c r="N23" i="33"/>
  <c r="N23" i="29"/>
  <c r="N23" i="27"/>
  <c r="N23" i="25"/>
  <c r="N23" i="31"/>
  <c r="N23" i="28"/>
  <c r="N23" i="26"/>
  <c r="N23" i="24"/>
  <c r="N23" i="22"/>
  <c r="N23" i="20"/>
  <c r="N23" i="18"/>
  <c r="N23" i="16"/>
  <c r="N23" i="14"/>
  <c r="N23" i="23"/>
  <c r="N23" i="21"/>
  <c r="N23" i="19"/>
  <c r="N23" i="17"/>
  <c r="N23" i="15"/>
  <c r="N23" i="12"/>
  <c r="N23" i="8"/>
  <c r="N23" i="13"/>
  <c r="N6" i="49"/>
  <c r="N6" i="51"/>
  <c r="N6" i="48"/>
  <c r="N6" i="50"/>
  <c r="N6" i="52"/>
  <c r="N6" i="43"/>
  <c r="N6" i="42"/>
  <c r="N6" i="44"/>
  <c r="N6" i="41"/>
  <c r="N6" i="39"/>
  <c r="N6" i="37"/>
  <c r="N6" i="38"/>
  <c r="N6" i="34"/>
  <c r="N6" i="40"/>
  <c r="N6" i="36"/>
  <c r="N6" i="35"/>
  <c r="N6" i="33"/>
  <c r="N6" i="31"/>
  <c r="N6" i="30"/>
  <c r="N6" i="28"/>
  <c r="N6" i="26"/>
  <c r="N6" i="24"/>
  <c r="N6" i="32"/>
  <c r="N6" i="29"/>
  <c r="N6" i="27"/>
  <c r="N6" i="25"/>
  <c r="N6" i="23"/>
  <c r="N6" i="21"/>
  <c r="N6" i="19"/>
  <c r="N6" i="17"/>
  <c r="N6" i="15"/>
  <c r="N6" i="12"/>
  <c r="N6" i="8"/>
  <c r="N6" i="22"/>
  <c r="N6" i="20"/>
  <c r="N6" i="18"/>
  <c r="N6" i="16"/>
  <c r="N6" i="14"/>
  <c r="N6" i="13"/>
  <c r="N8" i="49"/>
  <c r="N8" i="51"/>
  <c r="N8" i="48"/>
  <c r="N8" i="50"/>
  <c r="N8" i="52"/>
  <c r="N8" i="43"/>
  <c r="N8" i="42"/>
  <c r="N8" i="44"/>
  <c r="N8" i="41"/>
  <c r="N8" i="39"/>
  <c r="N8" i="37"/>
  <c r="N8" i="40"/>
  <c r="N8" i="36"/>
  <c r="N8" i="34"/>
  <c r="N8" i="38"/>
  <c r="N8" i="35"/>
  <c r="N8" i="33"/>
  <c r="N8" i="31"/>
  <c r="N8" i="32"/>
  <c r="N8" i="28"/>
  <c r="N8" i="26"/>
  <c r="N8" i="24"/>
  <c r="N8" i="30"/>
  <c r="N8" i="29"/>
  <c r="N8" i="27"/>
  <c r="N8" i="25"/>
  <c r="N8" i="23"/>
  <c r="N8" i="21"/>
  <c r="N8" i="19"/>
  <c r="N8" i="17"/>
  <c r="N8" i="15"/>
  <c r="N8" i="12"/>
  <c r="N8" i="22"/>
  <c r="N8" i="20"/>
  <c r="N8" i="18"/>
  <c r="N8" i="16"/>
  <c r="N8" i="14"/>
  <c r="N8" i="13"/>
  <c r="N8" i="8"/>
  <c r="N9" i="48"/>
  <c r="N9" i="50"/>
  <c r="N9" i="52"/>
  <c r="N9" i="49"/>
  <c r="N9" i="51"/>
  <c r="N9" i="44"/>
  <c r="N9" i="41"/>
  <c r="N9" i="43"/>
  <c r="N9" i="42"/>
  <c r="N9" i="40"/>
  <c r="N9" i="38"/>
  <c r="N9" i="39"/>
  <c r="N9" i="35"/>
  <c r="N9" i="37"/>
  <c r="N9" i="36"/>
  <c r="N9" i="34"/>
  <c r="N9" i="32"/>
  <c r="N9" i="30"/>
  <c r="N9" i="31"/>
  <c r="N9" i="29"/>
  <c r="N9" i="27"/>
  <c r="N9" i="25"/>
  <c r="N9" i="23"/>
  <c r="N9" i="33"/>
  <c r="N9" i="28"/>
  <c r="N9" i="26"/>
  <c r="N9" i="24"/>
  <c r="N9" i="22"/>
  <c r="N9" i="20"/>
  <c r="N9" i="18"/>
  <c r="N9" i="16"/>
  <c r="N9" i="14"/>
  <c r="N9" i="13"/>
  <c r="N9" i="21"/>
  <c r="N9" i="19"/>
  <c r="N9" i="17"/>
  <c r="N9" i="15"/>
  <c r="N9" i="12"/>
  <c r="N9" i="8"/>
  <c r="N10" i="49"/>
  <c r="N10" i="51"/>
  <c r="N10" i="48"/>
  <c r="N10" i="50"/>
  <c r="N10" i="52"/>
  <c r="N10" i="43"/>
  <c r="N10" i="42"/>
  <c r="N10" i="44"/>
  <c r="N10" i="41"/>
  <c r="N10" i="39"/>
  <c r="N10" i="37"/>
  <c r="N10" i="38"/>
  <c r="N10" i="36"/>
  <c r="N10" i="34"/>
  <c r="N10" i="40"/>
  <c r="N10" i="35"/>
  <c r="N10" i="33"/>
  <c r="N10" i="31"/>
  <c r="N10" i="30"/>
  <c r="N10" i="28"/>
  <c r="N10" i="26"/>
  <c r="N10" i="24"/>
  <c r="N10" i="32"/>
  <c r="N10" i="29"/>
  <c r="N10" i="27"/>
  <c r="N10" i="25"/>
  <c r="N10" i="23"/>
  <c r="N10" i="21"/>
  <c r="N10" i="19"/>
  <c r="N10" i="17"/>
  <c r="N10" i="15"/>
  <c r="N10" i="12"/>
  <c r="N10" i="8"/>
  <c r="N10" i="22"/>
  <c r="N10" i="20"/>
  <c r="N10" i="18"/>
  <c r="N10" i="16"/>
  <c r="N10" i="14"/>
  <c r="N10" i="13"/>
  <c r="N11" i="48"/>
  <c r="N11" i="50"/>
  <c r="N11" i="52"/>
  <c r="N11" i="49"/>
  <c r="N11" i="51"/>
  <c r="N11" i="44"/>
  <c r="N11" i="41"/>
  <c r="N11" i="43"/>
  <c r="N11" i="42"/>
  <c r="N11" i="40"/>
  <c r="N11" i="38"/>
  <c r="N11" i="37"/>
  <c r="N11" i="35"/>
  <c r="N11" i="39"/>
  <c r="N11" i="36"/>
  <c r="N11" i="34"/>
  <c r="N11" i="32"/>
  <c r="N11" i="30"/>
  <c r="N11" i="33"/>
  <c r="N11" i="29"/>
  <c r="N11" i="27"/>
  <c r="N11" i="25"/>
  <c r="N11" i="31"/>
  <c r="N11" i="28"/>
  <c r="N11" i="26"/>
  <c r="N11" i="24"/>
  <c r="N11" i="22"/>
  <c r="N11" i="20"/>
  <c r="N11" i="18"/>
  <c r="N11" i="16"/>
  <c r="N11" i="14"/>
  <c r="N11" i="23"/>
  <c r="N11" i="21"/>
  <c r="N11" i="19"/>
  <c r="N11" i="17"/>
  <c r="N11" i="15"/>
  <c r="N11" i="12"/>
  <c r="N11" i="8"/>
  <c r="N11" i="13"/>
  <c r="N12" i="49"/>
  <c r="N12" i="51"/>
  <c r="N12" i="48"/>
  <c r="N12" i="50"/>
  <c r="N12" i="52"/>
  <c r="N12" i="43"/>
  <c r="N12" i="42"/>
  <c r="N12" i="44"/>
  <c r="N12" i="41"/>
  <c r="N12" i="39"/>
  <c r="N12" i="37"/>
  <c r="N12" i="40"/>
  <c r="N12" i="36"/>
  <c r="N12" i="34"/>
  <c r="N12" i="38"/>
  <c r="N12" i="35"/>
  <c r="N12" i="33"/>
  <c r="N12" i="31"/>
  <c r="N12" i="32"/>
  <c r="N12" i="28"/>
  <c r="N12" i="26"/>
  <c r="N12" i="24"/>
  <c r="N12" i="30"/>
  <c r="N12" i="29"/>
  <c r="N12" i="27"/>
  <c r="N12" i="25"/>
  <c r="N12" i="23"/>
  <c r="N12" i="21"/>
  <c r="N12" i="19"/>
  <c r="N12" i="17"/>
  <c r="N12" i="15"/>
  <c r="N12" i="12"/>
  <c r="N12" i="22"/>
  <c r="N12" i="20"/>
  <c r="N12" i="18"/>
  <c r="N12" i="16"/>
  <c r="N12" i="14"/>
  <c r="N12" i="13"/>
  <c r="N12" i="8"/>
  <c r="N13" i="48"/>
  <c r="N13" i="50"/>
  <c r="N13" i="52"/>
  <c r="N13" i="49"/>
  <c r="N13" i="51"/>
  <c r="N13" i="44"/>
  <c r="N13" i="41"/>
  <c r="N13" i="43"/>
  <c r="N13" i="42"/>
  <c r="N13" i="40"/>
  <c r="N13" i="38"/>
  <c r="N13" i="39"/>
  <c r="N13" i="35"/>
  <c r="N13" i="37"/>
  <c r="N13" i="36"/>
  <c r="N13" i="34"/>
  <c r="N13" i="32"/>
  <c r="N13" i="30"/>
  <c r="N13" i="31"/>
  <c r="N13" i="29"/>
  <c r="N13" i="27"/>
  <c r="N13" i="25"/>
  <c r="N13" i="33"/>
  <c r="N13" i="28"/>
  <c r="N13" i="26"/>
  <c r="N13" i="24"/>
  <c r="N13" i="22"/>
  <c r="N13" i="20"/>
  <c r="N13" i="18"/>
  <c r="N13" i="16"/>
  <c r="N13" i="14"/>
  <c r="N13" i="13"/>
  <c r="N13" i="23"/>
  <c r="N13" i="21"/>
  <c r="N13" i="19"/>
  <c r="N13" i="17"/>
  <c r="N13" i="15"/>
  <c r="N13" i="12"/>
  <c r="N13" i="8"/>
  <c r="N14" i="49"/>
  <c r="N14" i="51"/>
  <c r="N14" i="48"/>
  <c r="N14" i="50"/>
  <c r="N14" i="52"/>
  <c r="N14" i="43"/>
  <c r="N14" i="42"/>
  <c r="N14" i="44"/>
  <c r="N14" i="41"/>
  <c r="N14" i="39"/>
  <c r="N14" i="37"/>
  <c r="N14" i="38"/>
  <c r="N14" i="36"/>
  <c r="N14" i="34"/>
  <c r="N14" i="40"/>
  <c r="N14" i="35"/>
  <c r="N14" i="33"/>
  <c r="N14" i="31"/>
  <c r="N14" i="30"/>
  <c r="N14" i="28"/>
  <c r="N14" i="26"/>
  <c r="N14" i="24"/>
  <c r="N14" i="32"/>
  <c r="N14" i="29"/>
  <c r="N14" i="27"/>
  <c r="N14" i="25"/>
  <c r="N14" i="23"/>
  <c r="N14" i="21"/>
  <c r="N14" i="19"/>
  <c r="N14" i="17"/>
  <c r="N14" i="15"/>
  <c r="N14" i="12"/>
  <c r="N14" i="22"/>
  <c r="N14" i="20"/>
  <c r="N14" i="18"/>
  <c r="N14" i="16"/>
  <c r="N14" i="14"/>
  <c r="N14" i="13"/>
  <c r="N14" i="8"/>
  <c r="N15" i="48"/>
  <c r="N15" i="50"/>
  <c r="N15" i="52"/>
  <c r="N15" i="49"/>
  <c r="N15" i="51"/>
  <c r="N15" i="44"/>
  <c r="N15" i="41"/>
  <c r="N15" i="43"/>
  <c r="N15" i="42"/>
  <c r="N15" i="40"/>
  <c r="N15" i="38"/>
  <c r="N15" i="37"/>
  <c r="N15" i="35"/>
  <c r="N15" i="39"/>
  <c r="N15" i="36"/>
  <c r="N15" i="34"/>
  <c r="N15" i="32"/>
  <c r="N15" i="30"/>
  <c r="N15" i="33"/>
  <c r="N15" i="29"/>
  <c r="N15" i="27"/>
  <c r="N15" i="25"/>
  <c r="N15" i="31"/>
  <c r="N15" i="28"/>
  <c r="N15" i="26"/>
  <c r="N15" i="24"/>
  <c r="N15" i="22"/>
  <c r="N15" i="20"/>
  <c r="N15" i="18"/>
  <c r="N15" i="16"/>
  <c r="N15" i="14"/>
  <c r="N15" i="13"/>
  <c r="N15" i="23"/>
  <c r="N15" i="21"/>
  <c r="N15" i="19"/>
  <c r="N15" i="17"/>
  <c r="N15" i="15"/>
  <c r="N15" i="12"/>
  <c r="N15" i="8"/>
  <c r="N16" i="49"/>
  <c r="N16" i="51"/>
  <c r="N16" i="48"/>
  <c r="N16" i="50"/>
  <c r="N16" i="52"/>
  <c r="N16" i="43"/>
  <c r="N16" i="42"/>
  <c r="N16" i="44"/>
  <c r="N16" i="41"/>
  <c r="N16" i="39"/>
  <c r="N16" i="37"/>
  <c r="N16" i="40"/>
  <c r="N16" i="36"/>
  <c r="N16" i="38"/>
  <c r="N16" i="35"/>
  <c r="N16" i="33"/>
  <c r="N16" i="31"/>
  <c r="N16" i="32"/>
  <c r="N16" i="28"/>
  <c r="N16" i="26"/>
  <c r="N16" i="24"/>
  <c r="N16" i="34"/>
  <c r="N16" i="30"/>
  <c r="N16" i="29"/>
  <c r="N16" i="27"/>
  <c r="N16" i="25"/>
  <c r="N16" i="23"/>
  <c r="N16" i="21"/>
  <c r="N16" i="19"/>
  <c r="N16" i="17"/>
  <c r="N16" i="15"/>
  <c r="N16" i="12"/>
  <c r="N16" i="8"/>
  <c r="N16" i="22"/>
  <c r="N16" i="20"/>
  <c r="N16" i="18"/>
  <c r="N16" i="16"/>
  <c r="N16" i="14"/>
  <c r="N16" i="13"/>
  <c r="N17" i="48"/>
  <c r="N17" i="50"/>
  <c r="N17" i="52"/>
  <c r="N17" i="49"/>
  <c r="N17" i="51"/>
  <c r="N17" i="44"/>
  <c r="N17" i="41"/>
  <c r="N17" i="43"/>
  <c r="N17" i="42"/>
  <c r="N17" i="40"/>
  <c r="N17" i="38"/>
  <c r="N17" i="39"/>
  <c r="N17" i="35"/>
  <c r="N17" i="37"/>
  <c r="N17" i="36"/>
  <c r="N17" i="34"/>
  <c r="N17" i="32"/>
  <c r="N17" i="30"/>
  <c r="N17" i="31"/>
  <c r="N17" i="29"/>
  <c r="N17" i="27"/>
  <c r="N17" i="25"/>
  <c r="N17" i="33"/>
  <c r="N17" i="28"/>
  <c r="N17" i="26"/>
  <c r="N17" i="24"/>
  <c r="N17" i="22"/>
  <c r="N17" i="20"/>
  <c r="N17" i="18"/>
  <c r="N17" i="16"/>
  <c r="N17" i="14"/>
  <c r="N17" i="23"/>
  <c r="N17" i="21"/>
  <c r="N17" i="19"/>
  <c r="N17" i="17"/>
  <c r="N17" i="15"/>
  <c r="N17" i="12"/>
  <c r="N17" i="8"/>
  <c r="N17" i="13"/>
  <c r="N20" i="49"/>
  <c r="N20" i="51"/>
  <c r="N20" i="48"/>
  <c r="N20" i="50"/>
  <c r="N20" i="43"/>
  <c r="N20" i="42"/>
  <c r="N20" i="52"/>
  <c r="N20" i="44"/>
  <c r="N20" i="41"/>
  <c r="N20" i="39"/>
  <c r="N20" i="37"/>
  <c r="N20" i="40"/>
  <c r="N20" i="36"/>
  <c r="N20" i="38"/>
  <c r="N20" i="35"/>
  <c r="N20" i="33"/>
  <c r="N20" i="31"/>
  <c r="N20" i="32"/>
  <c r="N20" i="28"/>
  <c r="N20" i="26"/>
  <c r="N20" i="24"/>
  <c r="N20" i="34"/>
  <c r="N20" i="30"/>
  <c r="N20" i="29"/>
  <c r="N20" i="27"/>
  <c r="N20" i="25"/>
  <c r="N20" i="23"/>
  <c r="N20" i="21"/>
  <c r="N20" i="19"/>
  <c r="N20" i="17"/>
  <c r="N20" i="15"/>
  <c r="N20" i="12"/>
  <c r="N20" i="8"/>
  <c r="N20" i="22"/>
  <c r="N20" i="20"/>
  <c r="N20" i="18"/>
  <c r="N20" i="16"/>
  <c r="N20" i="14"/>
  <c r="N20" i="13"/>
  <c r="N24" i="49"/>
  <c r="N24" i="51"/>
  <c r="N24" i="48"/>
  <c r="N24" i="50"/>
  <c r="N24" i="43"/>
  <c r="N24" i="42"/>
  <c r="N24" i="52"/>
  <c r="N24" i="44"/>
  <c r="N24" i="41"/>
  <c r="N24" i="39"/>
  <c r="N24" i="37"/>
  <c r="N24" i="40"/>
  <c r="N24" i="36"/>
  <c r="N24" i="38"/>
  <c r="N24" i="35"/>
  <c r="N24" i="33"/>
  <c r="N24" i="31"/>
  <c r="N24" i="32"/>
  <c r="N24" i="28"/>
  <c r="N24" i="26"/>
  <c r="N24" i="24"/>
  <c r="N24" i="34"/>
  <c r="N24" i="30"/>
  <c r="N24" i="29"/>
  <c r="N24" i="27"/>
  <c r="N24" i="25"/>
  <c r="N24" i="23"/>
  <c r="N24" i="21"/>
  <c r="N24" i="19"/>
  <c r="N24" i="17"/>
  <c r="N24" i="15"/>
  <c r="N24" i="12"/>
  <c r="N24" i="22"/>
  <c r="N24" i="20"/>
  <c r="N24" i="18"/>
  <c r="N24" i="16"/>
  <c r="N24" i="14"/>
  <c r="N24" i="13"/>
  <c r="N24" i="8"/>
  <c r="N25" i="48"/>
  <c r="N25" i="50"/>
  <c r="N25" i="49"/>
  <c r="N25" i="51"/>
  <c r="N25" i="52"/>
  <c r="N25" i="44"/>
  <c r="N25" i="41"/>
  <c r="N25" i="43"/>
  <c r="N25" i="42"/>
  <c r="N25" i="40"/>
  <c r="N25" i="38"/>
  <c r="N25" i="39"/>
  <c r="N25" i="35"/>
  <c r="N25" i="37"/>
  <c r="N25" i="36"/>
  <c r="N25" i="34"/>
  <c r="N25" i="32"/>
  <c r="N25" i="30"/>
  <c r="N25" i="31"/>
  <c r="N25" i="29"/>
  <c r="N25" i="27"/>
  <c r="N25" i="25"/>
  <c r="N25" i="33"/>
  <c r="N25" i="28"/>
  <c r="N25" i="26"/>
  <c r="N25" i="24"/>
  <c r="N25" i="22"/>
  <c r="N25" i="20"/>
  <c r="N25" i="18"/>
  <c r="N25" i="16"/>
  <c r="N25" i="14"/>
  <c r="N25" i="13"/>
  <c r="N25" i="23"/>
  <c r="N25" i="21"/>
  <c r="N25" i="19"/>
  <c r="N25" i="17"/>
  <c r="N25" i="15"/>
  <c r="N25" i="12"/>
  <c r="N25" i="8"/>
  <c r="N26" i="49"/>
  <c r="N26" i="51"/>
  <c r="N26" i="48"/>
  <c r="N26" i="50"/>
  <c r="N26" i="43"/>
  <c r="N26" i="42"/>
  <c r="N26" i="52"/>
  <c r="N26" i="44"/>
  <c r="N26" i="41"/>
  <c r="N26" i="39"/>
  <c r="N26" i="37"/>
  <c r="N26" i="38"/>
  <c r="N26" i="36"/>
  <c r="N26" i="40"/>
  <c r="N26" i="35"/>
  <c r="N26" i="33"/>
  <c r="N26" i="31"/>
  <c r="N26" i="34"/>
  <c r="N26" i="30"/>
  <c r="N26" i="28"/>
  <c r="N26" i="26"/>
  <c r="N26" i="24"/>
  <c r="N26" i="32"/>
  <c r="N26" i="29"/>
  <c r="N26" i="27"/>
  <c r="N26" i="25"/>
  <c r="N26" i="23"/>
  <c r="N26" i="21"/>
  <c r="N26" i="19"/>
  <c r="N26" i="17"/>
  <c r="N26" i="15"/>
  <c r="N26" i="12"/>
  <c r="N26" i="8"/>
  <c r="N26" i="22"/>
  <c r="N26" i="20"/>
  <c r="N26" i="18"/>
  <c r="N26" i="16"/>
  <c r="N26" i="14"/>
  <c r="N26" i="13"/>
  <c r="N27" i="48"/>
  <c r="N27" i="50"/>
  <c r="N27" i="49"/>
  <c r="N27" i="51"/>
  <c r="N27" i="52"/>
  <c r="N27" i="44"/>
  <c r="N27" i="41"/>
  <c r="N27" i="43"/>
  <c r="N27" i="42"/>
  <c r="N27" i="40"/>
  <c r="N27" i="38"/>
  <c r="N27" i="37"/>
  <c r="N27" i="35"/>
  <c r="N27" i="39"/>
  <c r="N27" i="36"/>
  <c r="N27" i="34"/>
  <c r="N27" i="32"/>
  <c r="N27" i="33"/>
  <c r="N27" i="29"/>
  <c r="N27" i="27"/>
  <c r="N27" i="25"/>
  <c r="N27" i="31"/>
  <c r="N27" i="30"/>
  <c r="N27" i="28"/>
  <c r="N27" i="26"/>
  <c r="N27" i="24"/>
  <c r="N27" i="22"/>
  <c r="N27" i="20"/>
  <c r="N27" i="18"/>
  <c r="N27" i="16"/>
  <c r="N27" i="14"/>
  <c r="N27" i="23"/>
  <c r="N27" i="21"/>
  <c r="N27" i="19"/>
  <c r="N27" i="17"/>
  <c r="N27" i="15"/>
  <c r="N27" i="12"/>
  <c r="N27" i="8"/>
  <c r="N27" i="13"/>
  <c r="N28" i="49"/>
  <c r="N28" i="51"/>
  <c r="N28" i="48"/>
  <c r="N28" i="50"/>
  <c r="N28" i="43"/>
  <c r="N28" i="42"/>
  <c r="N28" i="52"/>
  <c r="N28" i="44"/>
  <c r="N28" i="41"/>
  <c r="N28" i="39"/>
  <c r="N28" i="37"/>
  <c r="N28" i="40"/>
  <c r="N28" i="36"/>
  <c r="N28" i="38"/>
  <c r="N28" i="35"/>
  <c r="N28" i="33"/>
  <c r="N28" i="31"/>
  <c r="N28" i="32"/>
  <c r="N28" i="30"/>
  <c r="N28" i="28"/>
  <c r="N28" i="26"/>
  <c r="N28" i="24"/>
  <c r="N28" i="34"/>
  <c r="N28" i="29"/>
  <c r="N28" i="27"/>
  <c r="N28" i="25"/>
  <c r="N28" i="23"/>
  <c r="N28" i="21"/>
  <c r="N28" i="19"/>
  <c r="N28" i="17"/>
  <c r="N28" i="15"/>
  <c r="N28" i="12"/>
  <c r="N28" i="22"/>
  <c r="N28" i="20"/>
  <c r="N28" i="18"/>
  <c r="N28" i="16"/>
  <c r="N28" i="14"/>
  <c r="N28" i="13"/>
  <c r="N28" i="8"/>
  <c r="N29" i="48"/>
  <c r="N29" i="50"/>
  <c r="N29" i="49"/>
  <c r="N29" i="51"/>
  <c r="N29" i="52"/>
  <c r="N29" i="44"/>
  <c r="N29" i="41"/>
  <c r="N29" i="43"/>
  <c r="N29" i="42"/>
  <c r="N29" i="40"/>
  <c r="N29" i="38"/>
  <c r="N29" i="39"/>
  <c r="N29" i="35"/>
  <c r="N29" i="37"/>
  <c r="N29" i="36"/>
  <c r="N29" i="34"/>
  <c r="N29" i="32"/>
  <c r="N29" i="31"/>
  <c r="N29" i="29"/>
  <c r="N29" i="27"/>
  <c r="N29" i="25"/>
  <c r="N29" i="33"/>
  <c r="N29" i="30"/>
  <c r="N29" i="28"/>
  <c r="N29" i="26"/>
  <c r="N29" i="24"/>
  <c r="N29" i="22"/>
  <c r="N29" i="20"/>
  <c r="N29" i="18"/>
  <c r="N29" i="16"/>
  <c r="N29" i="14"/>
  <c r="N29" i="13"/>
  <c r="N29" i="23"/>
  <c r="N29" i="21"/>
  <c r="N29" i="19"/>
  <c r="N29" i="17"/>
  <c r="N29" i="15"/>
  <c r="N29" i="12"/>
  <c r="N29" i="8"/>
  <c r="N30" i="49"/>
  <c r="N30" i="51"/>
  <c r="N30" i="48"/>
  <c r="N30" i="50"/>
  <c r="N30" i="43"/>
  <c r="N30" i="42"/>
  <c r="N30" i="52"/>
  <c r="N30" i="44"/>
  <c r="N30" i="41"/>
  <c r="N30" i="39"/>
  <c r="N30" i="37"/>
  <c r="N30" i="38"/>
  <c r="N30" i="36"/>
  <c r="N30" i="40"/>
  <c r="N30" i="35"/>
  <c r="N30" i="33"/>
  <c r="N30" i="31"/>
  <c r="N30" i="34"/>
  <c r="N30" i="30"/>
  <c r="N30" i="28"/>
  <c r="N30" i="26"/>
  <c r="N30" i="24"/>
  <c r="N30" i="32"/>
  <c r="N30" i="29"/>
  <c r="N30" i="27"/>
  <c r="N30" i="25"/>
  <c r="N30" i="23"/>
  <c r="N30" i="21"/>
  <c r="N30" i="19"/>
  <c r="N30" i="17"/>
  <c r="N30" i="15"/>
  <c r="N30" i="12"/>
  <c r="N30" i="8"/>
  <c r="N30" i="22"/>
  <c r="N30" i="20"/>
  <c r="N30" i="18"/>
  <c r="N30" i="16"/>
  <c r="N30" i="14"/>
  <c r="N30" i="13"/>
  <c r="N31" i="48"/>
  <c r="N31" i="50"/>
  <c r="N31" i="49"/>
  <c r="N31" i="51"/>
  <c r="N31" i="52"/>
  <c r="N31" i="44"/>
  <c r="N31" i="41"/>
  <c r="N31" i="43"/>
  <c r="N31" i="42"/>
  <c r="N31" i="40"/>
  <c r="N31" i="38"/>
  <c r="N31" i="37"/>
  <c r="N31" i="35"/>
  <c r="N31" i="39"/>
  <c r="N31" i="36"/>
  <c r="N31" i="34"/>
  <c r="N31" i="32"/>
  <c r="N31" i="33"/>
  <c r="N31" i="29"/>
  <c r="N31" i="27"/>
  <c r="N31" i="25"/>
  <c r="N31" i="31"/>
  <c r="N31" i="30"/>
  <c r="N31" i="28"/>
  <c r="N31" i="26"/>
  <c r="N31" i="24"/>
  <c r="N31" i="22"/>
  <c r="N31" i="20"/>
  <c r="N31" i="18"/>
  <c r="N31" i="16"/>
  <c r="N31" i="14"/>
  <c r="N31" i="23"/>
  <c r="N31" i="21"/>
  <c r="N31" i="19"/>
  <c r="N31" i="17"/>
  <c r="N31" i="15"/>
  <c r="N31" i="12"/>
  <c r="N31" i="8"/>
  <c r="N31" i="13"/>
  <c r="N7" i="48"/>
  <c r="N7" i="50"/>
  <c r="N7" i="52"/>
  <c r="N7" i="49"/>
  <c r="N7" i="51"/>
  <c r="N7" i="44"/>
  <c r="N7" i="41"/>
  <c r="N7" i="43"/>
  <c r="N7" i="42"/>
  <c r="N7" i="40"/>
  <c r="N7" i="38"/>
  <c r="N7" i="36"/>
  <c r="N7" i="37"/>
  <c r="N7" i="35"/>
  <c r="N7" i="39"/>
  <c r="N7" i="34"/>
  <c r="N7" i="32"/>
  <c r="N7" i="30"/>
  <c r="N7" i="33"/>
  <c r="N7" i="29"/>
  <c r="N7" i="27"/>
  <c r="N7" i="25"/>
  <c r="N7" i="23"/>
  <c r="N7" i="31"/>
  <c r="N7" i="28"/>
  <c r="N7" i="26"/>
  <c r="N7" i="24"/>
  <c r="N7" i="22"/>
  <c r="N7" i="20"/>
  <c r="N7" i="18"/>
  <c r="N7" i="16"/>
  <c r="N7" i="14"/>
  <c r="N7" i="13"/>
  <c r="N7" i="21"/>
  <c r="N7" i="19"/>
  <c r="N7" i="17"/>
  <c r="N7" i="15"/>
  <c r="N7" i="12"/>
  <c r="N7" i="8"/>
  <c r="N18" i="49"/>
  <c r="N18" i="51"/>
  <c r="N18" i="48"/>
  <c r="N18" i="50"/>
  <c r="N18" i="52"/>
  <c r="N18" i="43"/>
  <c r="N18" i="42"/>
  <c r="N18" i="44"/>
  <c r="N18" i="41"/>
  <c r="N18" i="39"/>
  <c r="N18" i="37"/>
  <c r="N18" i="38"/>
  <c r="N18" i="36"/>
  <c r="N18" i="40"/>
  <c r="N18" i="35"/>
  <c r="N18" i="33"/>
  <c r="N18" i="31"/>
  <c r="N18" i="34"/>
  <c r="N18" i="30"/>
  <c r="N18" i="28"/>
  <c r="N18" i="26"/>
  <c r="N18" i="24"/>
  <c r="N18" i="32"/>
  <c r="N18" i="29"/>
  <c r="N18" i="27"/>
  <c r="N18" i="25"/>
  <c r="N18" i="23"/>
  <c r="N18" i="21"/>
  <c r="N18" i="19"/>
  <c r="N18" i="17"/>
  <c r="N18" i="15"/>
  <c r="N18" i="12"/>
  <c r="N18" i="22"/>
  <c r="N18" i="20"/>
  <c r="N18" i="18"/>
  <c r="N18" i="16"/>
  <c r="N18" i="14"/>
  <c r="N18" i="13"/>
  <c r="N18" i="8"/>
  <c r="N21" i="48"/>
  <c r="N21" i="50"/>
  <c r="N21" i="49"/>
  <c r="N21" i="51"/>
  <c r="N21" i="52"/>
  <c r="N21" i="44"/>
  <c r="N21" i="41"/>
  <c r="N21" i="43"/>
  <c r="N21" i="42"/>
  <c r="N21" i="40"/>
  <c r="N21" i="38"/>
  <c r="N21" i="39"/>
  <c r="N21" i="35"/>
  <c r="N21" i="37"/>
  <c r="N21" i="36"/>
  <c r="N21" i="34"/>
  <c r="N21" i="32"/>
  <c r="N21" i="30"/>
  <c r="N21" i="31"/>
  <c r="N21" i="29"/>
  <c r="N21" i="27"/>
  <c r="N21" i="25"/>
  <c r="N21" i="33"/>
  <c r="N21" i="28"/>
  <c r="N21" i="26"/>
  <c r="N21" i="24"/>
  <c r="N21" i="22"/>
  <c r="N21" i="20"/>
  <c r="N21" i="18"/>
  <c r="N21" i="16"/>
  <c r="N21" i="14"/>
  <c r="N21" i="23"/>
  <c r="N21" i="21"/>
  <c r="N21" i="19"/>
  <c r="N21" i="17"/>
  <c r="N21" i="15"/>
  <c r="N21" i="12"/>
  <c r="N21" i="8"/>
  <c r="N21" i="13"/>
  <c r="N22" i="49"/>
  <c r="N22" i="51"/>
  <c r="N22" i="48"/>
  <c r="N22" i="50"/>
  <c r="N22" i="43"/>
  <c r="N22" i="42"/>
  <c r="N22" i="52"/>
  <c r="N22" i="44"/>
  <c r="N22" i="41"/>
  <c r="N22" i="39"/>
  <c r="N22" i="37"/>
  <c r="N22" i="38"/>
  <c r="N22" i="36"/>
  <c r="N22" i="40"/>
  <c r="N22" i="35"/>
  <c r="N22" i="33"/>
  <c r="N22" i="31"/>
  <c r="N22" i="34"/>
  <c r="N22" i="30"/>
  <c r="N22" i="28"/>
  <c r="N22" i="26"/>
  <c r="N22" i="24"/>
  <c r="N22" i="32"/>
  <c r="N22" i="29"/>
  <c r="N22" i="27"/>
  <c r="N22" i="25"/>
  <c r="N22" i="23"/>
  <c r="N22" i="21"/>
  <c r="N22" i="19"/>
  <c r="N22" i="17"/>
  <c r="N22" i="15"/>
  <c r="N22" i="12"/>
  <c r="N22" i="22"/>
  <c r="N22" i="20"/>
  <c r="N22" i="18"/>
  <c r="N22" i="16"/>
  <c r="N22" i="14"/>
  <c r="N22" i="13"/>
  <c r="N22" i="8"/>
  <c r="N32" i="49"/>
  <c r="N32" i="51"/>
  <c r="N32" i="48"/>
  <c r="N32" i="50"/>
  <c r="N32" i="43"/>
  <c r="N32" i="42"/>
  <c r="N32" i="52"/>
  <c r="N32" i="44"/>
  <c r="N32" i="41"/>
  <c r="N32" i="39"/>
  <c r="N32" i="37"/>
  <c r="N32" i="40"/>
  <c r="N32" i="36"/>
  <c r="N32" i="38"/>
  <c r="N32" i="35"/>
  <c r="N32" i="33"/>
  <c r="N32" i="31"/>
  <c r="N32" i="32"/>
  <c r="N32" i="30"/>
  <c r="N32" i="28"/>
  <c r="N32" i="26"/>
  <c r="N32" i="24"/>
  <c r="N32" i="34"/>
  <c r="N32" i="29"/>
  <c r="N32" i="27"/>
  <c r="N32" i="25"/>
  <c r="N32" i="23"/>
  <c r="N32" i="21"/>
  <c r="N32" i="19"/>
  <c r="N32" i="17"/>
  <c r="N32" i="15"/>
  <c r="N32" i="12"/>
  <c r="N32" i="22"/>
  <c r="N32" i="20"/>
  <c r="N32" i="18"/>
  <c r="N32" i="16"/>
  <c r="N32" i="14"/>
  <c r="N32" i="13"/>
  <c r="N32" i="8"/>
  <c r="N33" i="48"/>
  <c r="N33" i="50"/>
  <c r="N33" i="49"/>
  <c r="N33" i="51"/>
  <c r="N33" i="52"/>
  <c r="N33" i="44"/>
  <c r="N33" i="43"/>
  <c r="N33" i="42"/>
  <c r="N33" i="40"/>
  <c r="N33" i="38"/>
  <c r="N33" i="39"/>
  <c r="N33" i="35"/>
  <c r="N33" i="41"/>
  <c r="N33" i="37"/>
  <c r="N33" i="36"/>
  <c r="N33" i="34"/>
  <c r="N33" i="32"/>
  <c r="N33" i="31"/>
  <c r="N33" i="29"/>
  <c r="N33" i="27"/>
  <c r="N33" i="25"/>
  <c r="N33" i="33"/>
  <c r="N33" i="30"/>
  <c r="N33" i="28"/>
  <c r="N33" i="26"/>
  <c r="N33" i="24"/>
  <c r="N33" i="22"/>
  <c r="N33" i="20"/>
  <c r="N33" i="18"/>
  <c r="N33" i="16"/>
  <c r="N33" i="14"/>
  <c r="N33" i="13"/>
  <c r="N33" i="23"/>
  <c r="N33" i="21"/>
  <c r="N33" i="19"/>
  <c r="N33" i="17"/>
  <c r="N33" i="15"/>
  <c r="N33" i="12"/>
  <c r="N33" i="8"/>
  <c r="N34" i="49"/>
  <c r="N34" i="51"/>
  <c r="N34" i="48"/>
  <c r="N34" i="50"/>
  <c r="N34" i="43"/>
  <c r="N34" i="42"/>
  <c r="N34" i="52"/>
  <c r="N34" i="44"/>
  <c r="N34" i="41"/>
  <c r="N34" i="39"/>
  <c r="N34" i="37"/>
  <c r="N34" i="38"/>
  <c r="N34" i="36"/>
  <c r="N34" i="40"/>
  <c r="N34" i="35"/>
  <c r="N34" i="33"/>
  <c r="N34" i="31"/>
  <c r="N34" i="34"/>
  <c r="N34" i="30"/>
  <c r="N34" i="28"/>
  <c r="N34" i="26"/>
  <c r="N34" i="24"/>
  <c r="N34" i="32"/>
  <c r="N34" i="29"/>
  <c r="N34" i="27"/>
  <c r="N34" i="25"/>
  <c r="N34" i="23"/>
  <c r="N34" i="21"/>
  <c r="N34" i="19"/>
  <c r="N34" i="17"/>
  <c r="N34" i="15"/>
  <c r="N34" i="12"/>
  <c r="N34" i="8"/>
  <c r="N34" i="22"/>
  <c r="N34" i="20"/>
  <c r="N34" i="18"/>
  <c r="N34" i="16"/>
  <c r="N34" i="14"/>
  <c r="N34" i="13"/>
  <c r="N35" i="48"/>
  <c r="N35" i="50"/>
  <c r="N35" i="49"/>
  <c r="N35" i="51"/>
  <c r="N35" i="52"/>
  <c r="N35" i="44"/>
  <c r="N35" i="43"/>
  <c r="N35" i="42"/>
  <c r="N35" i="40"/>
  <c r="N35" i="38"/>
  <c r="N35" i="41"/>
  <c r="N35" i="37"/>
  <c r="N35" i="35"/>
  <c r="N35" i="39"/>
  <c r="N35" i="36"/>
  <c r="N35" i="34"/>
  <c r="N35" i="32"/>
  <c r="N35" i="33"/>
  <c r="N35" i="29"/>
  <c r="N35" i="27"/>
  <c r="N35" i="25"/>
  <c r="N35" i="31"/>
  <c r="N35" i="30"/>
  <c r="N35" i="28"/>
  <c r="N35" i="26"/>
  <c r="N35" i="24"/>
  <c r="N35" i="22"/>
  <c r="N35" i="20"/>
  <c r="N35" i="18"/>
  <c r="N35" i="16"/>
  <c r="N35" i="14"/>
  <c r="N35" i="23"/>
  <c r="N35" i="21"/>
  <c r="N35" i="19"/>
  <c r="N35" i="17"/>
  <c r="N35" i="15"/>
  <c r="N35" i="12"/>
  <c r="N35" i="8"/>
  <c r="N35" i="13"/>
  <c r="N36" i="49"/>
  <c r="N36" i="51"/>
  <c r="N36" i="48"/>
  <c r="N36" i="50"/>
  <c r="N36" i="43"/>
  <c r="N36" i="42"/>
  <c r="N36" i="52"/>
  <c r="N36" i="44"/>
  <c r="N36" i="41"/>
  <c r="N36" i="39"/>
  <c r="N36" i="37"/>
  <c r="N36" i="40"/>
  <c r="N36" i="36"/>
  <c r="N36" i="38"/>
  <c r="N36" i="35"/>
  <c r="N36" i="33"/>
  <c r="N36" i="31"/>
  <c r="N36" i="32"/>
  <c r="N36" i="30"/>
  <c r="N36" i="28"/>
  <c r="N36" i="26"/>
  <c r="N36" i="24"/>
  <c r="N36" i="34"/>
  <c r="N36" i="29"/>
  <c r="N36" i="27"/>
  <c r="N36" i="25"/>
  <c r="N36" i="23"/>
  <c r="N36" i="21"/>
  <c r="N36" i="19"/>
  <c r="N36" i="17"/>
  <c r="N36" i="15"/>
  <c r="N36" i="12"/>
  <c r="N36" i="22"/>
  <c r="N36" i="20"/>
  <c r="N36" i="18"/>
  <c r="N36" i="16"/>
  <c r="N36" i="14"/>
  <c r="N36" i="13"/>
  <c r="N36" i="8"/>
  <c r="N37" i="48"/>
  <c r="N37" i="50"/>
  <c r="N37" i="49"/>
  <c r="N37" i="51"/>
  <c r="N37" i="52"/>
  <c r="N37" i="44"/>
  <c r="N37" i="43"/>
  <c r="N37" i="42"/>
  <c r="N37" i="40"/>
  <c r="N37" i="38"/>
  <c r="N37" i="39"/>
  <c r="N37" i="35"/>
  <c r="N37" i="41"/>
  <c r="N37" i="37"/>
  <c r="N37" i="36"/>
  <c r="N37" i="34"/>
  <c r="N37" i="32"/>
  <c r="N37" i="31"/>
  <c r="N37" i="29"/>
  <c r="N37" i="27"/>
  <c r="N37" i="25"/>
  <c r="N37" i="33"/>
  <c r="N37" i="30"/>
  <c r="N37" i="28"/>
  <c r="N37" i="26"/>
  <c r="N37" i="24"/>
  <c r="N37" i="22"/>
  <c r="N37" i="20"/>
  <c r="N37" i="18"/>
  <c r="N37" i="16"/>
  <c r="N37" i="14"/>
  <c r="N37" i="23"/>
  <c r="N37" i="21"/>
  <c r="N37" i="19"/>
  <c r="N37" i="17"/>
  <c r="N37" i="15"/>
  <c r="N37" i="12"/>
  <c r="N37" i="8"/>
  <c r="N37" i="13"/>
  <c r="N38" i="49"/>
  <c r="N38" i="51"/>
  <c r="N38" i="48"/>
  <c r="N38" i="50"/>
  <c r="N38" i="43"/>
  <c r="N38" i="42"/>
  <c r="N38" i="52"/>
  <c r="N38" i="44"/>
  <c r="N38" i="41"/>
  <c r="N38" i="39"/>
  <c r="N38" i="37"/>
  <c r="N38" i="38"/>
  <c r="N38" i="36"/>
  <c r="N38" i="40"/>
  <c r="N38" i="35"/>
  <c r="N38" i="33"/>
  <c r="N38" i="31"/>
  <c r="N38" i="34"/>
  <c r="N38" i="30"/>
  <c r="N38" i="28"/>
  <c r="N38" i="26"/>
  <c r="N38" i="24"/>
  <c r="N38" i="32"/>
  <c r="N38" i="29"/>
  <c r="N38" i="27"/>
  <c r="N38" i="25"/>
  <c r="N38" i="23"/>
  <c r="N38" i="21"/>
  <c r="N38" i="19"/>
  <c r="N38" i="17"/>
  <c r="N38" i="15"/>
  <c r="N38" i="12"/>
  <c r="N38" i="8"/>
  <c r="N38" i="22"/>
  <c r="N38" i="20"/>
  <c r="N38" i="18"/>
  <c r="N38" i="16"/>
  <c r="N38" i="14"/>
  <c r="N38" i="13"/>
  <c r="N39" i="48"/>
  <c r="N39" i="50"/>
  <c r="N39" i="49"/>
  <c r="N39" i="51"/>
  <c r="N39" i="52"/>
  <c r="N39" i="44"/>
  <c r="N39" i="43"/>
  <c r="N39" i="42"/>
  <c r="N39" i="40"/>
  <c r="N39" i="38"/>
  <c r="N39" i="41"/>
  <c r="N39" i="37"/>
  <c r="N39" i="35"/>
  <c r="N39" i="39"/>
  <c r="N39" i="36"/>
  <c r="N39" i="34"/>
  <c r="N39" i="32"/>
  <c r="N39" i="33"/>
  <c r="N39" i="29"/>
  <c r="N39" i="27"/>
  <c r="N39" i="25"/>
  <c r="N39" i="31"/>
  <c r="N39" i="30"/>
  <c r="N39" i="28"/>
  <c r="N39" i="26"/>
  <c r="N39" i="24"/>
  <c r="N39" i="22"/>
  <c r="N39" i="20"/>
  <c r="N39" i="18"/>
  <c r="N39" i="16"/>
  <c r="N39" i="14"/>
  <c r="N39" i="13"/>
  <c r="N39" i="23"/>
  <c r="N39" i="21"/>
  <c r="N39" i="19"/>
  <c r="N39" i="17"/>
  <c r="N39" i="15"/>
  <c r="N39" i="12"/>
  <c r="N39" i="8"/>
  <c r="N40" i="49"/>
  <c r="N40" i="51"/>
  <c r="N40" i="48"/>
  <c r="N40" i="50"/>
  <c r="N40" i="43"/>
  <c r="N40" i="42"/>
  <c r="N40" i="52"/>
  <c r="N40" i="44"/>
  <c r="N40" i="41"/>
  <c r="N40" i="39"/>
  <c r="N40" i="37"/>
  <c r="N40" i="40"/>
  <c r="N40" i="36"/>
  <c r="N40" i="38"/>
  <c r="N40" i="35"/>
  <c r="N40" i="33"/>
  <c r="N40" i="31"/>
  <c r="N40" i="32"/>
  <c r="N40" i="30"/>
  <c r="N40" i="28"/>
  <c r="N40" i="26"/>
  <c r="N40" i="24"/>
  <c r="N40" i="34"/>
  <c r="N40" i="29"/>
  <c r="N40" i="27"/>
  <c r="N40" i="25"/>
  <c r="N40" i="23"/>
  <c r="N40" i="21"/>
  <c r="N40" i="19"/>
  <c r="N40" i="17"/>
  <c r="N40" i="15"/>
  <c r="N40" i="12"/>
  <c r="N40" i="22"/>
  <c r="N40" i="20"/>
  <c r="N40" i="18"/>
  <c r="N40" i="16"/>
  <c r="N40" i="14"/>
  <c r="N40" i="13"/>
  <c r="N40" i="8"/>
  <c r="N41" i="48"/>
  <c r="N41" i="50"/>
  <c r="N41" i="49"/>
  <c r="N41" i="51"/>
  <c r="N41" i="52"/>
  <c r="N41" i="44"/>
  <c r="N41" i="43"/>
  <c r="N41" i="42"/>
  <c r="N41" i="40"/>
  <c r="N41" i="38"/>
  <c r="N41" i="39"/>
  <c r="N41" i="35"/>
  <c r="N41" i="41"/>
  <c r="N41" i="37"/>
  <c r="N41" i="36"/>
  <c r="N41" i="34"/>
  <c r="N41" i="32"/>
  <c r="N41" i="31"/>
  <c r="N41" i="29"/>
  <c r="N41" i="27"/>
  <c r="N41" i="25"/>
  <c r="N41" i="33"/>
  <c r="N41" i="30"/>
  <c r="N41" i="28"/>
  <c r="N41" i="26"/>
  <c r="N41" i="24"/>
  <c r="N41" i="22"/>
  <c r="N41" i="20"/>
  <c r="N41" i="18"/>
  <c r="N41" i="16"/>
  <c r="N41" i="14"/>
  <c r="N41" i="23"/>
  <c r="N41" i="21"/>
  <c r="N41" i="19"/>
  <c r="N41" i="17"/>
  <c r="N41" i="15"/>
  <c r="N41" i="12"/>
  <c r="N41" i="8"/>
  <c r="N41" i="13"/>
  <c r="N42" i="49"/>
  <c r="N42" i="51"/>
  <c r="N42" i="48"/>
  <c r="N42" i="50"/>
  <c r="N42" i="43"/>
  <c r="N42" i="42"/>
  <c r="N42" i="52"/>
  <c r="N42" i="44"/>
  <c r="N42" i="41"/>
  <c r="N42" i="39"/>
  <c r="N42" i="37"/>
  <c r="N42" i="38"/>
  <c r="N42" i="36"/>
  <c r="N42" i="40"/>
  <c r="N42" i="35"/>
  <c r="N42" i="33"/>
  <c r="N42" i="31"/>
  <c r="N42" i="34"/>
  <c r="N42" i="30"/>
  <c r="N42" i="28"/>
  <c r="N42" i="26"/>
  <c r="N42" i="24"/>
  <c r="N42" i="32"/>
  <c r="N42" i="29"/>
  <c r="N42" i="27"/>
  <c r="N42" i="25"/>
  <c r="N42" i="23"/>
  <c r="N42" i="21"/>
  <c r="N42" i="19"/>
  <c r="N42" i="17"/>
  <c r="N42" i="15"/>
  <c r="N42" i="12"/>
  <c r="N42" i="22"/>
  <c r="N42" i="20"/>
  <c r="N42" i="18"/>
  <c r="N42" i="16"/>
  <c r="N42" i="14"/>
  <c r="N42" i="13"/>
  <c r="N42" i="8"/>
  <c r="N43" i="48"/>
  <c r="N43" i="50"/>
  <c r="N43" i="49"/>
  <c r="N43" i="51"/>
  <c r="N43" i="52"/>
  <c r="N43" i="44"/>
  <c r="N43" i="43"/>
  <c r="N43" i="42"/>
  <c r="N43" i="40"/>
  <c r="N43" i="38"/>
  <c r="N43" i="41"/>
  <c r="N43" i="37"/>
  <c r="N43" i="35"/>
  <c r="N43" i="39"/>
  <c r="N43" i="36"/>
  <c r="N43" i="34"/>
  <c r="N43" i="32"/>
  <c r="N43" i="33"/>
  <c r="N43" i="29"/>
  <c r="N43" i="27"/>
  <c r="N43" i="25"/>
  <c r="N43" i="31"/>
  <c r="N43" i="30"/>
  <c r="N43" i="28"/>
  <c r="N43" i="26"/>
  <c r="N43" i="24"/>
  <c r="N43" i="22"/>
  <c r="N43" i="20"/>
  <c r="N43" i="18"/>
  <c r="N43" i="16"/>
  <c r="N43" i="14"/>
  <c r="N43" i="23"/>
  <c r="N43" i="21"/>
  <c r="N43" i="19"/>
  <c r="N43" i="17"/>
  <c r="N43" i="15"/>
  <c r="N43" i="12"/>
  <c r="N43" i="8"/>
  <c r="N43" i="13"/>
  <c r="N44" i="49"/>
  <c r="N44" i="51"/>
  <c r="N44" i="48"/>
  <c r="N44" i="50"/>
  <c r="N44" i="43"/>
  <c r="N44" i="42"/>
  <c r="N44" i="52"/>
  <c r="N44" i="44"/>
  <c r="N44" i="41"/>
  <c r="N44" i="39"/>
  <c r="N44" i="37"/>
  <c r="N44" i="40"/>
  <c r="N44" i="36"/>
  <c r="N44" i="38"/>
  <c r="N44" i="35"/>
  <c r="N44" i="33"/>
  <c r="N44" i="31"/>
  <c r="N44" i="32"/>
  <c r="N44" i="30"/>
  <c r="N44" i="28"/>
  <c r="N44" i="26"/>
  <c r="N44" i="24"/>
  <c r="N44" i="34"/>
  <c r="N44" i="29"/>
  <c r="N44" i="27"/>
  <c r="N44" i="25"/>
  <c r="N44" i="23"/>
  <c r="N44" i="21"/>
  <c r="N44" i="19"/>
  <c r="N44" i="17"/>
  <c r="N44" i="15"/>
  <c r="N44" i="12"/>
  <c r="N44" i="8"/>
  <c r="N44" i="22"/>
  <c r="N44" i="20"/>
  <c r="N44" i="18"/>
  <c r="N44" i="16"/>
  <c r="N44" i="14"/>
  <c r="N44" i="13"/>
  <c r="N5" i="48"/>
  <c r="N5" i="49"/>
  <c r="N5" i="50"/>
  <c r="N5" i="51"/>
  <c r="N5" i="52"/>
  <c r="N5" i="43"/>
  <c r="N5" i="44"/>
  <c r="N5" i="42"/>
  <c r="N5" i="41"/>
  <c r="N5" i="40"/>
  <c r="N5" i="39"/>
  <c r="N5" i="38"/>
  <c r="N5" i="37"/>
  <c r="N5" i="36"/>
  <c r="N5" i="35"/>
  <c r="N5" i="34"/>
  <c r="N5" i="33"/>
  <c r="N5" i="32"/>
  <c r="N5" i="31"/>
  <c r="N5" i="30"/>
  <c r="N5" i="29"/>
  <c r="N5" i="28"/>
  <c r="N5" i="27"/>
  <c r="N5" i="26"/>
  <c r="N5" i="25"/>
  <c r="N5" i="24"/>
  <c r="N5" i="23"/>
  <c r="N5" i="22"/>
  <c r="N5" i="21"/>
  <c r="N5" i="20"/>
  <c r="N5" i="19"/>
  <c r="N5" i="18"/>
  <c r="N5" i="17"/>
  <c r="N5" i="16"/>
  <c r="N5" i="15"/>
  <c r="N5" i="14"/>
  <c r="N5" i="12"/>
  <c r="N5" i="13"/>
  <c r="N5" i="8"/>
  <c r="P18" i="48"/>
  <c r="P18" i="50"/>
  <c r="P18" i="52"/>
  <c r="P18" i="49"/>
  <c r="P18" i="51"/>
  <c r="P18" i="43"/>
  <c r="P18" i="42"/>
  <c r="P18" i="44"/>
  <c r="P18" i="41"/>
  <c r="P18" i="39"/>
  <c r="P18" i="37"/>
  <c r="P18" i="35"/>
  <c r="P18" i="38"/>
  <c r="P18" i="33"/>
  <c r="P18" i="31"/>
  <c r="P18" i="29"/>
  <c r="P18" i="40"/>
  <c r="P18" i="36"/>
  <c r="P18" i="34"/>
  <c r="P18" i="32"/>
  <c r="P18" i="30"/>
  <c r="P18" i="28"/>
  <c r="P18" i="26"/>
  <c r="P18" i="27"/>
  <c r="P18" i="24"/>
  <c r="P18" i="22"/>
  <c r="P18" i="20"/>
  <c r="P18" i="18"/>
  <c r="P18" i="16"/>
  <c r="P18" i="14"/>
  <c r="P18" i="13"/>
  <c r="P18" i="25"/>
  <c r="P18" i="23"/>
  <c r="P18" i="21"/>
  <c r="P18" i="19"/>
  <c r="P18" i="17"/>
  <c r="P18" i="15"/>
  <c r="P18" i="12"/>
  <c r="P18" i="8"/>
  <c r="F18" i="50"/>
  <c r="F18" i="52"/>
  <c r="F18" i="44"/>
  <c r="F18" i="41"/>
  <c r="F18" i="39"/>
  <c r="F18" i="37"/>
  <c r="F18" i="35"/>
  <c r="F18" i="33"/>
  <c r="F18" i="48"/>
  <c r="F18" i="49"/>
  <c r="F18" i="51"/>
  <c r="F18" i="43"/>
  <c r="F18" i="42"/>
  <c r="F18" i="40"/>
  <c r="F18" i="38"/>
  <c r="F18" i="36"/>
  <c r="F18" i="34"/>
  <c r="F18" i="32"/>
  <c r="F18" i="30"/>
  <c r="F18" i="31"/>
  <c r="F18" i="28"/>
  <c r="F18" i="26"/>
  <c r="F18" i="24"/>
  <c r="F18" i="22"/>
  <c r="F18" i="20"/>
  <c r="F18" i="18"/>
  <c r="F18" i="16"/>
  <c r="F18" i="14"/>
  <c r="F18" i="13"/>
  <c r="F18" i="29"/>
  <c r="F18" i="27"/>
  <c r="F18" i="25"/>
  <c r="F18" i="23"/>
  <c r="F18" i="21"/>
  <c r="F18" i="19"/>
  <c r="F18" i="17"/>
  <c r="F18" i="15"/>
  <c r="F18" i="12"/>
  <c r="F18" i="8"/>
  <c r="P22" i="48"/>
  <c r="P22" i="50"/>
  <c r="P22" i="49"/>
  <c r="P22" i="51"/>
  <c r="P22" i="43"/>
  <c r="P22" i="42"/>
  <c r="P22" i="44"/>
  <c r="P22" i="52"/>
  <c r="P22" i="41"/>
  <c r="P22" i="39"/>
  <c r="P22" i="37"/>
  <c r="P22" i="35"/>
  <c r="P22" i="38"/>
  <c r="P22" i="33"/>
  <c r="P22" i="31"/>
  <c r="P22" i="29"/>
  <c r="P22" i="40"/>
  <c r="P22" i="36"/>
  <c r="P22" i="34"/>
  <c r="P22" i="32"/>
  <c r="P22" i="30"/>
  <c r="P22" i="28"/>
  <c r="P22" i="26"/>
  <c r="P22" i="27"/>
  <c r="P22" i="24"/>
  <c r="P22" i="22"/>
  <c r="P22" i="20"/>
  <c r="P22" i="18"/>
  <c r="P22" i="16"/>
  <c r="P22" i="14"/>
  <c r="P22" i="13"/>
  <c r="P22" i="25"/>
  <c r="P22" i="23"/>
  <c r="P22" i="21"/>
  <c r="P22" i="19"/>
  <c r="P22" i="17"/>
  <c r="P22" i="15"/>
  <c r="P22" i="12"/>
  <c r="P22" i="8"/>
  <c r="F22" i="50"/>
  <c r="F22" i="52"/>
  <c r="F22" i="44"/>
  <c r="F22" i="41"/>
  <c r="F22" i="39"/>
  <c r="F22" i="37"/>
  <c r="F22" i="35"/>
  <c r="F22" i="33"/>
  <c r="F22" i="48"/>
  <c r="F22" i="49"/>
  <c r="F22" i="51"/>
  <c r="F22" i="43"/>
  <c r="F22" i="42"/>
  <c r="F22" i="40"/>
  <c r="F22" i="38"/>
  <c r="F22" i="36"/>
  <c r="F22" i="34"/>
  <c r="F22" i="32"/>
  <c r="F22" i="30"/>
  <c r="F22" i="31"/>
  <c r="F22" i="28"/>
  <c r="F22" i="26"/>
  <c r="F22" i="24"/>
  <c r="F22" i="22"/>
  <c r="F22" i="20"/>
  <c r="F22" i="18"/>
  <c r="F22" i="16"/>
  <c r="F22" i="14"/>
  <c r="F22" i="13"/>
  <c r="F22" i="29"/>
  <c r="F22" i="27"/>
  <c r="F22" i="25"/>
  <c r="F22" i="23"/>
  <c r="F22" i="21"/>
  <c r="F22" i="19"/>
  <c r="F22" i="17"/>
  <c r="F22" i="15"/>
  <c r="F22" i="12"/>
  <c r="F22" i="8"/>
  <c r="P34" i="48"/>
  <c r="P34" i="50"/>
  <c r="P34" i="49"/>
  <c r="P34" i="51"/>
  <c r="P34" i="43"/>
  <c r="P34" i="42"/>
  <c r="P34" i="44"/>
  <c r="P34" i="52"/>
  <c r="P34" i="41"/>
  <c r="P34" i="39"/>
  <c r="P34" i="37"/>
  <c r="P34" i="35"/>
  <c r="P34" i="38"/>
  <c r="P34" i="33"/>
  <c r="P34" i="31"/>
  <c r="P34" i="29"/>
  <c r="P34" i="40"/>
  <c r="P34" i="36"/>
  <c r="P34" i="34"/>
  <c r="P34" i="32"/>
  <c r="P34" i="30"/>
  <c r="P34" i="28"/>
  <c r="P34" i="26"/>
  <c r="P34" i="27"/>
  <c r="P34" i="24"/>
  <c r="P34" i="22"/>
  <c r="P34" i="20"/>
  <c r="P34" i="18"/>
  <c r="P34" i="16"/>
  <c r="P34" i="14"/>
  <c r="P34" i="13"/>
  <c r="P34" i="25"/>
  <c r="P34" i="23"/>
  <c r="P34" i="21"/>
  <c r="P34" i="19"/>
  <c r="P34" i="17"/>
  <c r="P34" i="15"/>
  <c r="P34" i="12"/>
  <c r="P34" i="8"/>
  <c r="F34" i="49"/>
  <c r="F34" i="50"/>
  <c r="F34" i="52"/>
  <c r="F34" i="44"/>
  <c r="F34" i="41"/>
  <c r="F34" i="39"/>
  <c r="F34" i="37"/>
  <c r="F34" i="35"/>
  <c r="F34" i="33"/>
  <c r="F34" i="48"/>
  <c r="F34" i="51"/>
  <c r="F34" i="43"/>
  <c r="F34" i="42"/>
  <c r="F34" i="40"/>
  <c r="F34" i="38"/>
  <c r="F34" i="36"/>
  <c r="F34" i="34"/>
  <c r="F34" i="32"/>
  <c r="F34" i="30"/>
  <c r="F34" i="31"/>
  <c r="F34" i="28"/>
  <c r="F34" i="26"/>
  <c r="F34" i="24"/>
  <c r="F34" i="22"/>
  <c r="F34" i="20"/>
  <c r="F34" i="18"/>
  <c r="F34" i="16"/>
  <c r="F34" i="14"/>
  <c r="F34" i="13"/>
  <c r="F34" i="29"/>
  <c r="F34" i="27"/>
  <c r="F34" i="25"/>
  <c r="F34" i="23"/>
  <c r="F34" i="21"/>
  <c r="F34" i="19"/>
  <c r="F34" i="17"/>
  <c r="F34" i="15"/>
  <c r="F34" i="12"/>
  <c r="F34" i="8"/>
  <c r="P20" i="48"/>
  <c r="P20" i="50"/>
  <c r="P20" i="49"/>
  <c r="P20" i="51"/>
  <c r="P20" i="43"/>
  <c r="P20" i="42"/>
  <c r="P20" i="52"/>
  <c r="P20" i="41"/>
  <c r="P20" i="44"/>
  <c r="P20" i="39"/>
  <c r="P20" i="37"/>
  <c r="P20" i="35"/>
  <c r="P20" i="40"/>
  <c r="P20" i="36"/>
  <c r="P20" i="33"/>
  <c r="P20" i="31"/>
  <c r="P20" i="29"/>
  <c r="P20" i="38"/>
  <c r="P20" i="34"/>
  <c r="P20" i="32"/>
  <c r="P20" i="30"/>
  <c r="P20" i="28"/>
  <c r="P20" i="26"/>
  <c r="P20" i="25"/>
  <c r="P20" i="24"/>
  <c r="P20" i="22"/>
  <c r="P20" i="20"/>
  <c r="P20" i="18"/>
  <c r="P20" i="16"/>
  <c r="P20" i="14"/>
  <c r="P20" i="13"/>
  <c r="P20" i="27"/>
  <c r="P20" i="23"/>
  <c r="P20" i="21"/>
  <c r="P20" i="19"/>
  <c r="P20" i="17"/>
  <c r="P20" i="15"/>
  <c r="P20" i="12"/>
  <c r="P20" i="8"/>
  <c r="F20" i="48"/>
  <c r="F20" i="50"/>
  <c r="F20" i="52"/>
  <c r="F20" i="44"/>
  <c r="F20" i="41"/>
  <c r="F20" i="39"/>
  <c r="F20" i="37"/>
  <c r="F20" i="35"/>
  <c r="F20" i="33"/>
  <c r="F20" i="49"/>
  <c r="F20" i="51"/>
  <c r="F20" i="43"/>
  <c r="F20" i="42"/>
  <c r="F20" i="40"/>
  <c r="F20" i="38"/>
  <c r="F20" i="36"/>
  <c r="F20" i="34"/>
  <c r="F20" i="32"/>
  <c r="F20" i="30"/>
  <c r="F20" i="29"/>
  <c r="F20" i="28"/>
  <c r="F20" i="26"/>
  <c r="F20" i="24"/>
  <c r="F20" i="22"/>
  <c r="F20" i="20"/>
  <c r="F20" i="18"/>
  <c r="F20" i="16"/>
  <c r="F20" i="14"/>
  <c r="F20" i="13"/>
  <c r="F20" i="31"/>
  <c r="F20" i="27"/>
  <c r="F20" i="25"/>
  <c r="F20" i="23"/>
  <c r="F20" i="21"/>
  <c r="F20" i="19"/>
  <c r="F20" i="17"/>
  <c r="F20" i="15"/>
  <c r="F20" i="12"/>
  <c r="F20" i="8"/>
  <c r="P33" i="49"/>
  <c r="P33" i="51"/>
  <c r="P33" i="48"/>
  <c r="P33" i="50"/>
  <c r="P33" i="52"/>
  <c r="P33" i="44"/>
  <c r="P33" i="41"/>
  <c r="P33" i="43"/>
  <c r="P33" i="42"/>
  <c r="P33" i="40"/>
  <c r="P33" i="38"/>
  <c r="P33" i="36"/>
  <c r="P33" i="39"/>
  <c r="P33" i="35"/>
  <c r="P33" i="34"/>
  <c r="P33" i="32"/>
  <c r="P33" i="30"/>
  <c r="P33" i="37"/>
  <c r="P33" i="33"/>
  <c r="P33" i="31"/>
  <c r="P33" i="29"/>
  <c r="P33" i="27"/>
  <c r="P33" i="25"/>
  <c r="P33" i="28"/>
  <c r="P33" i="23"/>
  <c r="P33" i="21"/>
  <c r="P33" i="19"/>
  <c r="P33" i="17"/>
  <c r="P33" i="15"/>
  <c r="P33" i="12"/>
  <c r="P33" i="8"/>
  <c r="P33" i="26"/>
  <c r="P33" i="24"/>
  <c r="P33" i="22"/>
  <c r="P33" i="20"/>
  <c r="P33" i="18"/>
  <c r="P33" i="16"/>
  <c r="P33" i="14"/>
  <c r="P33" i="13"/>
  <c r="F33" i="48"/>
  <c r="F33" i="51"/>
  <c r="F33" i="43"/>
  <c r="F33" i="42"/>
  <c r="F33" i="40"/>
  <c r="F33" i="38"/>
  <c r="F33" i="36"/>
  <c r="F33" i="34"/>
  <c r="F33" i="32"/>
  <c r="F33" i="49"/>
  <c r="F33" i="50"/>
  <c r="F33" i="52"/>
  <c r="F33" i="44"/>
  <c r="F33" i="41"/>
  <c r="F33" i="39"/>
  <c r="F33" i="37"/>
  <c r="F33" i="35"/>
  <c r="F33" i="33"/>
  <c r="F33" i="31"/>
  <c r="F33" i="29"/>
  <c r="F33" i="30"/>
  <c r="F33" i="27"/>
  <c r="F33" i="25"/>
  <c r="F33" i="23"/>
  <c r="F33" i="21"/>
  <c r="F33" i="19"/>
  <c r="F33" i="17"/>
  <c r="F33" i="15"/>
  <c r="F33" i="12"/>
  <c r="F33" i="8"/>
  <c r="F33" i="28"/>
  <c r="F33" i="26"/>
  <c r="F33" i="24"/>
  <c r="F33" i="22"/>
  <c r="F33" i="20"/>
  <c r="F33" i="18"/>
  <c r="F33" i="16"/>
  <c r="F33" i="14"/>
  <c r="F33" i="13"/>
  <c r="G18" i="15"/>
  <c r="G20" i="15"/>
  <c r="G22" i="15"/>
  <c r="G18" i="26"/>
  <c r="G18" i="31"/>
  <c r="G20" i="31"/>
  <c r="G22" i="31"/>
  <c r="G18" i="37"/>
  <c r="G20" i="37"/>
  <c r="G22" i="37"/>
  <c r="G18" i="38"/>
  <c r="G20" i="38"/>
  <c r="G22" i="38"/>
  <c r="G33" i="40"/>
  <c r="G18" i="41"/>
  <c r="G20" i="41"/>
  <c r="G22" i="41"/>
  <c r="G34" i="41"/>
  <c r="G34" i="42"/>
  <c r="G18" i="44"/>
  <c r="G20" i="44"/>
  <c r="G22" i="44"/>
  <c r="G34" i="44"/>
  <c r="G18" i="43"/>
  <c r="G20" i="43"/>
  <c r="G22" i="43"/>
  <c r="G34" i="43"/>
  <c r="G33" i="52"/>
  <c r="G33" i="51"/>
  <c r="G18" i="50"/>
  <c r="G20" i="50"/>
  <c r="G22" i="50"/>
  <c r="G34" i="50"/>
  <c r="G18" i="49"/>
  <c r="G20" i="49"/>
  <c r="G22" i="49"/>
  <c r="G34" i="49"/>
  <c r="G33" i="48"/>
  <c r="P6" i="48"/>
  <c r="P6" i="50"/>
  <c r="P6" i="52"/>
  <c r="P6" i="49"/>
  <c r="P6" i="51"/>
  <c r="P6" i="43"/>
  <c r="P6" i="42"/>
  <c r="P6" i="44"/>
  <c r="P6" i="40"/>
  <c r="P6" i="41"/>
  <c r="P6" i="39"/>
  <c r="P6" i="37"/>
  <c r="P6" i="35"/>
  <c r="P6" i="38"/>
  <c r="P6" i="34"/>
  <c r="P6" i="33"/>
  <c r="P6" i="31"/>
  <c r="P6" i="29"/>
  <c r="P6" i="36"/>
  <c r="P6" i="32"/>
  <c r="P6" i="30"/>
  <c r="P6" i="28"/>
  <c r="P6" i="26"/>
  <c r="P6" i="27"/>
  <c r="P6" i="24"/>
  <c r="P6" i="22"/>
  <c r="P6" i="20"/>
  <c r="P6" i="18"/>
  <c r="P6" i="16"/>
  <c r="P6" i="14"/>
  <c r="P6" i="13"/>
  <c r="P6" i="25"/>
  <c r="P6" i="23"/>
  <c r="P6" i="21"/>
  <c r="P6" i="19"/>
  <c r="P6" i="17"/>
  <c r="P6" i="15"/>
  <c r="P6" i="12"/>
  <c r="P6" i="8"/>
  <c r="F6" i="50"/>
  <c r="G6" i="50" s="1"/>
  <c r="F6" i="52"/>
  <c r="F6" i="44"/>
  <c r="G6" i="44" s="1"/>
  <c r="F6" i="41"/>
  <c r="F6" i="39"/>
  <c r="F6" i="37"/>
  <c r="G6" i="37" s="1"/>
  <c r="F6" i="35"/>
  <c r="F6" i="33"/>
  <c r="F6" i="48"/>
  <c r="F6" i="49"/>
  <c r="G6" i="49" s="1"/>
  <c r="F6" i="51"/>
  <c r="F6" i="43"/>
  <c r="F6" i="42"/>
  <c r="F6" i="40"/>
  <c r="F6" i="38"/>
  <c r="G6" i="38" s="1"/>
  <c r="F6" i="36"/>
  <c r="F6" i="34"/>
  <c r="F6" i="32"/>
  <c r="F6" i="30"/>
  <c r="F6" i="31"/>
  <c r="G6" i="31" s="1"/>
  <c r="F6" i="28"/>
  <c r="F6" i="26"/>
  <c r="G6" i="26" s="1"/>
  <c r="F6" i="24"/>
  <c r="G6" i="24" s="1"/>
  <c r="F6" i="22"/>
  <c r="F6" i="20"/>
  <c r="F6" i="18"/>
  <c r="F6" i="16"/>
  <c r="G6" i="16" s="1"/>
  <c r="F6" i="14"/>
  <c r="F6" i="13"/>
  <c r="F6" i="29"/>
  <c r="F6" i="27"/>
  <c r="F6" i="25"/>
  <c r="F6" i="23"/>
  <c r="G6" i="23" s="1"/>
  <c r="F6" i="21"/>
  <c r="F6" i="19"/>
  <c r="G6" i="19" s="1"/>
  <c r="F6" i="17"/>
  <c r="F6" i="15"/>
  <c r="G6" i="15" s="1"/>
  <c r="F6" i="12"/>
  <c r="F6" i="8"/>
  <c r="P7" i="49"/>
  <c r="P7" i="51"/>
  <c r="P7" i="48"/>
  <c r="P7" i="50"/>
  <c r="P7" i="52"/>
  <c r="P7" i="44"/>
  <c r="P7" i="41"/>
  <c r="P7" i="42"/>
  <c r="P7" i="43"/>
  <c r="P7" i="40"/>
  <c r="P7" i="38"/>
  <c r="P7" i="36"/>
  <c r="P7" i="34"/>
  <c r="P7" i="37"/>
  <c r="P7" i="32"/>
  <c r="P7" i="30"/>
  <c r="P7" i="39"/>
  <c r="P7" i="35"/>
  <c r="P7" i="33"/>
  <c r="P7" i="31"/>
  <c r="P7" i="29"/>
  <c r="P7" i="27"/>
  <c r="P7" i="25"/>
  <c r="P7" i="26"/>
  <c r="P7" i="23"/>
  <c r="P7" i="21"/>
  <c r="P7" i="19"/>
  <c r="P7" i="17"/>
  <c r="P7" i="15"/>
  <c r="P7" i="12"/>
  <c r="P7" i="8"/>
  <c r="P7" i="28"/>
  <c r="P7" i="24"/>
  <c r="P7" i="22"/>
  <c r="P7" i="20"/>
  <c r="P7" i="18"/>
  <c r="P7" i="16"/>
  <c r="P7" i="14"/>
  <c r="P7" i="13"/>
  <c r="F7" i="48"/>
  <c r="G7" i="48" s="1"/>
  <c r="F7" i="49"/>
  <c r="F7" i="51"/>
  <c r="G7" i="51" s="1"/>
  <c r="F7" i="43"/>
  <c r="F7" i="42"/>
  <c r="F7" i="40"/>
  <c r="F7" i="38"/>
  <c r="F7" i="36"/>
  <c r="G7" i="36" s="1"/>
  <c r="F7" i="34"/>
  <c r="G7" i="34" s="1"/>
  <c r="F7" i="32"/>
  <c r="F7" i="50"/>
  <c r="F7" i="52"/>
  <c r="G7" i="52" s="1"/>
  <c r="F7" i="44"/>
  <c r="F7" i="41"/>
  <c r="F7" i="39"/>
  <c r="G7" i="39" s="1"/>
  <c r="F7" i="37"/>
  <c r="F7" i="35"/>
  <c r="F7" i="33"/>
  <c r="G7" i="33" s="1"/>
  <c r="F7" i="31"/>
  <c r="F7" i="29"/>
  <c r="G7" i="29" s="1"/>
  <c r="F7" i="27"/>
  <c r="F7" i="25"/>
  <c r="F7" i="23"/>
  <c r="F7" i="21"/>
  <c r="F7" i="19"/>
  <c r="F7" i="17"/>
  <c r="G7" i="17" s="1"/>
  <c r="F7" i="15"/>
  <c r="F7" i="12"/>
  <c r="F7" i="8"/>
  <c r="F7" i="30"/>
  <c r="G7" i="30" s="1"/>
  <c r="F7" i="28"/>
  <c r="F7" i="26"/>
  <c r="F7" i="24"/>
  <c r="F7" i="22"/>
  <c r="G7" i="22" s="1"/>
  <c r="F7" i="20"/>
  <c r="F7" i="18"/>
  <c r="F7" i="16"/>
  <c r="F7" i="14"/>
  <c r="G7" i="14" s="1"/>
  <c r="F7" i="13"/>
  <c r="P8" i="48"/>
  <c r="P8" i="50"/>
  <c r="P8" i="52"/>
  <c r="P8" i="49"/>
  <c r="P8" i="51"/>
  <c r="P8" i="43"/>
  <c r="P8" i="42"/>
  <c r="P8" i="41"/>
  <c r="P8" i="40"/>
  <c r="P8" i="44"/>
  <c r="P8" i="39"/>
  <c r="P8" i="37"/>
  <c r="P8" i="35"/>
  <c r="P8" i="36"/>
  <c r="P8" i="33"/>
  <c r="P8" i="31"/>
  <c r="P8" i="29"/>
  <c r="P8" i="38"/>
  <c r="P8" i="34"/>
  <c r="P8" i="32"/>
  <c r="P8" i="30"/>
  <c r="P8" i="28"/>
  <c r="P8" i="26"/>
  <c r="P8" i="25"/>
  <c r="P8" i="24"/>
  <c r="P8" i="22"/>
  <c r="P8" i="20"/>
  <c r="P8" i="18"/>
  <c r="P8" i="16"/>
  <c r="P8" i="14"/>
  <c r="P8" i="13"/>
  <c r="P8" i="27"/>
  <c r="P8" i="23"/>
  <c r="P8" i="21"/>
  <c r="P8" i="19"/>
  <c r="P8" i="17"/>
  <c r="P8" i="15"/>
  <c r="P8" i="12"/>
  <c r="P8" i="8"/>
  <c r="F8" i="48"/>
  <c r="F8" i="50"/>
  <c r="G8" i="50" s="1"/>
  <c r="F8" i="52"/>
  <c r="F8" i="44"/>
  <c r="G8" i="44" s="1"/>
  <c r="F8" i="41"/>
  <c r="G8" i="41" s="1"/>
  <c r="F8" i="39"/>
  <c r="F8" i="37"/>
  <c r="G8" i="37" s="1"/>
  <c r="F8" i="35"/>
  <c r="F8" i="33"/>
  <c r="F8" i="49"/>
  <c r="G8" i="49" s="1"/>
  <c r="F8" i="51"/>
  <c r="F8" i="43"/>
  <c r="F8" i="42"/>
  <c r="F8" i="40"/>
  <c r="F8" i="38"/>
  <c r="G8" i="38" s="1"/>
  <c r="F8" i="36"/>
  <c r="F8" i="34"/>
  <c r="F8" i="32"/>
  <c r="F8" i="30"/>
  <c r="F8" i="28"/>
  <c r="F8" i="26"/>
  <c r="G8" i="26" s="1"/>
  <c r="F8" i="24"/>
  <c r="G8" i="24" s="1"/>
  <c r="F8" i="22"/>
  <c r="F8" i="20"/>
  <c r="F8" i="18"/>
  <c r="F8" i="16"/>
  <c r="G8" i="16" s="1"/>
  <c r="F8" i="14"/>
  <c r="F8" i="13"/>
  <c r="F8" i="31"/>
  <c r="G8" i="31" s="1"/>
  <c r="F8" i="29"/>
  <c r="F8" i="27"/>
  <c r="F8" i="25"/>
  <c r="F8" i="23"/>
  <c r="G8" i="23" s="1"/>
  <c r="F8" i="21"/>
  <c r="F8" i="19"/>
  <c r="G8" i="19" s="1"/>
  <c r="F8" i="17"/>
  <c r="F8" i="15"/>
  <c r="G8" i="15" s="1"/>
  <c r="F8" i="12"/>
  <c r="F8" i="8"/>
  <c r="P10" i="48"/>
  <c r="P10" i="50"/>
  <c r="P10" i="52"/>
  <c r="P10" i="49"/>
  <c r="P10" i="51"/>
  <c r="P10" i="43"/>
  <c r="P10" i="42"/>
  <c r="P10" i="44"/>
  <c r="P10" i="40"/>
  <c r="P10" i="41"/>
  <c r="P10" i="39"/>
  <c r="P10" i="37"/>
  <c r="P10" i="35"/>
  <c r="P10" i="38"/>
  <c r="P10" i="34"/>
  <c r="P10" i="33"/>
  <c r="P10" i="31"/>
  <c r="P10" i="29"/>
  <c r="P10" i="36"/>
  <c r="P10" i="32"/>
  <c r="P10" i="30"/>
  <c r="P10" i="28"/>
  <c r="P10" i="26"/>
  <c r="P10" i="27"/>
  <c r="P10" i="24"/>
  <c r="P10" i="22"/>
  <c r="P10" i="20"/>
  <c r="P10" i="18"/>
  <c r="P10" i="16"/>
  <c r="P10" i="14"/>
  <c r="P10" i="13"/>
  <c r="P10" i="25"/>
  <c r="P10" i="23"/>
  <c r="P10" i="21"/>
  <c r="P10" i="19"/>
  <c r="P10" i="17"/>
  <c r="P10" i="15"/>
  <c r="P10" i="12"/>
  <c r="P10" i="8"/>
  <c r="F10" i="50"/>
  <c r="G10" i="50" s="1"/>
  <c r="F10" i="52"/>
  <c r="F10" i="44"/>
  <c r="G10" i="44" s="1"/>
  <c r="F10" i="41"/>
  <c r="G10" i="41" s="1"/>
  <c r="F10" i="39"/>
  <c r="F10" i="37"/>
  <c r="G10" i="37" s="1"/>
  <c r="F10" i="35"/>
  <c r="F10" i="33"/>
  <c r="F10" i="48"/>
  <c r="F10" i="49"/>
  <c r="G10" i="49" s="1"/>
  <c r="F10" i="51"/>
  <c r="F10" i="43"/>
  <c r="G10" i="43" s="1"/>
  <c r="F10" i="42"/>
  <c r="F10" i="40"/>
  <c r="F10" i="38"/>
  <c r="G10" i="38" s="1"/>
  <c r="F10" i="36"/>
  <c r="F10" i="34"/>
  <c r="F10" i="32"/>
  <c r="F10" i="30"/>
  <c r="F10" i="31"/>
  <c r="G10" i="31" s="1"/>
  <c r="F10" i="28"/>
  <c r="F10" i="26"/>
  <c r="G10" i="26" s="1"/>
  <c r="F10" i="24"/>
  <c r="G10" i="24" s="1"/>
  <c r="F10" i="22"/>
  <c r="F10" i="20"/>
  <c r="F10" i="18"/>
  <c r="F10" i="16"/>
  <c r="F10" i="14"/>
  <c r="F10" i="13"/>
  <c r="F10" i="29"/>
  <c r="F10" i="27"/>
  <c r="F10" i="25"/>
  <c r="F10" i="23"/>
  <c r="G10" i="23" s="1"/>
  <c r="F10" i="21"/>
  <c r="F10" i="19"/>
  <c r="G10" i="19" s="1"/>
  <c r="F10" i="17"/>
  <c r="F10" i="15"/>
  <c r="G10" i="15" s="1"/>
  <c r="F10" i="12"/>
  <c r="F10" i="8"/>
  <c r="P12" i="48"/>
  <c r="P12" i="50"/>
  <c r="P12" i="52"/>
  <c r="P12" i="49"/>
  <c r="P12" i="51"/>
  <c r="P12" i="43"/>
  <c r="P12" i="42"/>
  <c r="P12" i="41"/>
  <c r="P12" i="40"/>
  <c r="P12" i="44"/>
  <c r="P12" i="39"/>
  <c r="P12" i="37"/>
  <c r="P12" i="35"/>
  <c r="P12" i="36"/>
  <c r="P12" i="33"/>
  <c r="P12" i="31"/>
  <c r="P12" i="29"/>
  <c r="P12" i="38"/>
  <c r="P12" i="34"/>
  <c r="P12" i="32"/>
  <c r="P12" i="30"/>
  <c r="P12" i="28"/>
  <c r="P12" i="26"/>
  <c r="P12" i="25"/>
  <c r="P12" i="24"/>
  <c r="P12" i="22"/>
  <c r="P12" i="20"/>
  <c r="P12" i="18"/>
  <c r="P12" i="16"/>
  <c r="P12" i="14"/>
  <c r="P12" i="13"/>
  <c r="P12" i="27"/>
  <c r="P12" i="23"/>
  <c r="P12" i="21"/>
  <c r="P12" i="19"/>
  <c r="P12" i="17"/>
  <c r="P12" i="15"/>
  <c r="P12" i="12"/>
  <c r="P12" i="8"/>
  <c r="F12" i="48"/>
  <c r="F12" i="50"/>
  <c r="G12" i="50" s="1"/>
  <c r="F12" i="52"/>
  <c r="F12" i="44"/>
  <c r="G12" i="44" s="1"/>
  <c r="F12" i="41"/>
  <c r="G12" i="41" s="1"/>
  <c r="F12" i="39"/>
  <c r="F12" i="37"/>
  <c r="G12" i="37" s="1"/>
  <c r="F12" i="35"/>
  <c r="F12" i="33"/>
  <c r="F12" i="49"/>
  <c r="G12" i="49" s="1"/>
  <c r="F12" i="51"/>
  <c r="F12" i="43"/>
  <c r="G12" i="43" s="1"/>
  <c r="F12" i="42"/>
  <c r="F12" i="40"/>
  <c r="F12" i="38"/>
  <c r="G12" i="38" s="1"/>
  <c r="F12" i="36"/>
  <c r="F12" i="34"/>
  <c r="F12" i="32"/>
  <c r="F12" i="30"/>
  <c r="F12" i="28"/>
  <c r="F12" i="26"/>
  <c r="G12" i="26" s="1"/>
  <c r="F12" i="24"/>
  <c r="G12" i="24" s="1"/>
  <c r="F12" i="22"/>
  <c r="F12" i="20"/>
  <c r="F12" i="18"/>
  <c r="F12" i="16"/>
  <c r="F12" i="14"/>
  <c r="F12" i="13"/>
  <c r="F12" i="31"/>
  <c r="G12" i="31" s="1"/>
  <c r="F12" i="29"/>
  <c r="F12" i="27"/>
  <c r="F12" i="25"/>
  <c r="F12" i="23"/>
  <c r="G12" i="23" s="1"/>
  <c r="F12" i="21"/>
  <c r="F12" i="19"/>
  <c r="G12" i="19" s="1"/>
  <c r="F12" i="17"/>
  <c r="F12" i="15"/>
  <c r="G12" i="15" s="1"/>
  <c r="F12" i="12"/>
  <c r="F12" i="8"/>
  <c r="P14" i="48"/>
  <c r="P14" i="50"/>
  <c r="P14" i="52"/>
  <c r="P14" i="49"/>
  <c r="P14" i="51"/>
  <c r="P14" i="43"/>
  <c r="P14" i="42"/>
  <c r="P14" i="44"/>
  <c r="P14" i="40"/>
  <c r="P14" i="41"/>
  <c r="P14" i="39"/>
  <c r="P14" i="37"/>
  <c r="P14" i="35"/>
  <c r="P14" i="38"/>
  <c r="P14" i="34"/>
  <c r="P14" i="33"/>
  <c r="P14" i="31"/>
  <c r="P14" i="29"/>
  <c r="P14" i="36"/>
  <c r="P14" i="32"/>
  <c r="P14" i="30"/>
  <c r="P14" i="28"/>
  <c r="P14" i="26"/>
  <c r="P14" i="27"/>
  <c r="P14" i="24"/>
  <c r="P14" i="22"/>
  <c r="P14" i="20"/>
  <c r="P14" i="18"/>
  <c r="P14" i="16"/>
  <c r="P14" i="14"/>
  <c r="P14" i="13"/>
  <c r="P14" i="25"/>
  <c r="P14" i="23"/>
  <c r="P14" i="21"/>
  <c r="P14" i="19"/>
  <c r="P14" i="17"/>
  <c r="P14" i="15"/>
  <c r="P14" i="12"/>
  <c r="P14" i="8"/>
  <c r="F14" i="50"/>
  <c r="G14" i="50" s="1"/>
  <c r="F14" i="52"/>
  <c r="F14" i="44"/>
  <c r="G14" i="44" s="1"/>
  <c r="F14" i="41"/>
  <c r="G14" i="41" s="1"/>
  <c r="F14" i="39"/>
  <c r="F14" i="37"/>
  <c r="G14" i="37" s="1"/>
  <c r="F14" i="35"/>
  <c r="F14" i="33"/>
  <c r="F14" i="48"/>
  <c r="F14" i="49"/>
  <c r="G14" i="49" s="1"/>
  <c r="F14" i="51"/>
  <c r="F14" i="43"/>
  <c r="G14" i="43" s="1"/>
  <c r="F14" i="42"/>
  <c r="F14" i="40"/>
  <c r="G14" i="40" s="1"/>
  <c r="F14" i="38"/>
  <c r="G14" i="38" s="1"/>
  <c r="F14" i="36"/>
  <c r="F14" i="34"/>
  <c r="F14" i="32"/>
  <c r="F14" i="30"/>
  <c r="F14" i="31"/>
  <c r="G14" i="31" s="1"/>
  <c r="F14" i="28"/>
  <c r="F14" i="26"/>
  <c r="G14" i="26" s="1"/>
  <c r="F14" i="24"/>
  <c r="G14" i="24" s="1"/>
  <c r="F14" i="22"/>
  <c r="F14" i="20"/>
  <c r="F14" i="18"/>
  <c r="F14" i="16"/>
  <c r="F14" i="14"/>
  <c r="F14" i="13"/>
  <c r="F14" i="29"/>
  <c r="F14" i="27"/>
  <c r="F14" i="25"/>
  <c r="F14" i="23"/>
  <c r="G14" i="23" s="1"/>
  <c r="F14" i="21"/>
  <c r="F14" i="19"/>
  <c r="F14" i="17"/>
  <c r="F14" i="15"/>
  <c r="G14" i="15" s="1"/>
  <c r="F14" i="12"/>
  <c r="F14" i="8"/>
  <c r="P16" i="48"/>
  <c r="P16" i="50"/>
  <c r="P16" i="52"/>
  <c r="P16" i="49"/>
  <c r="P16" i="51"/>
  <c r="P16" i="43"/>
  <c r="P16" i="42"/>
  <c r="P16" i="41"/>
  <c r="P16" i="44"/>
  <c r="P16" i="39"/>
  <c r="P16" i="37"/>
  <c r="P16" i="35"/>
  <c r="P16" i="40"/>
  <c r="P16" i="36"/>
  <c r="P16" i="33"/>
  <c r="P16" i="31"/>
  <c r="P16" i="29"/>
  <c r="P16" i="38"/>
  <c r="P16" i="34"/>
  <c r="P16" i="32"/>
  <c r="P16" i="30"/>
  <c r="P16" i="28"/>
  <c r="P16" i="26"/>
  <c r="P16" i="25"/>
  <c r="P16" i="24"/>
  <c r="P16" i="22"/>
  <c r="P16" i="20"/>
  <c r="P16" i="18"/>
  <c r="P16" i="16"/>
  <c r="P16" i="14"/>
  <c r="P16" i="13"/>
  <c r="P16" i="27"/>
  <c r="P16" i="23"/>
  <c r="P16" i="21"/>
  <c r="P16" i="19"/>
  <c r="P16" i="17"/>
  <c r="P16" i="15"/>
  <c r="P16" i="12"/>
  <c r="P16" i="8"/>
  <c r="F16" i="48"/>
  <c r="F16" i="50"/>
  <c r="G16" i="50" s="1"/>
  <c r="F16" i="52"/>
  <c r="F16" i="44"/>
  <c r="G16" i="44" s="1"/>
  <c r="F16" i="41"/>
  <c r="G16" i="41" s="1"/>
  <c r="F16" i="39"/>
  <c r="F16" i="37"/>
  <c r="G16" i="37" s="1"/>
  <c r="F16" i="35"/>
  <c r="F16" i="33"/>
  <c r="F16" i="49"/>
  <c r="G16" i="49" s="1"/>
  <c r="F16" i="51"/>
  <c r="F16" i="43"/>
  <c r="G16" i="43" s="1"/>
  <c r="F16" i="42"/>
  <c r="F16" i="40"/>
  <c r="F16" i="38"/>
  <c r="G16" i="38" s="1"/>
  <c r="F16" i="36"/>
  <c r="G16" i="36" s="1"/>
  <c r="F16" i="34"/>
  <c r="F16" i="32"/>
  <c r="F16" i="30"/>
  <c r="F16" i="29"/>
  <c r="F16" i="28"/>
  <c r="F16" i="26"/>
  <c r="G16" i="26" s="1"/>
  <c r="F16" i="24"/>
  <c r="G16" i="24" s="1"/>
  <c r="F16" i="22"/>
  <c r="F16" i="20"/>
  <c r="G16" i="20" s="1"/>
  <c r="F16" i="18"/>
  <c r="F16" i="16"/>
  <c r="F16" i="14"/>
  <c r="F16" i="13"/>
  <c r="F16" i="31"/>
  <c r="G16" i="31" s="1"/>
  <c r="F16" i="27"/>
  <c r="F16" i="25"/>
  <c r="F16" i="23"/>
  <c r="G16" i="23" s="1"/>
  <c r="F16" i="21"/>
  <c r="F16" i="19"/>
  <c r="F16" i="17"/>
  <c r="F16" i="15"/>
  <c r="G16" i="15" s="1"/>
  <c r="F16" i="12"/>
  <c r="F16" i="8"/>
  <c r="P25" i="49"/>
  <c r="P25" i="51"/>
  <c r="P25" i="48"/>
  <c r="P25" i="50"/>
  <c r="P25" i="52"/>
  <c r="P25" i="44"/>
  <c r="P25" i="41"/>
  <c r="P25" i="43"/>
  <c r="P25" i="42"/>
  <c r="P25" i="40"/>
  <c r="P25" i="38"/>
  <c r="P25" i="36"/>
  <c r="P25" i="39"/>
  <c r="P25" i="35"/>
  <c r="P25" i="34"/>
  <c r="P25" i="32"/>
  <c r="P25" i="30"/>
  <c r="P25" i="37"/>
  <c r="P25" i="33"/>
  <c r="P25" i="31"/>
  <c r="P25" i="29"/>
  <c r="P25" i="27"/>
  <c r="P25" i="25"/>
  <c r="P25" i="28"/>
  <c r="P25" i="23"/>
  <c r="P25" i="21"/>
  <c r="P25" i="19"/>
  <c r="P25" i="17"/>
  <c r="P25" i="15"/>
  <c r="P25" i="12"/>
  <c r="P25" i="8"/>
  <c r="P25" i="26"/>
  <c r="P25" i="24"/>
  <c r="P25" i="22"/>
  <c r="P25" i="20"/>
  <c r="P25" i="18"/>
  <c r="P25" i="16"/>
  <c r="P25" i="14"/>
  <c r="P25" i="13"/>
  <c r="F25" i="48"/>
  <c r="G25" i="48" s="1"/>
  <c r="F25" i="49"/>
  <c r="G25" i="49" s="1"/>
  <c r="F25" i="51"/>
  <c r="G25" i="51" s="1"/>
  <c r="F25" i="43"/>
  <c r="F25" i="42"/>
  <c r="F25" i="40"/>
  <c r="G25" i="40" s="1"/>
  <c r="F25" i="38"/>
  <c r="F25" i="36"/>
  <c r="F25" i="34"/>
  <c r="G25" i="34" s="1"/>
  <c r="F25" i="32"/>
  <c r="F25" i="50"/>
  <c r="F25" i="52"/>
  <c r="G25" i="52" s="1"/>
  <c r="F25" i="44"/>
  <c r="F25" i="41"/>
  <c r="F25" i="39"/>
  <c r="G25" i="39" s="1"/>
  <c r="F25" i="37"/>
  <c r="F25" i="35"/>
  <c r="F25" i="33"/>
  <c r="G25" i="33" s="1"/>
  <c r="F25" i="31"/>
  <c r="F25" i="29"/>
  <c r="F25" i="30"/>
  <c r="F25" i="27"/>
  <c r="F25" i="25"/>
  <c r="F25" i="23"/>
  <c r="F25" i="21"/>
  <c r="F25" i="19"/>
  <c r="F25" i="17"/>
  <c r="F25" i="15"/>
  <c r="F25" i="12"/>
  <c r="F25" i="8"/>
  <c r="F25" i="28"/>
  <c r="F25" i="26"/>
  <c r="F25" i="24"/>
  <c r="F25" i="22"/>
  <c r="F25" i="20"/>
  <c r="F25" i="18"/>
  <c r="F25" i="16"/>
  <c r="F25" i="14"/>
  <c r="F25" i="13"/>
  <c r="P27" i="49"/>
  <c r="P27" i="51"/>
  <c r="P27" i="48"/>
  <c r="P27" i="50"/>
  <c r="P27" i="52"/>
  <c r="P27" i="44"/>
  <c r="P27" i="41"/>
  <c r="P27" i="42"/>
  <c r="P27" i="43"/>
  <c r="P27" i="40"/>
  <c r="P27" i="38"/>
  <c r="P27" i="36"/>
  <c r="P27" i="37"/>
  <c r="P27" i="34"/>
  <c r="P27" i="32"/>
  <c r="P27" i="30"/>
  <c r="P27" i="39"/>
  <c r="P27" i="35"/>
  <c r="P27" i="33"/>
  <c r="P27" i="31"/>
  <c r="P27" i="29"/>
  <c r="P27" i="27"/>
  <c r="P27" i="25"/>
  <c r="P27" i="26"/>
  <c r="P27" i="23"/>
  <c r="P27" i="21"/>
  <c r="P27" i="19"/>
  <c r="P27" i="17"/>
  <c r="P27" i="15"/>
  <c r="P27" i="12"/>
  <c r="P27" i="8"/>
  <c r="P27" i="28"/>
  <c r="P27" i="24"/>
  <c r="P27" i="22"/>
  <c r="P27" i="20"/>
  <c r="P27" i="18"/>
  <c r="P27" i="16"/>
  <c r="P27" i="14"/>
  <c r="P27" i="13"/>
  <c r="F27" i="48"/>
  <c r="G27" i="48" s="1"/>
  <c r="F27" i="49"/>
  <c r="F27" i="51"/>
  <c r="G27" i="51" s="1"/>
  <c r="F27" i="43"/>
  <c r="G27" i="43" s="1"/>
  <c r="F27" i="42"/>
  <c r="F27" i="40"/>
  <c r="G27" i="40" s="1"/>
  <c r="F27" i="38"/>
  <c r="F27" i="36"/>
  <c r="F27" i="34"/>
  <c r="G27" i="34" s="1"/>
  <c r="F27" i="32"/>
  <c r="F27" i="50"/>
  <c r="F27" i="52"/>
  <c r="G27" i="52" s="1"/>
  <c r="F27" i="44"/>
  <c r="F27" i="41"/>
  <c r="F27" i="39"/>
  <c r="G27" i="39" s="1"/>
  <c r="F27" i="37"/>
  <c r="F27" i="35"/>
  <c r="F27" i="33"/>
  <c r="F27" i="31"/>
  <c r="F27" i="29"/>
  <c r="F27" i="27"/>
  <c r="F27" i="25"/>
  <c r="F27" i="23"/>
  <c r="F27" i="21"/>
  <c r="F27" i="19"/>
  <c r="F27" i="17"/>
  <c r="F27" i="15"/>
  <c r="F27" i="12"/>
  <c r="F27" i="8"/>
  <c r="F27" i="30"/>
  <c r="F27" i="28"/>
  <c r="F27" i="26"/>
  <c r="F27" i="24"/>
  <c r="F27" i="22"/>
  <c r="F27" i="20"/>
  <c r="F27" i="18"/>
  <c r="F27" i="16"/>
  <c r="F27" i="14"/>
  <c r="F27" i="13"/>
  <c r="P29" i="49"/>
  <c r="P29" i="51"/>
  <c r="P29" i="48"/>
  <c r="P29" i="50"/>
  <c r="P29" i="52"/>
  <c r="P29" i="44"/>
  <c r="P29" i="41"/>
  <c r="P29" i="43"/>
  <c r="P29" i="42"/>
  <c r="P29" i="40"/>
  <c r="P29" i="38"/>
  <c r="P29" i="36"/>
  <c r="P29" i="39"/>
  <c r="P29" i="35"/>
  <c r="P29" i="34"/>
  <c r="P29" i="32"/>
  <c r="P29" i="30"/>
  <c r="P29" i="37"/>
  <c r="P29" i="33"/>
  <c r="P29" i="31"/>
  <c r="P29" i="29"/>
  <c r="P29" i="27"/>
  <c r="P29" i="25"/>
  <c r="P29" i="28"/>
  <c r="P29" i="23"/>
  <c r="P29" i="21"/>
  <c r="P29" i="19"/>
  <c r="P29" i="17"/>
  <c r="P29" i="15"/>
  <c r="P29" i="12"/>
  <c r="P29" i="8"/>
  <c r="P29" i="26"/>
  <c r="P29" i="24"/>
  <c r="P29" i="22"/>
  <c r="P29" i="20"/>
  <c r="P29" i="18"/>
  <c r="P29" i="16"/>
  <c r="P29" i="14"/>
  <c r="P29" i="13"/>
  <c r="F29" i="48"/>
  <c r="G29" i="48" s="1"/>
  <c r="F29" i="49"/>
  <c r="F29" i="51"/>
  <c r="G29" i="51" s="1"/>
  <c r="F29" i="43"/>
  <c r="F29" i="42"/>
  <c r="F29" i="40"/>
  <c r="G29" i="40" s="1"/>
  <c r="F29" i="38"/>
  <c r="F29" i="36"/>
  <c r="F29" i="34"/>
  <c r="F29" i="32"/>
  <c r="F29" i="50"/>
  <c r="F29" i="52"/>
  <c r="G29" i="52" s="1"/>
  <c r="F29" i="44"/>
  <c r="F29" i="41"/>
  <c r="G29" i="41" s="1"/>
  <c r="F29" i="39"/>
  <c r="G29" i="39" s="1"/>
  <c r="F29" i="37"/>
  <c r="F29" i="35"/>
  <c r="F29" i="33"/>
  <c r="F29" i="31"/>
  <c r="F29" i="29"/>
  <c r="F29" i="30"/>
  <c r="F29" i="27"/>
  <c r="F29" i="25"/>
  <c r="F29" i="23"/>
  <c r="F29" i="21"/>
  <c r="F29" i="19"/>
  <c r="F29" i="17"/>
  <c r="F29" i="15"/>
  <c r="F29" i="12"/>
  <c r="F29" i="8"/>
  <c r="F29" i="28"/>
  <c r="F29" i="26"/>
  <c r="F29" i="24"/>
  <c r="F29" i="22"/>
  <c r="F29" i="20"/>
  <c r="F29" i="18"/>
  <c r="F29" i="16"/>
  <c r="F29" i="14"/>
  <c r="F29" i="13"/>
  <c r="P31" i="49"/>
  <c r="P31" i="51"/>
  <c r="P31" i="48"/>
  <c r="P31" i="50"/>
  <c r="P31" i="52"/>
  <c r="P31" i="44"/>
  <c r="P31" i="41"/>
  <c r="P31" i="42"/>
  <c r="P31" i="43"/>
  <c r="P31" i="40"/>
  <c r="P31" i="38"/>
  <c r="P31" i="36"/>
  <c r="P31" i="37"/>
  <c r="P31" i="34"/>
  <c r="P31" i="32"/>
  <c r="P31" i="30"/>
  <c r="P31" i="39"/>
  <c r="P31" i="35"/>
  <c r="P31" i="33"/>
  <c r="P31" i="31"/>
  <c r="P31" i="29"/>
  <c r="P31" i="27"/>
  <c r="P31" i="25"/>
  <c r="P31" i="26"/>
  <c r="P31" i="23"/>
  <c r="P31" i="21"/>
  <c r="P31" i="19"/>
  <c r="P31" i="17"/>
  <c r="P31" i="15"/>
  <c r="P31" i="12"/>
  <c r="P31" i="8"/>
  <c r="P31" i="28"/>
  <c r="P31" i="24"/>
  <c r="P31" i="22"/>
  <c r="P31" i="20"/>
  <c r="P31" i="18"/>
  <c r="P31" i="16"/>
  <c r="P31" i="14"/>
  <c r="P31" i="13"/>
  <c r="F31" i="48"/>
  <c r="G31" i="48" s="1"/>
  <c r="F31" i="49"/>
  <c r="F31" i="51"/>
  <c r="G31" i="51" s="1"/>
  <c r="F31" i="43"/>
  <c r="F31" i="42"/>
  <c r="F31" i="40"/>
  <c r="G31" i="40" s="1"/>
  <c r="F31" i="38"/>
  <c r="F31" i="36"/>
  <c r="F31" i="34"/>
  <c r="F31" i="32"/>
  <c r="F31" i="50"/>
  <c r="F31" i="52"/>
  <c r="G31" i="52" s="1"/>
  <c r="F31" i="44"/>
  <c r="F31" i="41"/>
  <c r="F31" i="39"/>
  <c r="G31" i="39" s="1"/>
  <c r="F31" i="37"/>
  <c r="F31" i="35"/>
  <c r="F31" i="33"/>
  <c r="F31" i="31"/>
  <c r="F31" i="29"/>
  <c r="F31" i="27"/>
  <c r="F31" i="25"/>
  <c r="F31" i="23"/>
  <c r="F31" i="21"/>
  <c r="F31" i="19"/>
  <c r="F31" i="17"/>
  <c r="F31" i="15"/>
  <c r="F31" i="12"/>
  <c r="F31" i="8"/>
  <c r="F31" i="30"/>
  <c r="F31" i="28"/>
  <c r="F31" i="26"/>
  <c r="F31" i="24"/>
  <c r="F31" i="22"/>
  <c r="F31" i="20"/>
  <c r="F31" i="18"/>
  <c r="F31" i="16"/>
  <c r="F31" i="14"/>
  <c r="F31" i="13"/>
  <c r="P36" i="48"/>
  <c r="P36" i="50"/>
  <c r="P36" i="49"/>
  <c r="P36" i="51"/>
  <c r="P36" i="43"/>
  <c r="P36" i="42"/>
  <c r="P36" i="52"/>
  <c r="P36" i="44"/>
  <c r="P36" i="41"/>
  <c r="P36" i="39"/>
  <c r="P36" i="37"/>
  <c r="P36" i="35"/>
  <c r="P36" i="40"/>
  <c r="P36" i="36"/>
  <c r="P36" i="33"/>
  <c r="P36" i="31"/>
  <c r="P36" i="29"/>
  <c r="P36" i="38"/>
  <c r="P36" i="34"/>
  <c r="P36" i="32"/>
  <c r="P36" i="30"/>
  <c r="P36" i="28"/>
  <c r="P36" i="26"/>
  <c r="P36" i="24"/>
  <c r="P36" i="22"/>
  <c r="P36" i="20"/>
  <c r="P36" i="18"/>
  <c r="P36" i="16"/>
  <c r="P36" i="14"/>
  <c r="P36" i="13"/>
  <c r="P36" i="27"/>
  <c r="P36" i="25"/>
  <c r="P36" i="23"/>
  <c r="P36" i="21"/>
  <c r="P36" i="19"/>
  <c r="P36" i="17"/>
  <c r="P36" i="15"/>
  <c r="P36" i="12"/>
  <c r="P36" i="8"/>
  <c r="F36" i="49"/>
  <c r="G36" i="49" s="1"/>
  <c r="F36" i="48"/>
  <c r="G36" i="48" s="1"/>
  <c r="F36" i="50"/>
  <c r="G36" i="50" s="1"/>
  <c r="F36" i="52"/>
  <c r="F36" i="44"/>
  <c r="G36" i="44" s="1"/>
  <c r="F36" i="41"/>
  <c r="F36" i="39"/>
  <c r="F36" i="37"/>
  <c r="F36" i="35"/>
  <c r="F36" i="33"/>
  <c r="F36" i="51"/>
  <c r="F36" i="43"/>
  <c r="G36" i="43" s="1"/>
  <c r="F36" i="42"/>
  <c r="F36" i="40"/>
  <c r="F36" i="38"/>
  <c r="F36" i="36"/>
  <c r="F36" i="34"/>
  <c r="F36" i="32"/>
  <c r="F36" i="30"/>
  <c r="F36" i="29"/>
  <c r="F36" i="28"/>
  <c r="F36" i="26"/>
  <c r="F36" i="24"/>
  <c r="F36" i="22"/>
  <c r="F36" i="20"/>
  <c r="F36" i="18"/>
  <c r="F36" i="16"/>
  <c r="F36" i="14"/>
  <c r="F36" i="13"/>
  <c r="F36" i="31"/>
  <c r="F36" i="27"/>
  <c r="F36" i="25"/>
  <c r="F36" i="23"/>
  <c r="F36" i="21"/>
  <c r="F36" i="19"/>
  <c r="F36" i="17"/>
  <c r="F36" i="15"/>
  <c r="F36" i="12"/>
  <c r="F36" i="8"/>
  <c r="P38" i="48"/>
  <c r="P38" i="50"/>
  <c r="P38" i="49"/>
  <c r="P38" i="51"/>
  <c r="P38" i="43"/>
  <c r="P38" i="42"/>
  <c r="P38" i="44"/>
  <c r="P38" i="52"/>
  <c r="P38" i="41"/>
  <c r="P38" i="39"/>
  <c r="P38" i="37"/>
  <c r="P38" i="35"/>
  <c r="P38" i="38"/>
  <c r="P38" i="33"/>
  <c r="P38" i="31"/>
  <c r="P38" i="29"/>
  <c r="P38" i="40"/>
  <c r="P38" i="36"/>
  <c r="P38" i="34"/>
  <c r="P38" i="32"/>
  <c r="P38" i="30"/>
  <c r="P38" i="28"/>
  <c r="P38" i="26"/>
  <c r="P38" i="27"/>
  <c r="P38" i="24"/>
  <c r="P38" i="22"/>
  <c r="P38" i="20"/>
  <c r="P38" i="18"/>
  <c r="P38" i="16"/>
  <c r="P38" i="14"/>
  <c r="P38" i="13"/>
  <c r="P38" i="25"/>
  <c r="P38" i="23"/>
  <c r="P38" i="21"/>
  <c r="P38" i="19"/>
  <c r="P38" i="17"/>
  <c r="P38" i="15"/>
  <c r="P38" i="12"/>
  <c r="P38" i="8"/>
  <c r="F38" i="49"/>
  <c r="G38" i="49" s="1"/>
  <c r="F38" i="50"/>
  <c r="G38" i="50" s="1"/>
  <c r="F38" i="52"/>
  <c r="F38" i="44"/>
  <c r="F38" i="41"/>
  <c r="F38" i="39"/>
  <c r="F38" i="37"/>
  <c r="F38" i="35"/>
  <c r="F38" i="33"/>
  <c r="F38" i="48"/>
  <c r="F38" i="51"/>
  <c r="F38" i="43"/>
  <c r="F38" i="42"/>
  <c r="F38" i="40"/>
  <c r="F38" i="38"/>
  <c r="F38" i="36"/>
  <c r="F38" i="34"/>
  <c r="F38" i="32"/>
  <c r="F38" i="30"/>
  <c r="F38" i="31"/>
  <c r="F38" i="28"/>
  <c r="F38" i="26"/>
  <c r="F38" i="24"/>
  <c r="F38" i="22"/>
  <c r="F38" i="20"/>
  <c r="F38" i="18"/>
  <c r="F38" i="16"/>
  <c r="F38" i="14"/>
  <c r="F38" i="13"/>
  <c r="F38" i="29"/>
  <c r="F38" i="27"/>
  <c r="F38" i="25"/>
  <c r="F38" i="23"/>
  <c r="F38" i="21"/>
  <c r="F38" i="19"/>
  <c r="F38" i="17"/>
  <c r="F38" i="15"/>
  <c r="F38" i="12"/>
  <c r="F38" i="8"/>
  <c r="P40" i="48"/>
  <c r="P40" i="50"/>
  <c r="P40" i="49"/>
  <c r="P40" i="51"/>
  <c r="P40" i="43"/>
  <c r="P40" i="42"/>
  <c r="P40" i="52"/>
  <c r="P40" i="44"/>
  <c r="P40" i="41"/>
  <c r="P40" i="39"/>
  <c r="P40" i="37"/>
  <c r="P40" i="35"/>
  <c r="P40" i="40"/>
  <c r="P40" i="36"/>
  <c r="P40" i="33"/>
  <c r="P40" i="31"/>
  <c r="P40" i="29"/>
  <c r="P40" i="38"/>
  <c r="P40" i="34"/>
  <c r="P40" i="32"/>
  <c r="P40" i="30"/>
  <c r="P40" i="28"/>
  <c r="P40" i="26"/>
  <c r="P40" i="24"/>
  <c r="P40" i="22"/>
  <c r="P40" i="20"/>
  <c r="P40" i="18"/>
  <c r="P40" i="16"/>
  <c r="P40" i="14"/>
  <c r="P40" i="13"/>
  <c r="P40" i="27"/>
  <c r="P40" i="25"/>
  <c r="P40" i="23"/>
  <c r="P40" i="21"/>
  <c r="P40" i="19"/>
  <c r="P40" i="17"/>
  <c r="P40" i="15"/>
  <c r="P40" i="12"/>
  <c r="P40" i="8"/>
  <c r="F40" i="49"/>
  <c r="G40" i="49" s="1"/>
  <c r="F40" i="48"/>
  <c r="F40" i="50"/>
  <c r="G40" i="50" s="1"/>
  <c r="F40" i="52"/>
  <c r="F40" i="44"/>
  <c r="F40" i="41"/>
  <c r="F40" i="39"/>
  <c r="F40" i="37"/>
  <c r="F40" i="35"/>
  <c r="F40" i="33"/>
  <c r="F40" i="31"/>
  <c r="F40" i="51"/>
  <c r="F40" i="43"/>
  <c r="F40" i="42"/>
  <c r="F40" i="40"/>
  <c r="F40" i="38"/>
  <c r="F40" i="36"/>
  <c r="F40" i="34"/>
  <c r="F40" i="32"/>
  <c r="F40" i="30"/>
  <c r="F40" i="29"/>
  <c r="F40" i="28"/>
  <c r="F40" i="26"/>
  <c r="F40" i="24"/>
  <c r="F40" i="22"/>
  <c r="F40" i="20"/>
  <c r="F40" i="18"/>
  <c r="F40" i="16"/>
  <c r="F40" i="14"/>
  <c r="F40" i="13"/>
  <c r="F40" i="27"/>
  <c r="F40" i="25"/>
  <c r="F40" i="23"/>
  <c r="F40" i="21"/>
  <c r="F40" i="19"/>
  <c r="F40" i="17"/>
  <c r="F40" i="15"/>
  <c r="F40" i="12"/>
  <c r="F40" i="8"/>
  <c r="P42" i="48"/>
  <c r="P42" i="50"/>
  <c r="P42" i="49"/>
  <c r="P42" i="51"/>
  <c r="P42" i="43"/>
  <c r="P42" i="42"/>
  <c r="P42" i="44"/>
  <c r="P42" i="52"/>
  <c r="P42" i="41"/>
  <c r="P42" i="39"/>
  <c r="P42" i="37"/>
  <c r="P42" i="35"/>
  <c r="P42" i="38"/>
  <c r="P42" i="33"/>
  <c r="P42" i="31"/>
  <c r="P42" i="29"/>
  <c r="P42" i="40"/>
  <c r="P42" i="36"/>
  <c r="P42" i="34"/>
  <c r="P42" i="32"/>
  <c r="P42" i="30"/>
  <c r="P42" i="28"/>
  <c r="P42" i="26"/>
  <c r="P42" i="27"/>
  <c r="P42" i="24"/>
  <c r="P42" i="22"/>
  <c r="P42" i="20"/>
  <c r="P42" i="18"/>
  <c r="P42" i="16"/>
  <c r="P42" i="14"/>
  <c r="P42" i="13"/>
  <c r="P42" i="25"/>
  <c r="P42" i="23"/>
  <c r="P42" i="21"/>
  <c r="P42" i="19"/>
  <c r="P42" i="17"/>
  <c r="P42" i="15"/>
  <c r="P42" i="12"/>
  <c r="P42" i="8"/>
  <c r="F42" i="49"/>
  <c r="F42" i="50"/>
  <c r="F42" i="52"/>
  <c r="F42" i="44"/>
  <c r="F42" i="41"/>
  <c r="F42" i="39"/>
  <c r="F42" i="37"/>
  <c r="F42" i="35"/>
  <c r="F42" i="33"/>
  <c r="F42" i="31"/>
  <c r="F42" i="48"/>
  <c r="F42" i="51"/>
  <c r="F42" i="43"/>
  <c r="F42" i="42"/>
  <c r="F42" i="40"/>
  <c r="F42" i="38"/>
  <c r="F42" i="36"/>
  <c r="F42" i="34"/>
  <c r="F42" i="32"/>
  <c r="F42" i="30"/>
  <c r="F42" i="28"/>
  <c r="F42" i="26"/>
  <c r="F42" i="24"/>
  <c r="F42" i="22"/>
  <c r="F42" i="20"/>
  <c r="F42" i="18"/>
  <c r="F42" i="16"/>
  <c r="F42" i="14"/>
  <c r="F42" i="13"/>
  <c r="F42" i="29"/>
  <c r="F42" i="27"/>
  <c r="F42" i="25"/>
  <c r="F42" i="23"/>
  <c r="F42" i="21"/>
  <c r="F42" i="19"/>
  <c r="F42" i="17"/>
  <c r="F42" i="15"/>
  <c r="F42" i="12"/>
  <c r="F42" i="8"/>
  <c r="G6" i="14"/>
  <c r="G7" i="15"/>
  <c r="G25" i="15"/>
  <c r="G27" i="15"/>
  <c r="G29" i="15"/>
  <c r="G7" i="16"/>
  <c r="G6" i="17"/>
  <c r="G8" i="17"/>
  <c r="G7" i="19"/>
  <c r="G20" i="20"/>
  <c r="G6" i="22"/>
  <c r="G8" i="22"/>
  <c r="G10" i="22"/>
  <c r="G12" i="22"/>
  <c r="G14" i="22"/>
  <c r="G7" i="23"/>
  <c r="G27" i="23"/>
  <c r="G29" i="23"/>
  <c r="G7" i="24"/>
  <c r="G7" i="26"/>
  <c r="G6" i="29"/>
  <c r="G8" i="29"/>
  <c r="G10" i="29"/>
  <c r="G12" i="29"/>
  <c r="G14" i="29"/>
  <c r="G16" i="29"/>
  <c r="G18" i="29"/>
  <c r="G20" i="29"/>
  <c r="G22" i="29"/>
  <c r="G6" i="30"/>
  <c r="G8" i="30"/>
  <c r="G10" i="30"/>
  <c r="G12" i="30"/>
  <c r="G14" i="30"/>
  <c r="G16" i="30"/>
  <c r="G18" i="30"/>
  <c r="G20" i="30"/>
  <c r="G22" i="30"/>
  <c r="G7" i="31"/>
  <c r="G6" i="33"/>
  <c r="G8" i="33"/>
  <c r="G10" i="33"/>
  <c r="G12" i="33"/>
  <c r="G14" i="33"/>
  <c r="G16" i="33"/>
  <c r="G18" i="33"/>
  <c r="G20" i="33"/>
  <c r="G22" i="33"/>
  <c r="G6" i="34"/>
  <c r="G8" i="34"/>
  <c r="G10" i="34"/>
  <c r="G12" i="34"/>
  <c r="G14" i="34"/>
  <c r="G16" i="34"/>
  <c r="G18" i="34"/>
  <c r="G20" i="34"/>
  <c r="G22" i="34"/>
  <c r="G6" i="36"/>
  <c r="G8" i="36"/>
  <c r="G10" i="36"/>
  <c r="G12" i="36"/>
  <c r="G14" i="36"/>
  <c r="G18" i="36"/>
  <c r="G20" i="36"/>
  <c r="G29" i="36"/>
  <c r="G7" i="37"/>
  <c r="G25" i="37"/>
  <c r="G27" i="37"/>
  <c r="G29" i="37"/>
  <c r="G7" i="38"/>
  <c r="G25" i="38"/>
  <c r="G27" i="38"/>
  <c r="G29" i="38"/>
  <c r="G31" i="38"/>
  <c r="G6" i="39"/>
  <c r="G8" i="39"/>
  <c r="G10" i="39"/>
  <c r="G12" i="39"/>
  <c r="G14" i="39"/>
  <c r="G16" i="39"/>
  <c r="G18" i="39"/>
  <c r="G20" i="39"/>
  <c r="G22" i="39"/>
  <c r="G12" i="40"/>
  <c r="G16" i="40"/>
  <c r="G18" i="40"/>
  <c r="G20" i="40"/>
  <c r="G22" i="40"/>
  <c r="G7" i="41"/>
  <c r="G25" i="41"/>
  <c r="G27" i="41"/>
  <c r="G31" i="41"/>
  <c r="G33" i="41"/>
  <c r="G29" i="42"/>
  <c r="G31" i="42"/>
  <c r="G33" i="42"/>
  <c r="G7" i="44"/>
  <c r="G25" i="44"/>
  <c r="G27" i="44"/>
  <c r="G29" i="44"/>
  <c r="G31" i="44"/>
  <c r="G33" i="44"/>
  <c r="G25" i="43"/>
  <c r="G29" i="43"/>
  <c r="G31" i="43"/>
  <c r="G33" i="43"/>
  <c r="G6" i="52"/>
  <c r="G8" i="52"/>
  <c r="G10" i="52"/>
  <c r="G12" i="52"/>
  <c r="G14" i="52"/>
  <c r="G16" i="52"/>
  <c r="G18" i="52"/>
  <c r="G20" i="52"/>
  <c r="G22" i="52"/>
  <c r="G34" i="52"/>
  <c r="G36" i="52"/>
  <c r="G38" i="52"/>
  <c r="G6" i="51"/>
  <c r="G8" i="51"/>
  <c r="G10" i="51"/>
  <c r="G12" i="51"/>
  <c r="G14" i="51"/>
  <c r="G16" i="51"/>
  <c r="G18" i="51"/>
  <c r="G20" i="51"/>
  <c r="G22" i="51"/>
  <c r="G34" i="51"/>
  <c r="G36" i="51"/>
  <c r="G38" i="51"/>
  <c r="G7" i="50"/>
  <c r="G25" i="50"/>
  <c r="G27" i="50"/>
  <c r="G29" i="50"/>
  <c r="G31" i="50"/>
  <c r="G33" i="50"/>
  <c r="G7" i="49"/>
  <c r="G27" i="49"/>
  <c r="G29" i="49"/>
  <c r="G31" i="49"/>
  <c r="G33" i="49"/>
  <c r="G6" i="48"/>
  <c r="G8" i="48"/>
  <c r="G10" i="48"/>
  <c r="G12" i="48"/>
  <c r="G14" i="48"/>
  <c r="G16" i="48"/>
  <c r="G18" i="48"/>
  <c r="G20" i="48"/>
  <c r="G22" i="48"/>
  <c r="G34" i="48"/>
  <c r="G38" i="48"/>
  <c r="G40" i="48"/>
  <c r="G42" i="48"/>
  <c r="P9" i="49"/>
  <c r="P9" i="51"/>
  <c r="P9" i="48"/>
  <c r="P9" i="50"/>
  <c r="P9" i="52"/>
  <c r="P9" i="44"/>
  <c r="P9" i="41"/>
  <c r="P9" i="43"/>
  <c r="P9" i="42"/>
  <c r="P9" i="40"/>
  <c r="P9" i="38"/>
  <c r="P9" i="36"/>
  <c r="P9" i="34"/>
  <c r="P9" i="39"/>
  <c r="P9" i="35"/>
  <c r="P9" i="32"/>
  <c r="P9" i="30"/>
  <c r="P9" i="37"/>
  <c r="P9" i="33"/>
  <c r="P9" i="31"/>
  <c r="P9" i="29"/>
  <c r="P9" i="27"/>
  <c r="P9" i="25"/>
  <c r="P9" i="28"/>
  <c r="P9" i="23"/>
  <c r="P9" i="21"/>
  <c r="P9" i="19"/>
  <c r="P9" i="17"/>
  <c r="P9" i="15"/>
  <c r="P9" i="12"/>
  <c r="P9" i="8"/>
  <c r="P9" i="26"/>
  <c r="P9" i="24"/>
  <c r="P9" i="22"/>
  <c r="P9" i="20"/>
  <c r="P9" i="18"/>
  <c r="P9" i="16"/>
  <c r="P9" i="14"/>
  <c r="P9" i="13"/>
  <c r="F9" i="48"/>
  <c r="G9" i="48" s="1"/>
  <c r="F9" i="49"/>
  <c r="G9" i="49" s="1"/>
  <c r="F9" i="51"/>
  <c r="G9" i="51" s="1"/>
  <c r="F9" i="43"/>
  <c r="G9" i="43" s="1"/>
  <c r="F9" i="42"/>
  <c r="F9" i="40"/>
  <c r="F9" i="38"/>
  <c r="G9" i="38" s="1"/>
  <c r="F9" i="36"/>
  <c r="G9" i="36" s="1"/>
  <c r="F9" i="34"/>
  <c r="G9" i="34" s="1"/>
  <c r="F9" i="32"/>
  <c r="F9" i="50"/>
  <c r="G9" i="50" s="1"/>
  <c r="F9" i="52"/>
  <c r="G9" i="52" s="1"/>
  <c r="F9" i="44"/>
  <c r="G9" i="44" s="1"/>
  <c r="F9" i="41"/>
  <c r="G9" i="41" s="1"/>
  <c r="F9" i="39"/>
  <c r="G9" i="39" s="1"/>
  <c r="F9" i="37"/>
  <c r="G9" i="37" s="1"/>
  <c r="F9" i="35"/>
  <c r="F9" i="33"/>
  <c r="G9" i="33" s="1"/>
  <c r="F9" i="31"/>
  <c r="G9" i="31" s="1"/>
  <c r="F9" i="30"/>
  <c r="G9" i="30" s="1"/>
  <c r="F9" i="29"/>
  <c r="G9" i="29" s="1"/>
  <c r="F9" i="27"/>
  <c r="F9" i="25"/>
  <c r="F9" i="23"/>
  <c r="G9" i="23" s="1"/>
  <c r="F9" i="21"/>
  <c r="F9" i="19"/>
  <c r="G9" i="19" s="1"/>
  <c r="F9" i="17"/>
  <c r="G9" i="17" s="1"/>
  <c r="F9" i="15"/>
  <c r="F9" i="12"/>
  <c r="F9" i="8"/>
  <c r="F9" i="28"/>
  <c r="F9" i="26"/>
  <c r="G9" i="26" s="1"/>
  <c r="F9" i="24"/>
  <c r="G9" i="24" s="1"/>
  <c r="F9" i="22"/>
  <c r="G9" i="22" s="1"/>
  <c r="F9" i="20"/>
  <c r="F9" i="18"/>
  <c r="F9" i="16"/>
  <c r="G9" i="16" s="1"/>
  <c r="F9" i="14"/>
  <c r="F9" i="13"/>
  <c r="P11" i="49"/>
  <c r="P11" i="51"/>
  <c r="P11" i="48"/>
  <c r="P11" i="50"/>
  <c r="P11" i="52"/>
  <c r="P11" i="44"/>
  <c r="P11" i="41"/>
  <c r="P11" i="42"/>
  <c r="P11" i="43"/>
  <c r="P11" i="40"/>
  <c r="P11" i="38"/>
  <c r="P11" i="36"/>
  <c r="P11" i="34"/>
  <c r="P11" i="37"/>
  <c r="P11" i="32"/>
  <c r="P11" i="30"/>
  <c r="P11" i="39"/>
  <c r="P11" i="35"/>
  <c r="P11" i="33"/>
  <c r="P11" i="31"/>
  <c r="P11" i="29"/>
  <c r="P11" i="27"/>
  <c r="P11" i="25"/>
  <c r="P11" i="26"/>
  <c r="P11" i="23"/>
  <c r="P11" i="21"/>
  <c r="P11" i="19"/>
  <c r="P11" i="17"/>
  <c r="P11" i="15"/>
  <c r="P11" i="12"/>
  <c r="P11" i="8"/>
  <c r="P11" i="28"/>
  <c r="P11" i="24"/>
  <c r="P11" i="22"/>
  <c r="P11" i="20"/>
  <c r="P11" i="18"/>
  <c r="P11" i="16"/>
  <c r="P11" i="14"/>
  <c r="P11" i="13"/>
  <c r="F11" i="48"/>
  <c r="G11" i="48" s="1"/>
  <c r="F11" i="49"/>
  <c r="G11" i="49" s="1"/>
  <c r="F11" i="51"/>
  <c r="G11" i="51" s="1"/>
  <c r="F11" i="43"/>
  <c r="G11" i="43" s="1"/>
  <c r="F11" i="42"/>
  <c r="F11" i="40"/>
  <c r="F11" i="38"/>
  <c r="G11" i="38" s="1"/>
  <c r="F11" i="36"/>
  <c r="G11" i="36" s="1"/>
  <c r="F11" i="34"/>
  <c r="G11" i="34" s="1"/>
  <c r="F11" i="32"/>
  <c r="F11" i="50"/>
  <c r="G11" i="50" s="1"/>
  <c r="F11" i="52"/>
  <c r="G11" i="52" s="1"/>
  <c r="F11" i="44"/>
  <c r="G11" i="44" s="1"/>
  <c r="F11" i="41"/>
  <c r="G11" i="41" s="1"/>
  <c r="F11" i="39"/>
  <c r="G11" i="39" s="1"/>
  <c r="F11" i="37"/>
  <c r="G11" i="37" s="1"/>
  <c r="F11" i="35"/>
  <c r="F11" i="33"/>
  <c r="G11" i="33" s="1"/>
  <c r="F11" i="31"/>
  <c r="G11" i="31" s="1"/>
  <c r="F11" i="29"/>
  <c r="G11" i="29" s="1"/>
  <c r="F11" i="27"/>
  <c r="F11" i="25"/>
  <c r="F11" i="23"/>
  <c r="G11" i="23" s="1"/>
  <c r="F11" i="21"/>
  <c r="F11" i="19"/>
  <c r="G11" i="19" s="1"/>
  <c r="F11" i="17"/>
  <c r="F11" i="15"/>
  <c r="G11" i="15" s="1"/>
  <c r="F11" i="12"/>
  <c r="F11" i="8"/>
  <c r="F11" i="30"/>
  <c r="G11" i="30" s="1"/>
  <c r="F11" i="28"/>
  <c r="F11" i="26"/>
  <c r="G11" i="26" s="1"/>
  <c r="F11" i="24"/>
  <c r="G11" i="24" s="1"/>
  <c r="F11" i="22"/>
  <c r="G11" i="22" s="1"/>
  <c r="F11" i="20"/>
  <c r="F11" i="18"/>
  <c r="F11" i="16"/>
  <c r="F11" i="14"/>
  <c r="F11" i="13"/>
  <c r="P13" i="49"/>
  <c r="P13" i="51"/>
  <c r="P13" i="48"/>
  <c r="P13" i="50"/>
  <c r="P13" i="52"/>
  <c r="P13" i="44"/>
  <c r="P13" i="41"/>
  <c r="P13" i="43"/>
  <c r="P13" i="42"/>
  <c r="P13" i="40"/>
  <c r="P13" i="38"/>
  <c r="P13" i="36"/>
  <c r="P13" i="34"/>
  <c r="P13" i="39"/>
  <c r="P13" i="35"/>
  <c r="P13" i="32"/>
  <c r="P13" i="30"/>
  <c r="P13" i="37"/>
  <c r="P13" i="33"/>
  <c r="P13" i="31"/>
  <c r="P13" i="29"/>
  <c r="P13" i="27"/>
  <c r="P13" i="25"/>
  <c r="P13" i="28"/>
  <c r="P13" i="23"/>
  <c r="P13" i="21"/>
  <c r="P13" i="19"/>
  <c r="P13" i="17"/>
  <c r="P13" i="15"/>
  <c r="P13" i="12"/>
  <c r="P13" i="8"/>
  <c r="P13" i="26"/>
  <c r="P13" i="24"/>
  <c r="P13" i="22"/>
  <c r="P13" i="20"/>
  <c r="P13" i="18"/>
  <c r="P13" i="16"/>
  <c r="P13" i="14"/>
  <c r="P13" i="13"/>
  <c r="F13" i="48"/>
  <c r="G13" i="48" s="1"/>
  <c r="F13" i="49"/>
  <c r="G13" i="49" s="1"/>
  <c r="F13" i="51"/>
  <c r="G13" i="51" s="1"/>
  <c r="F13" i="43"/>
  <c r="G13" i="43" s="1"/>
  <c r="F13" i="42"/>
  <c r="F13" i="40"/>
  <c r="G13" i="40" s="1"/>
  <c r="F13" i="38"/>
  <c r="G13" i="38" s="1"/>
  <c r="F13" i="36"/>
  <c r="G13" i="36" s="1"/>
  <c r="F13" i="34"/>
  <c r="G13" i="34" s="1"/>
  <c r="F13" i="32"/>
  <c r="F13" i="50"/>
  <c r="G13" i="50" s="1"/>
  <c r="F13" i="52"/>
  <c r="G13" i="52" s="1"/>
  <c r="F13" i="44"/>
  <c r="G13" i="44" s="1"/>
  <c r="F13" i="41"/>
  <c r="G13" i="41" s="1"/>
  <c r="F13" i="39"/>
  <c r="G13" i="39" s="1"/>
  <c r="F13" i="37"/>
  <c r="G13" i="37" s="1"/>
  <c r="F13" i="35"/>
  <c r="F13" i="33"/>
  <c r="G13" i="33" s="1"/>
  <c r="F13" i="31"/>
  <c r="G13" i="31" s="1"/>
  <c r="F13" i="30"/>
  <c r="G13" i="30" s="1"/>
  <c r="F13" i="29"/>
  <c r="G13" i="29" s="1"/>
  <c r="F13" i="27"/>
  <c r="F13" i="25"/>
  <c r="F13" i="23"/>
  <c r="G13" i="23" s="1"/>
  <c r="F13" i="21"/>
  <c r="F13" i="19"/>
  <c r="F13" i="17"/>
  <c r="F13" i="15"/>
  <c r="G13" i="15" s="1"/>
  <c r="F13" i="12"/>
  <c r="F13" i="8"/>
  <c r="F13" i="28"/>
  <c r="F13" i="26"/>
  <c r="G13" i="26" s="1"/>
  <c r="F13" i="24"/>
  <c r="G13" i="24" s="1"/>
  <c r="F13" i="22"/>
  <c r="G13" i="22" s="1"/>
  <c r="F13" i="20"/>
  <c r="F13" i="18"/>
  <c r="F13" i="16"/>
  <c r="F13" i="14"/>
  <c r="F13" i="13"/>
  <c r="P15" i="49"/>
  <c r="P15" i="51"/>
  <c r="P15" i="48"/>
  <c r="P15" i="50"/>
  <c r="P15" i="52"/>
  <c r="P15" i="44"/>
  <c r="P15" i="41"/>
  <c r="P15" i="42"/>
  <c r="P15" i="43"/>
  <c r="P15" i="40"/>
  <c r="P15" i="38"/>
  <c r="P15" i="36"/>
  <c r="P15" i="34"/>
  <c r="P15" i="37"/>
  <c r="P15" i="32"/>
  <c r="P15" i="30"/>
  <c r="P15" i="39"/>
  <c r="P15" i="35"/>
  <c r="P15" i="33"/>
  <c r="P15" i="31"/>
  <c r="P15" i="29"/>
  <c r="P15" i="27"/>
  <c r="P15" i="25"/>
  <c r="P15" i="26"/>
  <c r="P15" i="23"/>
  <c r="P15" i="21"/>
  <c r="P15" i="19"/>
  <c r="P15" i="17"/>
  <c r="P15" i="15"/>
  <c r="P15" i="12"/>
  <c r="P15" i="8"/>
  <c r="P15" i="28"/>
  <c r="P15" i="24"/>
  <c r="P15" i="22"/>
  <c r="P15" i="20"/>
  <c r="P15" i="18"/>
  <c r="P15" i="16"/>
  <c r="P15" i="14"/>
  <c r="P15" i="13"/>
  <c r="F15" i="48"/>
  <c r="G15" i="48" s="1"/>
  <c r="F15" i="49"/>
  <c r="G15" i="49" s="1"/>
  <c r="F15" i="51"/>
  <c r="G15" i="51" s="1"/>
  <c r="F15" i="43"/>
  <c r="G15" i="43" s="1"/>
  <c r="F15" i="42"/>
  <c r="F15" i="40"/>
  <c r="G15" i="40" s="1"/>
  <c r="F15" i="38"/>
  <c r="G15" i="38" s="1"/>
  <c r="F15" i="36"/>
  <c r="G15" i="36" s="1"/>
  <c r="F15" i="34"/>
  <c r="G15" i="34" s="1"/>
  <c r="F15" i="32"/>
  <c r="F15" i="50"/>
  <c r="G15" i="50" s="1"/>
  <c r="F15" i="52"/>
  <c r="G15" i="52" s="1"/>
  <c r="F15" i="44"/>
  <c r="G15" i="44" s="1"/>
  <c r="F15" i="41"/>
  <c r="G15" i="41" s="1"/>
  <c r="F15" i="39"/>
  <c r="G15" i="39" s="1"/>
  <c r="F15" i="37"/>
  <c r="G15" i="37" s="1"/>
  <c r="F15" i="35"/>
  <c r="F15" i="33"/>
  <c r="G15" i="33" s="1"/>
  <c r="F15" i="31"/>
  <c r="G15" i="31" s="1"/>
  <c r="F15" i="29"/>
  <c r="G15" i="29" s="1"/>
  <c r="F15" i="27"/>
  <c r="F15" i="25"/>
  <c r="F15" i="23"/>
  <c r="G15" i="23" s="1"/>
  <c r="F15" i="21"/>
  <c r="F15" i="19"/>
  <c r="F15" i="17"/>
  <c r="F15" i="15"/>
  <c r="G15" i="15" s="1"/>
  <c r="F15" i="12"/>
  <c r="F15" i="8"/>
  <c r="G15" i="8" s="1"/>
  <c r="F15" i="30"/>
  <c r="G15" i="30" s="1"/>
  <c r="F15" i="28"/>
  <c r="F15" i="26"/>
  <c r="G15" i="26" s="1"/>
  <c r="F15" i="24"/>
  <c r="G15" i="24" s="1"/>
  <c r="F15" i="22"/>
  <c r="G15" i="22" s="1"/>
  <c r="F15" i="20"/>
  <c r="F15" i="18"/>
  <c r="F15" i="16"/>
  <c r="F15" i="14"/>
  <c r="F15" i="13"/>
  <c r="P17" i="49"/>
  <c r="P17" i="51"/>
  <c r="P17" i="48"/>
  <c r="P17" i="50"/>
  <c r="P17" i="52"/>
  <c r="P17" i="44"/>
  <c r="P17" i="41"/>
  <c r="P17" i="43"/>
  <c r="P17" i="42"/>
  <c r="P17" i="40"/>
  <c r="P17" i="38"/>
  <c r="P17" i="36"/>
  <c r="P17" i="39"/>
  <c r="P17" i="35"/>
  <c r="P17" i="34"/>
  <c r="P17" i="32"/>
  <c r="P17" i="30"/>
  <c r="P17" i="37"/>
  <c r="P17" i="33"/>
  <c r="P17" i="31"/>
  <c r="P17" i="29"/>
  <c r="P17" i="27"/>
  <c r="P17" i="25"/>
  <c r="P17" i="28"/>
  <c r="P17" i="23"/>
  <c r="P17" i="21"/>
  <c r="P17" i="19"/>
  <c r="P17" i="17"/>
  <c r="P17" i="15"/>
  <c r="P17" i="12"/>
  <c r="P17" i="8"/>
  <c r="P17" i="26"/>
  <c r="P17" i="24"/>
  <c r="P17" i="22"/>
  <c r="P17" i="20"/>
  <c r="P17" i="18"/>
  <c r="P17" i="16"/>
  <c r="P17" i="14"/>
  <c r="P17" i="13"/>
  <c r="F17" i="48"/>
  <c r="G17" i="48" s="1"/>
  <c r="F17" i="49"/>
  <c r="G17" i="49" s="1"/>
  <c r="F17" i="51"/>
  <c r="G17" i="51" s="1"/>
  <c r="F17" i="43"/>
  <c r="G17" i="43" s="1"/>
  <c r="F17" i="42"/>
  <c r="F17" i="40"/>
  <c r="G17" i="40" s="1"/>
  <c r="F17" i="38"/>
  <c r="G17" i="38" s="1"/>
  <c r="F17" i="36"/>
  <c r="G17" i="36" s="1"/>
  <c r="F17" i="34"/>
  <c r="G17" i="34" s="1"/>
  <c r="F17" i="32"/>
  <c r="F17" i="50"/>
  <c r="G17" i="50" s="1"/>
  <c r="F17" i="52"/>
  <c r="G17" i="52" s="1"/>
  <c r="F17" i="44"/>
  <c r="G17" i="44" s="1"/>
  <c r="F17" i="41"/>
  <c r="G17" i="41" s="1"/>
  <c r="F17" i="39"/>
  <c r="G17" i="39" s="1"/>
  <c r="F17" i="37"/>
  <c r="G17" i="37" s="1"/>
  <c r="F17" i="35"/>
  <c r="F17" i="33"/>
  <c r="G17" i="33" s="1"/>
  <c r="F17" i="31"/>
  <c r="G17" i="31" s="1"/>
  <c r="F17" i="29"/>
  <c r="G17" i="29" s="1"/>
  <c r="F17" i="30"/>
  <c r="G17" i="30" s="1"/>
  <c r="F17" i="27"/>
  <c r="F17" i="25"/>
  <c r="F17" i="23"/>
  <c r="F17" i="21"/>
  <c r="F17" i="19"/>
  <c r="F17" i="17"/>
  <c r="F17" i="15"/>
  <c r="G17" i="15" s="1"/>
  <c r="F17" i="12"/>
  <c r="F17" i="8"/>
  <c r="F17" i="28"/>
  <c r="F17" i="26"/>
  <c r="G17" i="26" s="1"/>
  <c r="F17" i="24"/>
  <c r="G17" i="24" s="1"/>
  <c r="F17" i="22"/>
  <c r="F17" i="20"/>
  <c r="F17" i="18"/>
  <c r="F17" i="16"/>
  <c r="F17" i="14"/>
  <c r="F17" i="13"/>
  <c r="P19" i="49"/>
  <c r="P19" i="51"/>
  <c r="P19" i="48"/>
  <c r="P19" i="50"/>
  <c r="P19" i="52"/>
  <c r="P19" i="44"/>
  <c r="P19" i="41"/>
  <c r="P19" i="42"/>
  <c r="P19" i="43"/>
  <c r="P19" i="40"/>
  <c r="P19" i="38"/>
  <c r="P19" i="36"/>
  <c r="P19" i="37"/>
  <c r="P19" i="34"/>
  <c r="P19" i="32"/>
  <c r="P19" i="30"/>
  <c r="P19" i="39"/>
  <c r="P19" i="35"/>
  <c r="P19" i="33"/>
  <c r="P19" i="31"/>
  <c r="P19" i="29"/>
  <c r="P19" i="27"/>
  <c r="P19" i="25"/>
  <c r="P19" i="26"/>
  <c r="P19" i="23"/>
  <c r="P19" i="21"/>
  <c r="P19" i="19"/>
  <c r="P19" i="17"/>
  <c r="P19" i="15"/>
  <c r="P19" i="12"/>
  <c r="P19" i="8"/>
  <c r="P19" i="28"/>
  <c r="P19" i="24"/>
  <c r="P19" i="22"/>
  <c r="P19" i="20"/>
  <c r="P19" i="18"/>
  <c r="P19" i="16"/>
  <c r="P19" i="14"/>
  <c r="P19" i="13"/>
  <c r="F19" i="48"/>
  <c r="G19" i="48" s="1"/>
  <c r="F19" i="49"/>
  <c r="G19" i="49" s="1"/>
  <c r="F19" i="51"/>
  <c r="G19" i="51" s="1"/>
  <c r="F19" i="43"/>
  <c r="G19" i="43" s="1"/>
  <c r="F19" i="42"/>
  <c r="F19" i="40"/>
  <c r="G19" i="40" s="1"/>
  <c r="F19" i="38"/>
  <c r="G19" i="38" s="1"/>
  <c r="F19" i="36"/>
  <c r="G19" i="36" s="1"/>
  <c r="F19" i="34"/>
  <c r="G19" i="34" s="1"/>
  <c r="F19" i="32"/>
  <c r="F19" i="50"/>
  <c r="G19" i="50" s="1"/>
  <c r="F19" i="52"/>
  <c r="G19" i="52" s="1"/>
  <c r="F19" i="44"/>
  <c r="G19" i="44" s="1"/>
  <c r="F19" i="41"/>
  <c r="G19" i="41" s="1"/>
  <c r="F19" i="39"/>
  <c r="G19" i="39" s="1"/>
  <c r="F19" i="37"/>
  <c r="G19" i="37" s="1"/>
  <c r="F19" i="35"/>
  <c r="F19" i="33"/>
  <c r="G19" i="33" s="1"/>
  <c r="F19" i="31"/>
  <c r="G19" i="31" s="1"/>
  <c r="F19" i="29"/>
  <c r="G19" i="29" s="1"/>
  <c r="F19" i="27"/>
  <c r="F19" i="25"/>
  <c r="F19" i="23"/>
  <c r="F19" i="21"/>
  <c r="F19" i="19"/>
  <c r="F19" i="17"/>
  <c r="F19" i="15"/>
  <c r="G19" i="15" s="1"/>
  <c r="F19" i="12"/>
  <c r="F19" i="8"/>
  <c r="F19" i="30"/>
  <c r="G19" i="30" s="1"/>
  <c r="F19" i="28"/>
  <c r="F19" i="26"/>
  <c r="G19" i="26" s="1"/>
  <c r="F19" i="24"/>
  <c r="F19" i="22"/>
  <c r="F19" i="20"/>
  <c r="F19" i="18"/>
  <c r="F19" i="16"/>
  <c r="F19" i="14"/>
  <c r="F19" i="13"/>
  <c r="P21" i="49"/>
  <c r="P21" i="51"/>
  <c r="P21" i="48"/>
  <c r="P21" i="50"/>
  <c r="P21" i="52"/>
  <c r="P21" i="44"/>
  <c r="P21" i="41"/>
  <c r="P21" i="43"/>
  <c r="P21" i="42"/>
  <c r="P21" i="40"/>
  <c r="P21" i="38"/>
  <c r="P21" i="36"/>
  <c r="P21" i="39"/>
  <c r="P21" i="35"/>
  <c r="P21" i="34"/>
  <c r="P21" i="32"/>
  <c r="P21" i="30"/>
  <c r="P21" i="37"/>
  <c r="P21" i="33"/>
  <c r="P21" i="31"/>
  <c r="P21" i="29"/>
  <c r="P21" i="27"/>
  <c r="P21" i="25"/>
  <c r="P21" i="28"/>
  <c r="P21" i="23"/>
  <c r="P21" i="21"/>
  <c r="P21" i="19"/>
  <c r="P21" i="17"/>
  <c r="P21" i="15"/>
  <c r="P21" i="12"/>
  <c r="P21" i="8"/>
  <c r="P21" i="26"/>
  <c r="P21" i="24"/>
  <c r="P21" i="22"/>
  <c r="P21" i="20"/>
  <c r="P21" i="18"/>
  <c r="P21" i="16"/>
  <c r="P21" i="14"/>
  <c r="P21" i="13"/>
  <c r="F21" i="48"/>
  <c r="G21" i="48" s="1"/>
  <c r="F21" i="49"/>
  <c r="G21" i="49" s="1"/>
  <c r="F21" i="51"/>
  <c r="G21" i="51" s="1"/>
  <c r="F21" i="43"/>
  <c r="G21" i="43" s="1"/>
  <c r="F21" i="42"/>
  <c r="F21" i="40"/>
  <c r="G21" i="40" s="1"/>
  <c r="F21" i="38"/>
  <c r="G21" i="38" s="1"/>
  <c r="F21" i="36"/>
  <c r="G21" i="36" s="1"/>
  <c r="F21" i="34"/>
  <c r="G21" i="34" s="1"/>
  <c r="F21" i="32"/>
  <c r="F21" i="50"/>
  <c r="G21" i="50" s="1"/>
  <c r="F21" i="52"/>
  <c r="G21" i="52" s="1"/>
  <c r="F21" i="44"/>
  <c r="G21" i="44" s="1"/>
  <c r="F21" i="41"/>
  <c r="G21" i="41" s="1"/>
  <c r="F21" i="39"/>
  <c r="G21" i="39" s="1"/>
  <c r="F21" i="37"/>
  <c r="G21" i="37" s="1"/>
  <c r="F21" i="35"/>
  <c r="F21" i="33"/>
  <c r="G21" i="33" s="1"/>
  <c r="F21" i="31"/>
  <c r="G21" i="31" s="1"/>
  <c r="F21" i="29"/>
  <c r="G21" i="29" s="1"/>
  <c r="F21" i="30"/>
  <c r="G21" i="30" s="1"/>
  <c r="F21" i="27"/>
  <c r="F21" i="25"/>
  <c r="F21" i="23"/>
  <c r="F21" i="21"/>
  <c r="F21" i="19"/>
  <c r="F21" i="17"/>
  <c r="F21" i="15"/>
  <c r="G21" i="15" s="1"/>
  <c r="F21" i="12"/>
  <c r="F21" i="8"/>
  <c r="F21" i="28"/>
  <c r="F21" i="26"/>
  <c r="F21" i="24"/>
  <c r="F21" i="22"/>
  <c r="F21" i="20"/>
  <c r="F21" i="18"/>
  <c r="F21" i="16"/>
  <c r="F21" i="14"/>
  <c r="F21" i="13"/>
  <c r="P23" i="49"/>
  <c r="P23" i="51"/>
  <c r="P23" i="48"/>
  <c r="P23" i="50"/>
  <c r="P23" i="52"/>
  <c r="P23" i="44"/>
  <c r="P23" i="41"/>
  <c r="P23" i="42"/>
  <c r="P23" i="43"/>
  <c r="P23" i="40"/>
  <c r="P23" i="38"/>
  <c r="P23" i="36"/>
  <c r="P23" i="37"/>
  <c r="P23" i="34"/>
  <c r="P23" i="32"/>
  <c r="P23" i="30"/>
  <c r="P23" i="39"/>
  <c r="P23" i="35"/>
  <c r="P23" i="33"/>
  <c r="P23" i="31"/>
  <c r="P23" i="29"/>
  <c r="P23" i="27"/>
  <c r="P23" i="25"/>
  <c r="P23" i="26"/>
  <c r="P23" i="23"/>
  <c r="P23" i="21"/>
  <c r="P23" i="19"/>
  <c r="P23" i="17"/>
  <c r="P23" i="15"/>
  <c r="P23" i="12"/>
  <c r="P23" i="8"/>
  <c r="P23" i="28"/>
  <c r="P23" i="24"/>
  <c r="P23" i="22"/>
  <c r="P23" i="20"/>
  <c r="P23" i="18"/>
  <c r="P23" i="16"/>
  <c r="P23" i="14"/>
  <c r="P23" i="13"/>
  <c r="F23" i="48"/>
  <c r="G23" i="48" s="1"/>
  <c r="F23" i="49"/>
  <c r="G23" i="49" s="1"/>
  <c r="F23" i="51"/>
  <c r="G23" i="51" s="1"/>
  <c r="F23" i="43"/>
  <c r="G23" i="43" s="1"/>
  <c r="F23" i="42"/>
  <c r="F23" i="40"/>
  <c r="G23" i="40" s="1"/>
  <c r="F23" i="38"/>
  <c r="G23" i="38" s="1"/>
  <c r="F23" i="36"/>
  <c r="F23" i="34"/>
  <c r="G23" i="34" s="1"/>
  <c r="F23" i="32"/>
  <c r="F23" i="50"/>
  <c r="G23" i="50" s="1"/>
  <c r="F23" i="52"/>
  <c r="G23" i="52" s="1"/>
  <c r="F23" i="44"/>
  <c r="G23" i="44" s="1"/>
  <c r="F23" i="41"/>
  <c r="G23" i="41" s="1"/>
  <c r="F23" i="39"/>
  <c r="G23" i="39" s="1"/>
  <c r="F23" i="37"/>
  <c r="G23" i="37" s="1"/>
  <c r="F23" i="35"/>
  <c r="F23" i="33"/>
  <c r="G23" i="33" s="1"/>
  <c r="F23" i="31"/>
  <c r="G23" i="31" s="1"/>
  <c r="F23" i="29"/>
  <c r="F23" i="27"/>
  <c r="F23" i="25"/>
  <c r="F23" i="23"/>
  <c r="F23" i="21"/>
  <c r="F23" i="19"/>
  <c r="F23" i="17"/>
  <c r="F23" i="15"/>
  <c r="G23" i="15" s="1"/>
  <c r="F23" i="12"/>
  <c r="F23" i="8"/>
  <c r="F23" i="30"/>
  <c r="G23" i="30" s="1"/>
  <c r="F23" i="28"/>
  <c r="F23" i="26"/>
  <c r="F23" i="24"/>
  <c r="F23" i="22"/>
  <c r="F23" i="20"/>
  <c r="F23" i="18"/>
  <c r="F23" i="16"/>
  <c r="F23" i="14"/>
  <c r="F23" i="13"/>
  <c r="P24" i="48"/>
  <c r="P24" i="50"/>
  <c r="P24" i="49"/>
  <c r="P24" i="51"/>
  <c r="P24" i="43"/>
  <c r="P24" i="42"/>
  <c r="P24" i="52"/>
  <c r="P24" i="41"/>
  <c r="P24" i="44"/>
  <c r="P24" i="39"/>
  <c r="P24" i="37"/>
  <c r="P24" i="35"/>
  <c r="P24" i="40"/>
  <c r="P24" i="36"/>
  <c r="P24" i="33"/>
  <c r="P24" i="31"/>
  <c r="P24" i="29"/>
  <c r="P24" i="38"/>
  <c r="P24" i="34"/>
  <c r="P24" i="32"/>
  <c r="P24" i="30"/>
  <c r="P24" i="28"/>
  <c r="P24" i="26"/>
  <c r="P24" i="25"/>
  <c r="P24" i="24"/>
  <c r="P24" i="22"/>
  <c r="P24" i="20"/>
  <c r="P24" i="18"/>
  <c r="P24" i="16"/>
  <c r="P24" i="14"/>
  <c r="P24" i="13"/>
  <c r="P24" i="27"/>
  <c r="P24" i="23"/>
  <c r="P24" i="21"/>
  <c r="P24" i="19"/>
  <c r="P24" i="17"/>
  <c r="P24" i="15"/>
  <c r="P24" i="12"/>
  <c r="P24" i="8"/>
  <c r="F24" i="48"/>
  <c r="G24" i="48" s="1"/>
  <c r="F24" i="50"/>
  <c r="G24" i="50" s="1"/>
  <c r="F24" i="52"/>
  <c r="G24" i="52" s="1"/>
  <c r="F24" i="44"/>
  <c r="G24" i="44" s="1"/>
  <c r="F24" i="41"/>
  <c r="G24" i="41" s="1"/>
  <c r="F24" i="39"/>
  <c r="G24" i="39" s="1"/>
  <c r="F24" i="37"/>
  <c r="G24" i="37" s="1"/>
  <c r="F24" i="35"/>
  <c r="F24" i="33"/>
  <c r="G24" i="33" s="1"/>
  <c r="F24" i="49"/>
  <c r="G24" i="49" s="1"/>
  <c r="F24" i="51"/>
  <c r="G24" i="51" s="1"/>
  <c r="F24" i="43"/>
  <c r="G24" i="43" s="1"/>
  <c r="F24" i="42"/>
  <c r="F24" i="40"/>
  <c r="G24" i="40" s="1"/>
  <c r="F24" i="38"/>
  <c r="G24" i="38" s="1"/>
  <c r="F24" i="36"/>
  <c r="F24" i="34"/>
  <c r="G24" i="34" s="1"/>
  <c r="F24" i="32"/>
  <c r="F24" i="30"/>
  <c r="F24" i="29"/>
  <c r="F24" i="28"/>
  <c r="F24" i="26"/>
  <c r="F24" i="24"/>
  <c r="F24" i="22"/>
  <c r="F24" i="20"/>
  <c r="F24" i="18"/>
  <c r="F24" i="16"/>
  <c r="F24" i="14"/>
  <c r="F24" i="13"/>
  <c r="F24" i="31"/>
  <c r="G24" i="31" s="1"/>
  <c r="F24" i="27"/>
  <c r="F24" i="25"/>
  <c r="F24" i="23"/>
  <c r="F24" i="21"/>
  <c r="F24" i="19"/>
  <c r="F24" i="17"/>
  <c r="F24" i="15"/>
  <c r="G24" i="15" s="1"/>
  <c r="F24" i="12"/>
  <c r="F24" i="8"/>
  <c r="P26" i="48"/>
  <c r="P26" i="50"/>
  <c r="P26" i="49"/>
  <c r="P26" i="51"/>
  <c r="P26" i="43"/>
  <c r="P26" i="42"/>
  <c r="P26" i="44"/>
  <c r="P26" i="52"/>
  <c r="P26" i="41"/>
  <c r="P26" i="39"/>
  <c r="P26" i="37"/>
  <c r="P26" i="35"/>
  <c r="P26" i="38"/>
  <c r="P26" i="33"/>
  <c r="P26" i="31"/>
  <c r="P26" i="29"/>
  <c r="P26" i="40"/>
  <c r="P26" i="36"/>
  <c r="P26" i="34"/>
  <c r="P26" i="32"/>
  <c r="P26" i="30"/>
  <c r="P26" i="28"/>
  <c r="P26" i="26"/>
  <c r="P26" i="27"/>
  <c r="P26" i="24"/>
  <c r="P26" i="22"/>
  <c r="P26" i="20"/>
  <c r="P26" i="18"/>
  <c r="P26" i="16"/>
  <c r="P26" i="14"/>
  <c r="P26" i="13"/>
  <c r="P26" i="25"/>
  <c r="P26" i="23"/>
  <c r="P26" i="21"/>
  <c r="P26" i="19"/>
  <c r="P26" i="17"/>
  <c r="P26" i="15"/>
  <c r="P26" i="12"/>
  <c r="P26" i="8"/>
  <c r="F26" i="50"/>
  <c r="G26" i="50" s="1"/>
  <c r="F26" i="52"/>
  <c r="G26" i="52" s="1"/>
  <c r="F26" i="44"/>
  <c r="G26" i="44" s="1"/>
  <c r="F26" i="41"/>
  <c r="G26" i="41" s="1"/>
  <c r="F26" i="39"/>
  <c r="G26" i="39" s="1"/>
  <c r="F26" i="37"/>
  <c r="G26" i="37" s="1"/>
  <c r="F26" i="35"/>
  <c r="F26" i="33"/>
  <c r="G26" i="33" s="1"/>
  <c r="F26" i="48"/>
  <c r="G26" i="48" s="1"/>
  <c r="F26" i="49"/>
  <c r="G26" i="49" s="1"/>
  <c r="F26" i="51"/>
  <c r="G26" i="51" s="1"/>
  <c r="F26" i="43"/>
  <c r="G26" i="43" s="1"/>
  <c r="F26" i="42"/>
  <c r="F26" i="40"/>
  <c r="G26" i="40" s="1"/>
  <c r="F26" i="38"/>
  <c r="G26" i="38" s="1"/>
  <c r="F26" i="36"/>
  <c r="F26" i="34"/>
  <c r="G26" i="34" s="1"/>
  <c r="F26" i="32"/>
  <c r="F26" i="30"/>
  <c r="F26" i="31"/>
  <c r="F26" i="28"/>
  <c r="F26" i="26"/>
  <c r="F26" i="24"/>
  <c r="F26" i="22"/>
  <c r="F26" i="20"/>
  <c r="F26" i="18"/>
  <c r="F26" i="16"/>
  <c r="F26" i="14"/>
  <c r="F26" i="13"/>
  <c r="F26" i="29"/>
  <c r="F26" i="27"/>
  <c r="F26" i="25"/>
  <c r="F26" i="23"/>
  <c r="G26" i="23" s="1"/>
  <c r="F26" i="21"/>
  <c r="F26" i="19"/>
  <c r="F26" i="17"/>
  <c r="F26" i="15"/>
  <c r="G26" i="15" s="1"/>
  <c r="F26" i="12"/>
  <c r="F26" i="8"/>
  <c r="P28" i="48"/>
  <c r="P28" i="50"/>
  <c r="P28" i="49"/>
  <c r="P28" i="51"/>
  <c r="P28" i="43"/>
  <c r="P28" i="42"/>
  <c r="P28" i="52"/>
  <c r="P28" i="41"/>
  <c r="P28" i="44"/>
  <c r="P28" i="39"/>
  <c r="P28" i="37"/>
  <c r="P28" i="35"/>
  <c r="P28" i="40"/>
  <c r="P28" i="36"/>
  <c r="P28" i="33"/>
  <c r="P28" i="31"/>
  <c r="P28" i="29"/>
  <c r="P28" i="38"/>
  <c r="P28" i="34"/>
  <c r="P28" i="32"/>
  <c r="P28" i="30"/>
  <c r="P28" i="28"/>
  <c r="P28" i="26"/>
  <c r="P28" i="25"/>
  <c r="P28" i="24"/>
  <c r="P28" i="22"/>
  <c r="P28" i="20"/>
  <c r="P28" i="18"/>
  <c r="P28" i="16"/>
  <c r="P28" i="14"/>
  <c r="P28" i="13"/>
  <c r="P28" i="27"/>
  <c r="P28" i="23"/>
  <c r="P28" i="21"/>
  <c r="P28" i="19"/>
  <c r="P28" i="17"/>
  <c r="P28" i="15"/>
  <c r="P28" i="12"/>
  <c r="P28" i="8"/>
  <c r="F28" i="48"/>
  <c r="G28" i="48" s="1"/>
  <c r="F28" i="50"/>
  <c r="G28" i="50" s="1"/>
  <c r="F28" i="52"/>
  <c r="G28" i="52" s="1"/>
  <c r="F28" i="44"/>
  <c r="G28" i="44" s="1"/>
  <c r="F28" i="41"/>
  <c r="G28" i="41" s="1"/>
  <c r="F28" i="39"/>
  <c r="G28" i="39" s="1"/>
  <c r="F28" i="37"/>
  <c r="G28" i="37" s="1"/>
  <c r="F28" i="35"/>
  <c r="F28" i="33"/>
  <c r="F28" i="49"/>
  <c r="G28" i="49" s="1"/>
  <c r="F28" i="51"/>
  <c r="G28" i="51" s="1"/>
  <c r="F28" i="43"/>
  <c r="G28" i="43" s="1"/>
  <c r="F28" i="42"/>
  <c r="G28" i="42" s="1"/>
  <c r="F28" i="40"/>
  <c r="G28" i="40" s="1"/>
  <c r="F28" i="38"/>
  <c r="G28" i="38" s="1"/>
  <c r="F28" i="36"/>
  <c r="F28" i="34"/>
  <c r="F28" i="32"/>
  <c r="F28" i="30"/>
  <c r="F28" i="29"/>
  <c r="F28" i="28"/>
  <c r="F28" i="26"/>
  <c r="F28" i="24"/>
  <c r="F28" i="22"/>
  <c r="F28" i="20"/>
  <c r="F28" i="18"/>
  <c r="F28" i="16"/>
  <c r="F28" i="14"/>
  <c r="F28" i="13"/>
  <c r="F28" i="31"/>
  <c r="F28" i="27"/>
  <c r="F28" i="25"/>
  <c r="F28" i="23"/>
  <c r="G28" i="23" s="1"/>
  <c r="F28" i="21"/>
  <c r="F28" i="19"/>
  <c r="F28" i="17"/>
  <c r="F28" i="15"/>
  <c r="G28" i="15" s="1"/>
  <c r="F28" i="12"/>
  <c r="F28" i="8"/>
  <c r="P30" i="48"/>
  <c r="P30" i="50"/>
  <c r="P30" i="49"/>
  <c r="P30" i="51"/>
  <c r="P30" i="43"/>
  <c r="P30" i="42"/>
  <c r="P30" i="44"/>
  <c r="P30" i="52"/>
  <c r="P30" i="41"/>
  <c r="P30" i="39"/>
  <c r="P30" i="37"/>
  <c r="P30" i="35"/>
  <c r="P30" i="38"/>
  <c r="P30" i="33"/>
  <c r="P30" i="31"/>
  <c r="P30" i="29"/>
  <c r="P30" i="40"/>
  <c r="P30" i="36"/>
  <c r="P30" i="34"/>
  <c r="P30" i="32"/>
  <c r="P30" i="30"/>
  <c r="P30" i="28"/>
  <c r="P30" i="26"/>
  <c r="P30" i="27"/>
  <c r="P30" i="24"/>
  <c r="P30" i="22"/>
  <c r="P30" i="20"/>
  <c r="P30" i="18"/>
  <c r="P30" i="16"/>
  <c r="P30" i="14"/>
  <c r="P30" i="13"/>
  <c r="P30" i="25"/>
  <c r="P30" i="23"/>
  <c r="P30" i="21"/>
  <c r="P30" i="19"/>
  <c r="P30" i="17"/>
  <c r="P30" i="15"/>
  <c r="P30" i="12"/>
  <c r="P30" i="8"/>
  <c r="F30" i="50"/>
  <c r="G30" i="50" s="1"/>
  <c r="F30" i="52"/>
  <c r="G30" i="52" s="1"/>
  <c r="F30" i="44"/>
  <c r="G30" i="44" s="1"/>
  <c r="F30" i="41"/>
  <c r="G30" i="41" s="1"/>
  <c r="F30" i="39"/>
  <c r="G30" i="39" s="1"/>
  <c r="F30" i="37"/>
  <c r="G30" i="37" s="1"/>
  <c r="F30" i="35"/>
  <c r="F30" i="33"/>
  <c r="F30" i="48"/>
  <c r="G30" i="48" s="1"/>
  <c r="F30" i="49"/>
  <c r="G30" i="49" s="1"/>
  <c r="F30" i="51"/>
  <c r="G30" i="51" s="1"/>
  <c r="F30" i="43"/>
  <c r="G30" i="43" s="1"/>
  <c r="F30" i="42"/>
  <c r="G30" i="42" s="1"/>
  <c r="F30" i="40"/>
  <c r="G30" i="40" s="1"/>
  <c r="F30" i="38"/>
  <c r="G30" i="38" s="1"/>
  <c r="F30" i="36"/>
  <c r="F30" i="34"/>
  <c r="F30" i="32"/>
  <c r="F30" i="30"/>
  <c r="F30" i="31"/>
  <c r="F30" i="28"/>
  <c r="F30" i="26"/>
  <c r="F30" i="24"/>
  <c r="F30" i="22"/>
  <c r="F30" i="20"/>
  <c r="F30" i="18"/>
  <c r="F30" i="16"/>
  <c r="F30" i="14"/>
  <c r="F30" i="13"/>
  <c r="F30" i="29"/>
  <c r="F30" i="27"/>
  <c r="F30" i="25"/>
  <c r="F30" i="23"/>
  <c r="F30" i="21"/>
  <c r="F30" i="19"/>
  <c r="F30" i="17"/>
  <c r="F30" i="15"/>
  <c r="F30" i="12"/>
  <c r="F30" i="8"/>
  <c r="P32" i="48"/>
  <c r="P32" i="50"/>
  <c r="P32" i="49"/>
  <c r="P32" i="51"/>
  <c r="P32" i="43"/>
  <c r="P32" i="42"/>
  <c r="P32" i="52"/>
  <c r="P32" i="41"/>
  <c r="P32" i="44"/>
  <c r="P32" i="39"/>
  <c r="P32" i="37"/>
  <c r="P32" i="35"/>
  <c r="P32" i="40"/>
  <c r="P32" i="36"/>
  <c r="P32" i="33"/>
  <c r="P32" i="31"/>
  <c r="P32" i="29"/>
  <c r="P32" i="38"/>
  <c r="P32" i="34"/>
  <c r="P32" i="32"/>
  <c r="P32" i="30"/>
  <c r="P32" i="28"/>
  <c r="P32" i="26"/>
  <c r="P32" i="25"/>
  <c r="P32" i="24"/>
  <c r="P32" i="22"/>
  <c r="P32" i="20"/>
  <c r="P32" i="18"/>
  <c r="P32" i="16"/>
  <c r="P32" i="14"/>
  <c r="P32" i="13"/>
  <c r="P32" i="27"/>
  <c r="P32" i="23"/>
  <c r="P32" i="21"/>
  <c r="P32" i="19"/>
  <c r="P32" i="17"/>
  <c r="P32" i="15"/>
  <c r="P32" i="12"/>
  <c r="P32" i="8"/>
  <c r="F32" i="49"/>
  <c r="G32" i="49" s="1"/>
  <c r="F32" i="48"/>
  <c r="G32" i="48" s="1"/>
  <c r="F32" i="50"/>
  <c r="G32" i="50" s="1"/>
  <c r="F32" i="52"/>
  <c r="G32" i="52" s="1"/>
  <c r="F32" i="44"/>
  <c r="G32" i="44" s="1"/>
  <c r="F32" i="41"/>
  <c r="G32" i="41" s="1"/>
  <c r="F32" i="39"/>
  <c r="G32" i="39" s="1"/>
  <c r="F32" i="37"/>
  <c r="F32" i="35"/>
  <c r="F32" i="33"/>
  <c r="F32" i="51"/>
  <c r="G32" i="51" s="1"/>
  <c r="F32" i="43"/>
  <c r="G32" i="43" s="1"/>
  <c r="F32" i="42"/>
  <c r="G32" i="42" s="1"/>
  <c r="F32" i="40"/>
  <c r="G32" i="40" s="1"/>
  <c r="F32" i="38"/>
  <c r="F32" i="36"/>
  <c r="F32" i="34"/>
  <c r="F32" i="32"/>
  <c r="F32" i="30"/>
  <c r="F32" i="29"/>
  <c r="F32" i="28"/>
  <c r="F32" i="26"/>
  <c r="F32" i="24"/>
  <c r="F32" i="22"/>
  <c r="F32" i="20"/>
  <c r="F32" i="18"/>
  <c r="F32" i="16"/>
  <c r="F32" i="14"/>
  <c r="F32" i="13"/>
  <c r="F32" i="31"/>
  <c r="F32" i="27"/>
  <c r="F32" i="25"/>
  <c r="F32" i="23"/>
  <c r="F32" i="21"/>
  <c r="F32" i="19"/>
  <c r="F32" i="17"/>
  <c r="F32" i="15"/>
  <c r="F32" i="12"/>
  <c r="F32" i="8"/>
  <c r="P35" i="49"/>
  <c r="P35" i="51"/>
  <c r="P35" i="48"/>
  <c r="P35" i="50"/>
  <c r="P35" i="52"/>
  <c r="P35" i="44"/>
  <c r="P35" i="42"/>
  <c r="P35" i="41"/>
  <c r="P35" i="43"/>
  <c r="P35" i="40"/>
  <c r="P35" i="38"/>
  <c r="P35" i="36"/>
  <c r="P35" i="37"/>
  <c r="P35" i="34"/>
  <c r="P35" i="32"/>
  <c r="P35" i="30"/>
  <c r="P35" i="39"/>
  <c r="P35" i="35"/>
  <c r="P35" i="33"/>
  <c r="P35" i="31"/>
  <c r="P35" i="29"/>
  <c r="P35" i="27"/>
  <c r="P35" i="26"/>
  <c r="P35" i="25"/>
  <c r="P35" i="23"/>
  <c r="P35" i="21"/>
  <c r="P35" i="19"/>
  <c r="P35" i="17"/>
  <c r="P35" i="15"/>
  <c r="P35" i="12"/>
  <c r="P35" i="8"/>
  <c r="P35" i="28"/>
  <c r="P35" i="24"/>
  <c r="P35" i="22"/>
  <c r="P35" i="20"/>
  <c r="P35" i="18"/>
  <c r="P35" i="16"/>
  <c r="P35" i="14"/>
  <c r="P35" i="13"/>
  <c r="F35" i="48"/>
  <c r="G35" i="48" s="1"/>
  <c r="F35" i="49"/>
  <c r="G35" i="49" s="1"/>
  <c r="F35" i="51"/>
  <c r="G35" i="51" s="1"/>
  <c r="F35" i="43"/>
  <c r="G35" i="43" s="1"/>
  <c r="F35" i="42"/>
  <c r="G35" i="42" s="1"/>
  <c r="F35" i="40"/>
  <c r="F35" i="38"/>
  <c r="F35" i="36"/>
  <c r="F35" i="34"/>
  <c r="F35" i="32"/>
  <c r="F35" i="50"/>
  <c r="G35" i="50" s="1"/>
  <c r="F35" i="52"/>
  <c r="G35" i="52" s="1"/>
  <c r="F35" i="44"/>
  <c r="G35" i="44" s="1"/>
  <c r="F35" i="41"/>
  <c r="F35" i="39"/>
  <c r="F35" i="37"/>
  <c r="F35" i="35"/>
  <c r="F35" i="33"/>
  <c r="F35" i="31"/>
  <c r="F35" i="29"/>
  <c r="F35" i="27"/>
  <c r="F35" i="25"/>
  <c r="F35" i="23"/>
  <c r="F35" i="21"/>
  <c r="F35" i="19"/>
  <c r="F35" i="17"/>
  <c r="F35" i="15"/>
  <c r="F35" i="12"/>
  <c r="F35" i="8"/>
  <c r="F35" i="30"/>
  <c r="F35" i="28"/>
  <c r="F35" i="26"/>
  <c r="F35" i="24"/>
  <c r="F35" i="22"/>
  <c r="F35" i="20"/>
  <c r="F35" i="18"/>
  <c r="F35" i="16"/>
  <c r="F35" i="14"/>
  <c r="F35" i="13"/>
  <c r="P37" i="49"/>
  <c r="P37" i="51"/>
  <c r="P37" i="48"/>
  <c r="P37" i="50"/>
  <c r="P37" i="52"/>
  <c r="P37" i="44"/>
  <c r="P37" i="43"/>
  <c r="P37" i="41"/>
  <c r="P37" i="42"/>
  <c r="P37" i="40"/>
  <c r="P37" i="38"/>
  <c r="P37" i="36"/>
  <c r="P37" i="39"/>
  <c r="P37" i="35"/>
  <c r="P37" i="34"/>
  <c r="P37" i="32"/>
  <c r="P37" i="30"/>
  <c r="P37" i="37"/>
  <c r="P37" i="33"/>
  <c r="P37" i="31"/>
  <c r="P37" i="29"/>
  <c r="P37" i="27"/>
  <c r="P37" i="28"/>
  <c r="P37" i="25"/>
  <c r="P37" i="23"/>
  <c r="P37" i="21"/>
  <c r="P37" i="19"/>
  <c r="P37" i="17"/>
  <c r="P37" i="15"/>
  <c r="P37" i="12"/>
  <c r="P37" i="8"/>
  <c r="P37" i="26"/>
  <c r="P37" i="24"/>
  <c r="P37" i="22"/>
  <c r="P37" i="20"/>
  <c r="P37" i="18"/>
  <c r="P37" i="16"/>
  <c r="P37" i="14"/>
  <c r="P37" i="13"/>
  <c r="F37" i="48"/>
  <c r="G37" i="48" s="1"/>
  <c r="F37" i="51"/>
  <c r="G37" i="51" s="1"/>
  <c r="F37" i="43"/>
  <c r="G37" i="43" s="1"/>
  <c r="F37" i="42"/>
  <c r="F37" i="40"/>
  <c r="F37" i="38"/>
  <c r="F37" i="36"/>
  <c r="F37" i="34"/>
  <c r="F37" i="32"/>
  <c r="F37" i="49"/>
  <c r="G37" i="49" s="1"/>
  <c r="F37" i="50"/>
  <c r="G37" i="50" s="1"/>
  <c r="F37" i="52"/>
  <c r="G37" i="52" s="1"/>
  <c r="F37" i="44"/>
  <c r="F37" i="41"/>
  <c r="F37" i="39"/>
  <c r="F37" i="37"/>
  <c r="F37" i="35"/>
  <c r="F37" i="33"/>
  <c r="F37" i="31"/>
  <c r="F37" i="29"/>
  <c r="F37" i="30"/>
  <c r="F37" i="27"/>
  <c r="F37" i="25"/>
  <c r="F37" i="23"/>
  <c r="F37" i="21"/>
  <c r="F37" i="19"/>
  <c r="F37" i="17"/>
  <c r="F37" i="15"/>
  <c r="F37" i="12"/>
  <c r="F37" i="8"/>
  <c r="F37" i="28"/>
  <c r="F37" i="26"/>
  <c r="F37" i="24"/>
  <c r="F37" i="22"/>
  <c r="F37" i="20"/>
  <c r="F37" i="18"/>
  <c r="F37" i="16"/>
  <c r="F37" i="14"/>
  <c r="F37" i="13"/>
  <c r="P39" i="49"/>
  <c r="P39" i="51"/>
  <c r="P39" i="48"/>
  <c r="P39" i="50"/>
  <c r="P39" i="52"/>
  <c r="P39" i="44"/>
  <c r="P39" i="42"/>
  <c r="P39" i="41"/>
  <c r="P39" i="43"/>
  <c r="P39" i="40"/>
  <c r="P39" i="38"/>
  <c r="P39" i="36"/>
  <c r="P39" i="37"/>
  <c r="P39" i="34"/>
  <c r="P39" i="32"/>
  <c r="P39" i="30"/>
  <c r="P39" i="39"/>
  <c r="P39" i="35"/>
  <c r="P39" i="33"/>
  <c r="P39" i="31"/>
  <c r="P39" i="29"/>
  <c r="P39" i="27"/>
  <c r="P39" i="26"/>
  <c r="P39" i="25"/>
  <c r="P39" i="23"/>
  <c r="P39" i="21"/>
  <c r="P39" i="19"/>
  <c r="P39" i="17"/>
  <c r="P39" i="15"/>
  <c r="P39" i="12"/>
  <c r="P39" i="8"/>
  <c r="P39" i="28"/>
  <c r="P39" i="24"/>
  <c r="P39" i="22"/>
  <c r="P39" i="20"/>
  <c r="P39" i="18"/>
  <c r="P39" i="16"/>
  <c r="P39" i="14"/>
  <c r="P39" i="13"/>
  <c r="F39" i="48"/>
  <c r="G39" i="48" s="1"/>
  <c r="F39" i="49"/>
  <c r="G39" i="49" s="1"/>
  <c r="F39" i="51"/>
  <c r="G39" i="51" s="1"/>
  <c r="F39" i="43"/>
  <c r="F39" i="42"/>
  <c r="F39" i="40"/>
  <c r="F39" i="38"/>
  <c r="F39" i="36"/>
  <c r="F39" i="34"/>
  <c r="F39" i="32"/>
  <c r="F39" i="50"/>
  <c r="G39" i="50" s="1"/>
  <c r="F39" i="52"/>
  <c r="F39" i="44"/>
  <c r="F39" i="41"/>
  <c r="F39" i="39"/>
  <c r="F39" i="37"/>
  <c r="F39" i="35"/>
  <c r="F39" i="33"/>
  <c r="F39" i="31"/>
  <c r="F39" i="29"/>
  <c r="F39" i="27"/>
  <c r="F39" i="25"/>
  <c r="F39" i="23"/>
  <c r="F39" i="21"/>
  <c r="F39" i="19"/>
  <c r="F39" i="17"/>
  <c r="F39" i="15"/>
  <c r="F39" i="12"/>
  <c r="F39" i="8"/>
  <c r="F39" i="30"/>
  <c r="F39" i="28"/>
  <c r="F39" i="26"/>
  <c r="F39" i="24"/>
  <c r="F39" i="22"/>
  <c r="F39" i="20"/>
  <c r="F39" i="18"/>
  <c r="F39" i="16"/>
  <c r="F39" i="14"/>
  <c r="F39" i="13"/>
  <c r="P41" i="49"/>
  <c r="P41" i="51"/>
  <c r="P41" i="48"/>
  <c r="P41" i="50"/>
  <c r="P41" i="52"/>
  <c r="P41" i="44"/>
  <c r="P41" i="43"/>
  <c r="P41" i="41"/>
  <c r="P41" i="42"/>
  <c r="P41" i="40"/>
  <c r="P41" i="38"/>
  <c r="P41" i="36"/>
  <c r="P41" i="39"/>
  <c r="P41" i="35"/>
  <c r="P41" i="34"/>
  <c r="P41" i="32"/>
  <c r="P41" i="30"/>
  <c r="P41" i="37"/>
  <c r="P41" i="33"/>
  <c r="P41" i="31"/>
  <c r="P41" i="29"/>
  <c r="P41" i="27"/>
  <c r="P41" i="28"/>
  <c r="P41" i="25"/>
  <c r="P41" i="23"/>
  <c r="P41" i="21"/>
  <c r="P41" i="19"/>
  <c r="P41" i="17"/>
  <c r="P41" i="15"/>
  <c r="P41" i="12"/>
  <c r="P41" i="8"/>
  <c r="P41" i="26"/>
  <c r="P41" i="24"/>
  <c r="P41" i="22"/>
  <c r="P41" i="20"/>
  <c r="P41" i="18"/>
  <c r="P41" i="16"/>
  <c r="P41" i="14"/>
  <c r="P41" i="13"/>
  <c r="F41" i="48"/>
  <c r="G41" i="48" s="1"/>
  <c r="F41" i="51"/>
  <c r="F41" i="43"/>
  <c r="F41" i="42"/>
  <c r="F41" i="40"/>
  <c r="F41" i="38"/>
  <c r="F41" i="36"/>
  <c r="F41" i="34"/>
  <c r="F41" i="32"/>
  <c r="F41" i="49"/>
  <c r="G41" i="49" s="1"/>
  <c r="F41" i="50"/>
  <c r="F41" i="52"/>
  <c r="F41" i="44"/>
  <c r="F41" i="41"/>
  <c r="F41" i="39"/>
  <c r="F41" i="37"/>
  <c r="F41" i="35"/>
  <c r="F41" i="33"/>
  <c r="F41" i="31"/>
  <c r="F41" i="29"/>
  <c r="F41" i="30"/>
  <c r="F41" i="27"/>
  <c r="F41" i="25"/>
  <c r="F41" i="23"/>
  <c r="F41" i="21"/>
  <c r="F41" i="19"/>
  <c r="F41" i="17"/>
  <c r="F41" i="15"/>
  <c r="F41" i="12"/>
  <c r="F41" i="8"/>
  <c r="F41" i="28"/>
  <c r="F41" i="26"/>
  <c r="F41" i="24"/>
  <c r="F41" i="22"/>
  <c r="F41" i="20"/>
  <c r="F41" i="18"/>
  <c r="F41" i="16"/>
  <c r="F41" i="14"/>
  <c r="F41" i="13"/>
  <c r="P43" i="49"/>
  <c r="P43" i="51"/>
  <c r="P43" i="48"/>
  <c r="P43" i="50"/>
  <c r="P43" i="52"/>
  <c r="P43" i="44"/>
  <c r="P43" i="42"/>
  <c r="P43" i="41"/>
  <c r="P43" i="43"/>
  <c r="P43" i="40"/>
  <c r="P43" i="38"/>
  <c r="P43" i="36"/>
  <c r="P43" i="37"/>
  <c r="P43" i="34"/>
  <c r="P43" i="32"/>
  <c r="P43" i="30"/>
  <c r="P43" i="39"/>
  <c r="P43" i="35"/>
  <c r="P43" i="33"/>
  <c r="P43" i="31"/>
  <c r="P43" i="29"/>
  <c r="P43" i="27"/>
  <c r="P43" i="26"/>
  <c r="P43" i="25"/>
  <c r="P43" i="23"/>
  <c r="P43" i="21"/>
  <c r="P43" i="19"/>
  <c r="P43" i="17"/>
  <c r="P43" i="15"/>
  <c r="P43" i="12"/>
  <c r="P43" i="8"/>
  <c r="P43" i="28"/>
  <c r="P43" i="24"/>
  <c r="P43" i="22"/>
  <c r="P43" i="20"/>
  <c r="P43" i="18"/>
  <c r="P43" i="16"/>
  <c r="P43" i="14"/>
  <c r="P43" i="13"/>
  <c r="F43" i="48"/>
  <c r="F43" i="49"/>
  <c r="F43" i="51"/>
  <c r="F43" i="43"/>
  <c r="F43" i="42"/>
  <c r="F43" i="40"/>
  <c r="F43" i="38"/>
  <c r="F43" i="36"/>
  <c r="F43" i="34"/>
  <c r="F43" i="32"/>
  <c r="F43" i="50"/>
  <c r="F43" i="52"/>
  <c r="F43" i="44"/>
  <c r="F43" i="41"/>
  <c r="F43" i="39"/>
  <c r="F43" i="37"/>
  <c r="F43" i="35"/>
  <c r="F43" i="33"/>
  <c r="F43" i="31"/>
  <c r="F43" i="29"/>
  <c r="F43" i="27"/>
  <c r="F43" i="25"/>
  <c r="F43" i="23"/>
  <c r="F43" i="21"/>
  <c r="F43" i="19"/>
  <c r="F43" i="17"/>
  <c r="F43" i="15"/>
  <c r="F43" i="12"/>
  <c r="F43" i="8"/>
  <c r="F43" i="30"/>
  <c r="F43" i="28"/>
  <c r="F43" i="26"/>
  <c r="F43" i="24"/>
  <c r="F43" i="22"/>
  <c r="F43" i="20"/>
  <c r="F43" i="18"/>
  <c r="F43" i="16"/>
  <c r="F43" i="14"/>
  <c r="F43" i="13"/>
  <c r="P44" i="48"/>
  <c r="P44" i="50"/>
  <c r="P44" i="49"/>
  <c r="P44" i="51"/>
  <c r="P44" i="43"/>
  <c r="P44" i="42"/>
  <c r="P44" i="52"/>
  <c r="P44" i="44"/>
  <c r="P44" i="41"/>
  <c r="P44" i="39"/>
  <c r="P44" i="37"/>
  <c r="P44" i="35"/>
  <c r="P44" i="40"/>
  <c r="P44" i="36"/>
  <c r="P44" i="33"/>
  <c r="P44" i="31"/>
  <c r="P44" i="38"/>
  <c r="P44" i="34"/>
  <c r="P44" i="32"/>
  <c r="P44" i="30"/>
  <c r="P44" i="28"/>
  <c r="P44" i="26"/>
  <c r="P44" i="29"/>
  <c r="P44" i="24"/>
  <c r="P44" i="22"/>
  <c r="P44" i="20"/>
  <c r="P44" i="18"/>
  <c r="P44" i="16"/>
  <c r="P44" i="14"/>
  <c r="P44" i="13"/>
  <c r="P44" i="27"/>
  <c r="P44" i="25"/>
  <c r="P44" i="23"/>
  <c r="P44" i="21"/>
  <c r="P44" i="19"/>
  <c r="P44" i="17"/>
  <c r="P44" i="15"/>
  <c r="P44" i="12"/>
  <c r="P44" i="8"/>
  <c r="F44" i="49"/>
  <c r="F44" i="48"/>
  <c r="F44" i="50"/>
  <c r="F44" i="52"/>
  <c r="F44" i="44"/>
  <c r="F44" i="41"/>
  <c r="F44" i="39"/>
  <c r="F44" i="37"/>
  <c r="F44" i="35"/>
  <c r="F44" i="33"/>
  <c r="F44" i="31"/>
  <c r="F44" i="51"/>
  <c r="F44" i="43"/>
  <c r="F44" i="42"/>
  <c r="F44" i="40"/>
  <c r="F44" i="38"/>
  <c r="F44" i="36"/>
  <c r="F44" i="34"/>
  <c r="F44" i="32"/>
  <c r="F44" i="30"/>
  <c r="F44" i="29"/>
  <c r="F44" i="28"/>
  <c r="F44" i="26"/>
  <c r="F44" i="24"/>
  <c r="F44" i="22"/>
  <c r="F44" i="20"/>
  <c r="F44" i="18"/>
  <c r="F44" i="16"/>
  <c r="F44" i="14"/>
  <c r="F44" i="13"/>
  <c r="F44" i="27"/>
  <c r="F44" i="25"/>
  <c r="F44" i="23"/>
  <c r="F44" i="21"/>
  <c r="F44" i="19"/>
  <c r="F44" i="17"/>
  <c r="F44" i="15"/>
  <c r="F44" i="12"/>
  <c r="F44" i="8"/>
  <c r="P5" i="48"/>
  <c r="P5" i="49"/>
  <c r="P5" i="50"/>
  <c r="P5" i="51"/>
  <c r="P5" i="52"/>
  <c r="P5" i="43"/>
  <c r="P5" i="44"/>
  <c r="P5" i="42"/>
  <c r="P5" i="41"/>
  <c r="P5" i="40"/>
  <c r="P5" i="39"/>
  <c r="P5" i="38"/>
  <c r="P5" i="37"/>
  <c r="P5" i="36"/>
  <c r="P5" i="35"/>
  <c r="P5" i="34"/>
  <c r="P5" i="33"/>
  <c r="P5" i="32"/>
  <c r="P5" i="31"/>
  <c r="P5" i="30"/>
  <c r="P5" i="29"/>
  <c r="P5" i="28"/>
  <c r="P5" i="27"/>
  <c r="P5" i="26"/>
  <c r="P5" i="25"/>
  <c r="P5" i="24"/>
  <c r="P5" i="23"/>
  <c r="P5" i="22"/>
  <c r="P5" i="21"/>
  <c r="P5" i="20"/>
  <c r="P5" i="19"/>
  <c r="P5" i="18"/>
  <c r="P5" i="17"/>
  <c r="P5" i="16"/>
  <c r="P5" i="15"/>
  <c r="P5" i="14"/>
  <c r="P5" i="12"/>
  <c r="P5" i="13"/>
  <c r="P5" i="8"/>
  <c r="F5" i="48"/>
  <c r="F5" i="49"/>
  <c r="F5" i="50"/>
  <c r="F5" i="51"/>
  <c r="F5" i="52"/>
  <c r="F5" i="43"/>
  <c r="F5" i="44"/>
  <c r="F5" i="42"/>
  <c r="F5" i="41"/>
  <c r="F5" i="40"/>
  <c r="F5" i="39"/>
  <c r="F5" i="38"/>
  <c r="F5" i="37"/>
  <c r="G5" i="37" s="1"/>
  <c r="F5" i="36"/>
  <c r="F5" i="35"/>
  <c r="F5" i="34"/>
  <c r="G5" i="34" s="1"/>
  <c r="F5" i="33"/>
  <c r="F5" i="32"/>
  <c r="F5" i="31"/>
  <c r="F5" i="30"/>
  <c r="F5" i="29"/>
  <c r="F5" i="28"/>
  <c r="F5" i="27"/>
  <c r="F5" i="26"/>
  <c r="F5" i="25"/>
  <c r="F5" i="24"/>
  <c r="F5" i="23"/>
  <c r="F5" i="22"/>
  <c r="F5" i="21"/>
  <c r="F5" i="20"/>
  <c r="F5" i="19"/>
  <c r="F5" i="18"/>
  <c r="F5" i="17"/>
  <c r="F5" i="16"/>
  <c r="F5" i="15"/>
  <c r="F5" i="14"/>
  <c r="F5" i="12"/>
  <c r="F5" i="13"/>
  <c r="F5" i="8"/>
  <c r="AU49" i="4"/>
  <c r="AU50" i="4"/>
  <c r="G5" i="48"/>
  <c r="E43" i="48"/>
  <c r="G5" i="49"/>
  <c r="E42" i="49"/>
  <c r="G42" i="49" s="1"/>
  <c r="E43" i="49"/>
  <c r="G43" i="49" s="1"/>
  <c r="G5" i="50"/>
  <c r="E41" i="50"/>
  <c r="G41" i="50" s="1"/>
  <c r="E42" i="50"/>
  <c r="G42" i="50" s="1"/>
  <c r="E43" i="50"/>
  <c r="G43" i="50" s="1"/>
  <c r="G5" i="51"/>
  <c r="E40" i="51"/>
  <c r="G40" i="51" s="1"/>
  <c r="E41" i="51"/>
  <c r="E42" i="51"/>
  <c r="G42" i="51" s="1"/>
  <c r="E43" i="51"/>
  <c r="G43" i="51" s="1"/>
  <c r="G5" i="52"/>
  <c r="E39" i="52"/>
  <c r="G39" i="52" s="1"/>
  <c r="E40" i="52"/>
  <c r="G40" i="52" s="1"/>
  <c r="E41" i="52"/>
  <c r="G41" i="52" s="1"/>
  <c r="E42" i="52"/>
  <c r="G42" i="52" s="1"/>
  <c r="E43" i="52"/>
  <c r="G5" i="43"/>
  <c r="G6" i="43"/>
  <c r="G7" i="43"/>
  <c r="G8" i="43"/>
  <c r="E38" i="43"/>
  <c r="G38" i="43" s="1"/>
  <c r="E39" i="43"/>
  <c r="G39" i="43" s="1"/>
  <c r="E40" i="43"/>
  <c r="G40" i="43" s="1"/>
  <c r="E41" i="43"/>
  <c r="G41" i="43" s="1"/>
  <c r="E42" i="43"/>
  <c r="G42" i="43" s="1"/>
  <c r="E43" i="43"/>
  <c r="G5" i="44"/>
  <c r="E37" i="44"/>
  <c r="G37" i="44" s="1"/>
  <c r="E38" i="44"/>
  <c r="G38" i="44" s="1"/>
  <c r="E39" i="44"/>
  <c r="E40" i="44"/>
  <c r="G40" i="44" s="1"/>
  <c r="E41" i="44"/>
  <c r="G41" i="44" s="1"/>
  <c r="E42" i="44"/>
  <c r="G42" i="44" s="1"/>
  <c r="E43" i="44"/>
  <c r="G43" i="44" s="1"/>
  <c r="G5" i="42"/>
  <c r="G6" i="42"/>
  <c r="G7" i="42"/>
  <c r="G8" i="42"/>
  <c r="G9" i="42"/>
  <c r="G10" i="42"/>
  <c r="G11" i="42"/>
  <c r="G12" i="42"/>
  <c r="G13" i="42"/>
  <c r="G14" i="42"/>
  <c r="G15" i="42"/>
  <c r="G16" i="42"/>
  <c r="G17" i="42"/>
  <c r="G18" i="42"/>
  <c r="G19" i="42"/>
  <c r="G20" i="42"/>
  <c r="G21" i="42"/>
  <c r="G22" i="42"/>
  <c r="G23" i="42"/>
  <c r="G24" i="42"/>
  <c r="G25" i="42"/>
  <c r="G26" i="42"/>
  <c r="G27" i="42"/>
  <c r="E43" i="42"/>
  <c r="G43" i="42" s="1"/>
  <c r="E36" i="42"/>
  <c r="G36" i="42" s="1"/>
  <c r="E37" i="42"/>
  <c r="G37" i="42" s="1"/>
  <c r="E38" i="42"/>
  <c r="G38" i="42" s="1"/>
  <c r="E39" i="42"/>
  <c r="G39" i="42" s="1"/>
  <c r="E40" i="42"/>
  <c r="G40" i="42" s="1"/>
  <c r="E41" i="42"/>
  <c r="G41" i="42" s="1"/>
  <c r="E42" i="42"/>
  <c r="G42" i="42" s="1"/>
  <c r="G5" i="41"/>
  <c r="G6" i="41"/>
  <c r="E35" i="41"/>
  <c r="G35" i="41" s="1"/>
  <c r="E36" i="41"/>
  <c r="G36" i="41" s="1"/>
  <c r="E37" i="41"/>
  <c r="E38" i="41"/>
  <c r="G38" i="41" s="1"/>
  <c r="E39" i="41"/>
  <c r="G39" i="41" s="1"/>
  <c r="E40" i="41"/>
  <c r="G40" i="41" s="1"/>
  <c r="E41" i="41"/>
  <c r="G41" i="41" s="1"/>
  <c r="E42" i="41"/>
  <c r="G42" i="41" s="1"/>
  <c r="E43" i="41"/>
  <c r="G43" i="41" s="1"/>
  <c r="G5" i="40"/>
  <c r="G6" i="40"/>
  <c r="G7" i="40"/>
  <c r="G8" i="40"/>
  <c r="G9" i="40"/>
  <c r="G10" i="40"/>
  <c r="G11" i="40"/>
  <c r="E34" i="40"/>
  <c r="G34" i="40" s="1"/>
  <c r="E35" i="40"/>
  <c r="G35" i="40" s="1"/>
  <c r="E36" i="40"/>
  <c r="G36" i="40" s="1"/>
  <c r="E37" i="40"/>
  <c r="G37" i="40" s="1"/>
  <c r="E38" i="40"/>
  <c r="G38" i="40" s="1"/>
  <c r="E39" i="40"/>
  <c r="G39" i="40" s="1"/>
  <c r="E40" i="40"/>
  <c r="G40" i="40" s="1"/>
  <c r="E41" i="40"/>
  <c r="G41" i="40" s="1"/>
  <c r="E42" i="40"/>
  <c r="G42" i="40" s="1"/>
  <c r="E43" i="40"/>
  <c r="G43" i="40" s="1"/>
  <c r="G5" i="39"/>
  <c r="E33" i="39"/>
  <c r="G33" i="39" s="1"/>
  <c r="E34" i="39"/>
  <c r="G34" i="39" s="1"/>
  <c r="E35" i="39"/>
  <c r="G35" i="39" s="1"/>
  <c r="E36" i="39"/>
  <c r="G36" i="39" s="1"/>
  <c r="E37" i="39"/>
  <c r="G37" i="39" s="1"/>
  <c r="E38" i="39"/>
  <c r="G38" i="39" s="1"/>
  <c r="E39" i="39"/>
  <c r="G39" i="39" s="1"/>
  <c r="E40" i="39"/>
  <c r="G40" i="39" s="1"/>
  <c r="E41" i="39"/>
  <c r="G41" i="39" s="1"/>
  <c r="E42" i="39"/>
  <c r="G42" i="39" s="1"/>
  <c r="E43" i="39"/>
  <c r="G43" i="39" s="1"/>
  <c r="G5" i="38"/>
  <c r="E32" i="38"/>
  <c r="G32" i="38" s="1"/>
  <c r="E33" i="38"/>
  <c r="G33" i="38" s="1"/>
  <c r="E34" i="38"/>
  <c r="G34" i="38" s="1"/>
  <c r="E35" i="38"/>
  <c r="G35" i="38" s="1"/>
  <c r="E36" i="38"/>
  <c r="G36" i="38" s="1"/>
  <c r="E37" i="38"/>
  <c r="E38" i="38"/>
  <c r="G38" i="38" s="1"/>
  <c r="E39" i="38"/>
  <c r="G39" i="38" s="1"/>
  <c r="E40" i="38"/>
  <c r="G40" i="38" s="1"/>
  <c r="E41" i="38"/>
  <c r="G41" i="38" s="1"/>
  <c r="E42" i="38"/>
  <c r="G42" i="38" s="1"/>
  <c r="E43" i="38"/>
  <c r="G43" i="38" s="1"/>
  <c r="E31" i="37"/>
  <c r="G31" i="37" s="1"/>
  <c r="E32" i="37"/>
  <c r="G32" i="37" s="1"/>
  <c r="E33" i="37"/>
  <c r="G33" i="37" s="1"/>
  <c r="E34" i="37"/>
  <c r="G34" i="37" s="1"/>
  <c r="E35" i="37"/>
  <c r="G35" i="37" s="1"/>
  <c r="E36" i="37"/>
  <c r="G36" i="37" s="1"/>
  <c r="E37" i="37"/>
  <c r="G37" i="37" s="1"/>
  <c r="E38" i="37"/>
  <c r="G38" i="37" s="1"/>
  <c r="E39" i="37"/>
  <c r="E40" i="37"/>
  <c r="G40" i="37" s="1"/>
  <c r="E41" i="37"/>
  <c r="G41" i="37" s="1"/>
  <c r="E42" i="37"/>
  <c r="G42" i="37" s="1"/>
  <c r="E43" i="37"/>
  <c r="G43" i="37" s="1"/>
  <c r="G5" i="36"/>
  <c r="E22" i="36"/>
  <c r="G22" i="36" s="1"/>
  <c r="E23" i="36"/>
  <c r="E24" i="36"/>
  <c r="G24" i="36" s="1"/>
  <c r="E25" i="36"/>
  <c r="G25" i="36" s="1"/>
  <c r="E26" i="36"/>
  <c r="G26" i="36" s="1"/>
  <c r="E27" i="36"/>
  <c r="G27" i="36" s="1"/>
  <c r="E28" i="36"/>
  <c r="G28" i="36" s="1"/>
  <c r="C44" i="36"/>
  <c r="E43" i="36"/>
  <c r="G43" i="36" s="1"/>
  <c r="E42" i="36"/>
  <c r="G42" i="36" s="1"/>
  <c r="E41" i="36"/>
  <c r="G41" i="36" s="1"/>
  <c r="E40" i="36"/>
  <c r="G40" i="36" s="1"/>
  <c r="E39" i="36"/>
  <c r="E38" i="36"/>
  <c r="G38" i="36" s="1"/>
  <c r="E37" i="36"/>
  <c r="G37" i="36" s="1"/>
  <c r="E36" i="36"/>
  <c r="G36" i="36" s="1"/>
  <c r="E35" i="36"/>
  <c r="G35" i="36" s="1"/>
  <c r="E34" i="36"/>
  <c r="G34" i="36" s="1"/>
  <c r="E33" i="36"/>
  <c r="G33" i="36" s="1"/>
  <c r="E32" i="36"/>
  <c r="G32" i="36" s="1"/>
  <c r="E31" i="36"/>
  <c r="G31" i="36" s="1"/>
  <c r="E30" i="36"/>
  <c r="G30" i="36" s="1"/>
  <c r="G5" i="35"/>
  <c r="E43" i="35"/>
  <c r="G43" i="35" s="1"/>
  <c r="E42" i="35"/>
  <c r="G42" i="35" s="1"/>
  <c r="E41" i="35"/>
  <c r="G41" i="35" s="1"/>
  <c r="E40" i="35"/>
  <c r="G40" i="35" s="1"/>
  <c r="E39" i="35"/>
  <c r="G39" i="35" s="1"/>
  <c r="E38" i="35"/>
  <c r="G38" i="35" s="1"/>
  <c r="E37" i="35"/>
  <c r="G37" i="35" s="1"/>
  <c r="E36" i="35"/>
  <c r="G36" i="35" s="1"/>
  <c r="E35" i="35"/>
  <c r="G35" i="35" s="1"/>
  <c r="E34" i="35"/>
  <c r="G34" i="35" s="1"/>
  <c r="E33" i="35"/>
  <c r="G33" i="35" s="1"/>
  <c r="E32" i="35"/>
  <c r="G32" i="35" s="1"/>
  <c r="E31" i="35"/>
  <c r="G31" i="35" s="1"/>
  <c r="E28" i="35"/>
  <c r="G28" i="35" s="1"/>
  <c r="E27" i="35"/>
  <c r="G27" i="35" s="1"/>
  <c r="E26" i="35"/>
  <c r="G26" i="35" s="1"/>
  <c r="E25" i="35"/>
  <c r="G25" i="35" s="1"/>
  <c r="E24" i="35"/>
  <c r="G24" i="35" s="1"/>
  <c r="E23" i="35"/>
  <c r="G23" i="35" s="1"/>
  <c r="E22" i="35"/>
  <c r="G22" i="35" s="1"/>
  <c r="E21" i="35"/>
  <c r="G21" i="35" s="1"/>
  <c r="E20" i="35"/>
  <c r="G20" i="35" s="1"/>
  <c r="E19" i="35"/>
  <c r="G19" i="35" s="1"/>
  <c r="E18" i="35"/>
  <c r="G18" i="35" s="1"/>
  <c r="E17" i="35"/>
  <c r="G17" i="35" s="1"/>
  <c r="E16" i="35"/>
  <c r="G16" i="35" s="1"/>
  <c r="E15" i="35"/>
  <c r="G15" i="35" s="1"/>
  <c r="E14" i="35"/>
  <c r="G14" i="35" s="1"/>
  <c r="E13" i="35"/>
  <c r="G13" i="35" s="1"/>
  <c r="E12" i="35"/>
  <c r="G12" i="35" s="1"/>
  <c r="E11" i="35"/>
  <c r="G11" i="35" s="1"/>
  <c r="E10" i="35"/>
  <c r="G10" i="35" s="1"/>
  <c r="E9" i="35"/>
  <c r="G9" i="35" s="1"/>
  <c r="E8" i="35"/>
  <c r="G8" i="35" s="1"/>
  <c r="E7" i="35"/>
  <c r="G7" i="35" s="1"/>
  <c r="E6" i="35"/>
  <c r="G6" i="35" s="1"/>
  <c r="E29" i="35"/>
  <c r="G29" i="35" s="1"/>
  <c r="E30" i="35"/>
  <c r="G30" i="35" s="1"/>
  <c r="C44" i="35"/>
  <c r="C44" i="34"/>
  <c r="E43" i="34"/>
  <c r="G43" i="34" s="1"/>
  <c r="E42" i="34"/>
  <c r="G42" i="34" s="1"/>
  <c r="E41" i="34"/>
  <c r="G41" i="34" s="1"/>
  <c r="E40" i="34"/>
  <c r="G40" i="34" s="1"/>
  <c r="E39" i="34"/>
  <c r="G39" i="34" s="1"/>
  <c r="E38" i="34"/>
  <c r="G38" i="34" s="1"/>
  <c r="E37" i="34"/>
  <c r="G37" i="34" s="1"/>
  <c r="E36" i="34"/>
  <c r="G36" i="34" s="1"/>
  <c r="E35" i="34"/>
  <c r="G35" i="34" s="1"/>
  <c r="E34" i="34"/>
  <c r="G34" i="34" s="1"/>
  <c r="E33" i="34"/>
  <c r="G33" i="34" s="1"/>
  <c r="E32" i="34"/>
  <c r="G32" i="34" s="1"/>
  <c r="E31" i="34"/>
  <c r="G31" i="34" s="1"/>
  <c r="E28" i="34"/>
  <c r="G28" i="34" s="1"/>
  <c r="E29" i="34"/>
  <c r="G29" i="34" s="1"/>
  <c r="E30" i="34"/>
  <c r="G30" i="34" s="1"/>
  <c r="G5" i="33"/>
  <c r="C44" i="33"/>
  <c r="E43" i="33"/>
  <c r="G43" i="33" s="1"/>
  <c r="E42" i="33"/>
  <c r="G42" i="33" s="1"/>
  <c r="E41" i="33"/>
  <c r="E40" i="33"/>
  <c r="G40" i="33" s="1"/>
  <c r="E39" i="33"/>
  <c r="G39" i="33" s="1"/>
  <c r="E38" i="33"/>
  <c r="G38" i="33" s="1"/>
  <c r="E37" i="33"/>
  <c r="G37" i="33" s="1"/>
  <c r="E36" i="33"/>
  <c r="G36" i="33" s="1"/>
  <c r="E35" i="33"/>
  <c r="G35" i="33" s="1"/>
  <c r="E34" i="33"/>
  <c r="G34" i="33" s="1"/>
  <c r="E33" i="33"/>
  <c r="G33" i="33" s="1"/>
  <c r="E32" i="33"/>
  <c r="G32" i="33" s="1"/>
  <c r="E31" i="33"/>
  <c r="G31" i="33" s="1"/>
  <c r="E27" i="33"/>
  <c r="G27" i="33" s="1"/>
  <c r="E28" i="33"/>
  <c r="G28" i="33" s="1"/>
  <c r="E29" i="33"/>
  <c r="G29" i="33" s="1"/>
  <c r="E30" i="33"/>
  <c r="G5" i="32"/>
  <c r="E43" i="32"/>
  <c r="G43" i="32" s="1"/>
  <c r="E42" i="32"/>
  <c r="G42" i="32" s="1"/>
  <c r="E41" i="32"/>
  <c r="G41" i="32" s="1"/>
  <c r="E40" i="32"/>
  <c r="G40" i="32" s="1"/>
  <c r="E39" i="32"/>
  <c r="G39" i="32" s="1"/>
  <c r="E38" i="32"/>
  <c r="G38" i="32" s="1"/>
  <c r="E37" i="32"/>
  <c r="G37" i="32" s="1"/>
  <c r="E36" i="32"/>
  <c r="G36" i="32" s="1"/>
  <c r="E35" i="32"/>
  <c r="G35" i="32" s="1"/>
  <c r="E34" i="32"/>
  <c r="G34" i="32" s="1"/>
  <c r="E33" i="32"/>
  <c r="G33" i="32" s="1"/>
  <c r="E32" i="32"/>
  <c r="E31" i="32"/>
  <c r="G31" i="32" s="1"/>
  <c r="E25" i="32"/>
  <c r="G25" i="32" s="1"/>
  <c r="E24" i="32"/>
  <c r="E23" i="32"/>
  <c r="G23" i="32" s="1"/>
  <c r="E22" i="32"/>
  <c r="G22" i="32" s="1"/>
  <c r="E21" i="32"/>
  <c r="G21" i="32" s="1"/>
  <c r="E20" i="32"/>
  <c r="G20" i="32" s="1"/>
  <c r="E19" i="32"/>
  <c r="G19" i="32" s="1"/>
  <c r="E18" i="32"/>
  <c r="G18" i="32" s="1"/>
  <c r="E17" i="32"/>
  <c r="E16" i="32"/>
  <c r="G16" i="32" s="1"/>
  <c r="E15" i="32"/>
  <c r="G15" i="32" s="1"/>
  <c r="E14" i="32"/>
  <c r="G14" i="32" s="1"/>
  <c r="E13" i="32"/>
  <c r="G13" i="32" s="1"/>
  <c r="E12" i="32"/>
  <c r="G12" i="32" s="1"/>
  <c r="E11" i="32"/>
  <c r="G11" i="32" s="1"/>
  <c r="E10" i="32"/>
  <c r="G10" i="32" s="1"/>
  <c r="E9" i="32"/>
  <c r="G9" i="32" s="1"/>
  <c r="E8" i="32"/>
  <c r="G8" i="32" s="1"/>
  <c r="E7" i="32"/>
  <c r="G7" i="32" s="1"/>
  <c r="E6" i="32"/>
  <c r="G6" i="32" s="1"/>
  <c r="E26" i="32"/>
  <c r="G26" i="32" s="1"/>
  <c r="E27" i="32"/>
  <c r="G27" i="32" s="1"/>
  <c r="E28" i="32"/>
  <c r="G28" i="32" s="1"/>
  <c r="E29" i="32"/>
  <c r="G29" i="32" s="1"/>
  <c r="E30" i="32"/>
  <c r="G30" i="32" s="1"/>
  <c r="C44" i="32"/>
  <c r="G5" i="31"/>
  <c r="C44" i="31"/>
  <c r="E43" i="31"/>
  <c r="G43" i="31" s="1"/>
  <c r="E42" i="31"/>
  <c r="G42" i="31" s="1"/>
  <c r="E41" i="31"/>
  <c r="G41" i="31" s="1"/>
  <c r="E40" i="31"/>
  <c r="G40" i="31" s="1"/>
  <c r="E39" i="31"/>
  <c r="G39" i="31" s="1"/>
  <c r="E38" i="31"/>
  <c r="G38" i="31" s="1"/>
  <c r="E37" i="31"/>
  <c r="G37" i="31" s="1"/>
  <c r="E36" i="31"/>
  <c r="G36" i="31" s="1"/>
  <c r="E35" i="31"/>
  <c r="G35" i="31" s="1"/>
  <c r="E34" i="31"/>
  <c r="G34" i="31" s="1"/>
  <c r="E33" i="31"/>
  <c r="G33" i="31" s="1"/>
  <c r="E32" i="31"/>
  <c r="G32" i="31" s="1"/>
  <c r="E31" i="31"/>
  <c r="G31" i="31" s="1"/>
  <c r="E25" i="31"/>
  <c r="G25" i="31" s="1"/>
  <c r="E26" i="31"/>
  <c r="E27" i="31"/>
  <c r="G27" i="31" s="1"/>
  <c r="E28" i="31"/>
  <c r="G28" i="31" s="1"/>
  <c r="E29" i="31"/>
  <c r="G29" i="31" s="1"/>
  <c r="E30" i="31"/>
  <c r="G30" i="31" s="1"/>
  <c r="G5" i="30"/>
  <c r="C44" i="30"/>
  <c r="E43" i="30"/>
  <c r="G43" i="30" s="1"/>
  <c r="E42" i="30"/>
  <c r="G42" i="30" s="1"/>
  <c r="E41" i="30"/>
  <c r="G41" i="30" s="1"/>
  <c r="E40" i="30"/>
  <c r="G40" i="30" s="1"/>
  <c r="E39" i="30"/>
  <c r="G39" i="30" s="1"/>
  <c r="E38" i="30"/>
  <c r="G38" i="30" s="1"/>
  <c r="E37" i="30"/>
  <c r="G37" i="30" s="1"/>
  <c r="E36" i="30"/>
  <c r="G36" i="30" s="1"/>
  <c r="E35" i="30"/>
  <c r="G35" i="30" s="1"/>
  <c r="E34" i="30"/>
  <c r="G34" i="30" s="1"/>
  <c r="E33" i="30"/>
  <c r="G33" i="30" s="1"/>
  <c r="E32" i="30"/>
  <c r="G32" i="30" s="1"/>
  <c r="E31" i="30"/>
  <c r="G31" i="30" s="1"/>
  <c r="E24" i="30"/>
  <c r="G24" i="30" s="1"/>
  <c r="E25" i="30"/>
  <c r="G25" i="30" s="1"/>
  <c r="E26" i="30"/>
  <c r="G26" i="30" s="1"/>
  <c r="E27" i="30"/>
  <c r="G27" i="30" s="1"/>
  <c r="E28" i="30"/>
  <c r="G28" i="30" s="1"/>
  <c r="E29" i="30"/>
  <c r="G29" i="30" s="1"/>
  <c r="E30" i="30"/>
  <c r="G30" i="30" s="1"/>
  <c r="G5" i="29"/>
  <c r="C44" i="29"/>
  <c r="E43" i="29"/>
  <c r="E42" i="29"/>
  <c r="G42" i="29" s="1"/>
  <c r="E41" i="29"/>
  <c r="G41" i="29" s="1"/>
  <c r="E40" i="29"/>
  <c r="G40" i="29" s="1"/>
  <c r="E39" i="29"/>
  <c r="G39" i="29" s="1"/>
  <c r="E38" i="29"/>
  <c r="G38" i="29" s="1"/>
  <c r="E37" i="29"/>
  <c r="G37" i="29" s="1"/>
  <c r="E36" i="29"/>
  <c r="G36" i="29" s="1"/>
  <c r="E35" i="29"/>
  <c r="E34" i="29"/>
  <c r="G34" i="29" s="1"/>
  <c r="E33" i="29"/>
  <c r="G33" i="29" s="1"/>
  <c r="E32" i="29"/>
  <c r="G32" i="29" s="1"/>
  <c r="E31" i="29"/>
  <c r="G31" i="29" s="1"/>
  <c r="E23" i="29"/>
  <c r="G23" i="29" s="1"/>
  <c r="E24" i="29"/>
  <c r="G24" i="29" s="1"/>
  <c r="E25" i="29"/>
  <c r="G25" i="29" s="1"/>
  <c r="E26" i="29"/>
  <c r="G26" i="29" s="1"/>
  <c r="E27" i="29"/>
  <c r="G27" i="29" s="1"/>
  <c r="E28" i="29"/>
  <c r="G28" i="29" s="1"/>
  <c r="E29" i="29"/>
  <c r="G29" i="29" s="1"/>
  <c r="E30" i="29"/>
  <c r="G30" i="29" s="1"/>
  <c r="G5" i="28"/>
  <c r="E43" i="28"/>
  <c r="G43" i="28" s="1"/>
  <c r="E42" i="28"/>
  <c r="G42" i="28" s="1"/>
  <c r="E41" i="28"/>
  <c r="G41" i="28" s="1"/>
  <c r="E40" i="28"/>
  <c r="G40" i="28" s="1"/>
  <c r="E39" i="28"/>
  <c r="G39" i="28" s="1"/>
  <c r="E38" i="28"/>
  <c r="G38" i="28" s="1"/>
  <c r="E37" i="28"/>
  <c r="G37" i="28" s="1"/>
  <c r="E36" i="28"/>
  <c r="G36" i="28" s="1"/>
  <c r="E35" i="28"/>
  <c r="G35" i="28" s="1"/>
  <c r="E34" i="28"/>
  <c r="G34" i="28" s="1"/>
  <c r="E33" i="28"/>
  <c r="G33" i="28" s="1"/>
  <c r="E32" i="28"/>
  <c r="G32" i="28" s="1"/>
  <c r="E31" i="28"/>
  <c r="G31" i="28" s="1"/>
  <c r="E21" i="28"/>
  <c r="G21" i="28" s="1"/>
  <c r="E20" i="28"/>
  <c r="G20" i="28" s="1"/>
  <c r="E19" i="28"/>
  <c r="G19" i="28" s="1"/>
  <c r="E18" i="28"/>
  <c r="G18" i="28" s="1"/>
  <c r="E17" i="28"/>
  <c r="G17" i="28" s="1"/>
  <c r="E16" i="28"/>
  <c r="G16" i="28" s="1"/>
  <c r="E15" i="28"/>
  <c r="G15" i="28" s="1"/>
  <c r="E14" i="28"/>
  <c r="G14" i="28" s="1"/>
  <c r="E13" i="28"/>
  <c r="G13" i="28" s="1"/>
  <c r="E12" i="28"/>
  <c r="G12" i="28" s="1"/>
  <c r="E11" i="28"/>
  <c r="G11" i="28" s="1"/>
  <c r="E10" i="28"/>
  <c r="G10" i="28" s="1"/>
  <c r="E9" i="28"/>
  <c r="G9" i="28" s="1"/>
  <c r="E8" i="28"/>
  <c r="G8" i="28" s="1"/>
  <c r="E7" i="28"/>
  <c r="G7" i="28" s="1"/>
  <c r="E6" i="28"/>
  <c r="G6" i="28" s="1"/>
  <c r="E22" i="28"/>
  <c r="G22" i="28" s="1"/>
  <c r="E23" i="28"/>
  <c r="G23" i="28" s="1"/>
  <c r="E24" i="28"/>
  <c r="G24" i="28" s="1"/>
  <c r="E25" i="28"/>
  <c r="G25" i="28" s="1"/>
  <c r="E26" i="28"/>
  <c r="G26" i="28" s="1"/>
  <c r="E27" i="28"/>
  <c r="G27" i="28" s="1"/>
  <c r="E28" i="28"/>
  <c r="G28" i="28" s="1"/>
  <c r="E29" i="28"/>
  <c r="G29" i="28" s="1"/>
  <c r="E30" i="28"/>
  <c r="G30" i="28" s="1"/>
  <c r="C44" i="28"/>
  <c r="G5" i="27"/>
  <c r="E43" i="27"/>
  <c r="G43" i="27" s="1"/>
  <c r="E42" i="27"/>
  <c r="G42" i="27" s="1"/>
  <c r="E41" i="27"/>
  <c r="G41" i="27" s="1"/>
  <c r="E40" i="27"/>
  <c r="G40" i="27" s="1"/>
  <c r="E39" i="27"/>
  <c r="G39" i="27" s="1"/>
  <c r="E38" i="27"/>
  <c r="G38" i="27" s="1"/>
  <c r="E37" i="27"/>
  <c r="E36" i="27"/>
  <c r="G36" i="27" s="1"/>
  <c r="E35" i="27"/>
  <c r="G35" i="27" s="1"/>
  <c r="E34" i="27"/>
  <c r="G34" i="27" s="1"/>
  <c r="E33" i="27"/>
  <c r="G33" i="27" s="1"/>
  <c r="E32" i="27"/>
  <c r="G32" i="27" s="1"/>
  <c r="E31" i="27"/>
  <c r="G31" i="27" s="1"/>
  <c r="E20" i="27"/>
  <c r="G20" i="27" s="1"/>
  <c r="E19" i="27"/>
  <c r="G19" i="27" s="1"/>
  <c r="E18" i="27"/>
  <c r="G18" i="27" s="1"/>
  <c r="E17" i="27"/>
  <c r="G17" i="27" s="1"/>
  <c r="E16" i="27"/>
  <c r="G16" i="27" s="1"/>
  <c r="E15" i="27"/>
  <c r="G15" i="27" s="1"/>
  <c r="E14" i="27"/>
  <c r="G14" i="27" s="1"/>
  <c r="E13" i="27"/>
  <c r="G13" i="27" s="1"/>
  <c r="E12" i="27"/>
  <c r="G12" i="27" s="1"/>
  <c r="E11" i="27"/>
  <c r="G11" i="27" s="1"/>
  <c r="E10" i="27"/>
  <c r="G10" i="27" s="1"/>
  <c r="E9" i="27"/>
  <c r="G9" i="27" s="1"/>
  <c r="E8" i="27"/>
  <c r="G8" i="27" s="1"/>
  <c r="E7" i="27"/>
  <c r="G7" i="27" s="1"/>
  <c r="E6" i="27"/>
  <c r="G6" i="27" s="1"/>
  <c r="E21" i="27"/>
  <c r="G21" i="27" s="1"/>
  <c r="E22" i="27"/>
  <c r="G22" i="27" s="1"/>
  <c r="E23" i="27"/>
  <c r="G23" i="27" s="1"/>
  <c r="E24" i="27"/>
  <c r="G24" i="27" s="1"/>
  <c r="E25" i="27"/>
  <c r="G25" i="27" s="1"/>
  <c r="E26" i="27"/>
  <c r="G26" i="27" s="1"/>
  <c r="E27" i="27"/>
  <c r="G27" i="27" s="1"/>
  <c r="E28" i="27"/>
  <c r="G28" i="27" s="1"/>
  <c r="E29" i="27"/>
  <c r="G29" i="27" s="1"/>
  <c r="E30" i="27"/>
  <c r="G30" i="27" s="1"/>
  <c r="C44" i="27"/>
  <c r="G5" i="26"/>
  <c r="C44" i="26"/>
  <c r="E43" i="26"/>
  <c r="G43" i="26" s="1"/>
  <c r="E42" i="26"/>
  <c r="G42" i="26" s="1"/>
  <c r="E41" i="26"/>
  <c r="G41" i="26" s="1"/>
  <c r="E40" i="26"/>
  <c r="G40" i="26" s="1"/>
  <c r="E39" i="26"/>
  <c r="E38" i="26"/>
  <c r="G38" i="26" s="1"/>
  <c r="E37" i="26"/>
  <c r="G37" i="26" s="1"/>
  <c r="E36" i="26"/>
  <c r="G36" i="26" s="1"/>
  <c r="E35" i="26"/>
  <c r="G35" i="26" s="1"/>
  <c r="E34" i="26"/>
  <c r="G34" i="26" s="1"/>
  <c r="E33" i="26"/>
  <c r="G33" i="26" s="1"/>
  <c r="E32" i="26"/>
  <c r="G32" i="26" s="1"/>
  <c r="E31" i="26"/>
  <c r="G31" i="26" s="1"/>
  <c r="E20" i="26"/>
  <c r="G20" i="26" s="1"/>
  <c r="E21" i="26"/>
  <c r="G21" i="26" s="1"/>
  <c r="E22" i="26"/>
  <c r="G22" i="26" s="1"/>
  <c r="E23" i="26"/>
  <c r="E24" i="26"/>
  <c r="G24" i="26" s="1"/>
  <c r="E25" i="26"/>
  <c r="G25" i="26" s="1"/>
  <c r="E26" i="26"/>
  <c r="G26" i="26" s="1"/>
  <c r="E27" i="26"/>
  <c r="G27" i="26" s="1"/>
  <c r="E28" i="26"/>
  <c r="E29" i="26"/>
  <c r="G29" i="26" s="1"/>
  <c r="E30" i="26"/>
  <c r="G30" i="26" s="1"/>
  <c r="G5" i="25"/>
  <c r="E43" i="25"/>
  <c r="G43" i="25" s="1"/>
  <c r="E42" i="25"/>
  <c r="G42" i="25" s="1"/>
  <c r="E41" i="25"/>
  <c r="G41" i="25" s="1"/>
  <c r="E40" i="25"/>
  <c r="G40" i="25" s="1"/>
  <c r="E39" i="25"/>
  <c r="G39" i="25" s="1"/>
  <c r="E38" i="25"/>
  <c r="G38" i="25" s="1"/>
  <c r="E37" i="25"/>
  <c r="G37" i="25" s="1"/>
  <c r="E36" i="25"/>
  <c r="G36" i="25" s="1"/>
  <c r="E35" i="25"/>
  <c r="G35" i="25" s="1"/>
  <c r="E34" i="25"/>
  <c r="G34" i="25" s="1"/>
  <c r="E33" i="25"/>
  <c r="G33" i="25" s="1"/>
  <c r="E32" i="25"/>
  <c r="G32" i="25" s="1"/>
  <c r="E31" i="25"/>
  <c r="G31" i="25" s="1"/>
  <c r="E18" i="25"/>
  <c r="G18" i="25" s="1"/>
  <c r="E17" i="25"/>
  <c r="G17" i="25" s="1"/>
  <c r="E16" i="25"/>
  <c r="G16" i="25" s="1"/>
  <c r="E15" i="25"/>
  <c r="G15" i="25" s="1"/>
  <c r="E14" i="25"/>
  <c r="G14" i="25" s="1"/>
  <c r="E13" i="25"/>
  <c r="G13" i="25" s="1"/>
  <c r="E12" i="25"/>
  <c r="G12" i="25" s="1"/>
  <c r="E11" i="25"/>
  <c r="G11" i="25" s="1"/>
  <c r="E10" i="25"/>
  <c r="G10" i="25" s="1"/>
  <c r="E9" i="25"/>
  <c r="G9" i="25" s="1"/>
  <c r="E8" i="25"/>
  <c r="G8" i="25" s="1"/>
  <c r="E7" i="25"/>
  <c r="G7" i="25" s="1"/>
  <c r="E6" i="25"/>
  <c r="G6" i="25" s="1"/>
  <c r="E19" i="25"/>
  <c r="G19" i="25" s="1"/>
  <c r="E20" i="25"/>
  <c r="G20" i="25" s="1"/>
  <c r="E21" i="25"/>
  <c r="G21" i="25" s="1"/>
  <c r="E22" i="25"/>
  <c r="G22" i="25" s="1"/>
  <c r="E23" i="25"/>
  <c r="G23" i="25" s="1"/>
  <c r="E24" i="25"/>
  <c r="G24" i="25" s="1"/>
  <c r="E25" i="25"/>
  <c r="G25" i="25" s="1"/>
  <c r="E26" i="25"/>
  <c r="G26" i="25" s="1"/>
  <c r="E27" i="25"/>
  <c r="G27" i="25" s="1"/>
  <c r="E28" i="25"/>
  <c r="G28" i="25" s="1"/>
  <c r="E29" i="25"/>
  <c r="G29" i="25" s="1"/>
  <c r="E30" i="25"/>
  <c r="G30" i="25" s="1"/>
  <c r="C44" i="25"/>
  <c r="C44" i="24"/>
  <c r="E43" i="24"/>
  <c r="G43" i="24" s="1"/>
  <c r="E42" i="24"/>
  <c r="G42" i="24" s="1"/>
  <c r="E41" i="24"/>
  <c r="G41" i="24" s="1"/>
  <c r="E40" i="24"/>
  <c r="G40" i="24" s="1"/>
  <c r="E39" i="24"/>
  <c r="G39" i="24" s="1"/>
  <c r="E38" i="24"/>
  <c r="G38"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2" i="24"/>
  <c r="G22" i="24" s="1"/>
  <c r="E21" i="24"/>
  <c r="G21" i="24" s="1"/>
  <c r="E20" i="24"/>
  <c r="G20" i="24" s="1"/>
  <c r="E18" i="24"/>
  <c r="G18" i="24" s="1"/>
  <c r="E19" i="24"/>
  <c r="G19" i="24" s="1"/>
  <c r="G5" i="24"/>
  <c r="G5" i="23"/>
  <c r="C44" i="23"/>
  <c r="E43" i="23"/>
  <c r="G43" i="23" s="1"/>
  <c r="E42" i="23"/>
  <c r="G42" i="23" s="1"/>
  <c r="E41" i="23"/>
  <c r="G41" i="23" s="1"/>
  <c r="E40" i="23"/>
  <c r="G40" i="23" s="1"/>
  <c r="E39" i="23"/>
  <c r="G39" i="23" s="1"/>
  <c r="E38" i="23"/>
  <c r="G38" i="23" s="1"/>
  <c r="E37" i="23"/>
  <c r="G37" i="23" s="1"/>
  <c r="E36" i="23"/>
  <c r="G36" i="23" s="1"/>
  <c r="E35" i="23"/>
  <c r="G35" i="23" s="1"/>
  <c r="E34" i="23"/>
  <c r="G34" i="23" s="1"/>
  <c r="E33" i="23"/>
  <c r="G33" i="23" s="1"/>
  <c r="E32" i="23"/>
  <c r="G32" i="23" s="1"/>
  <c r="E31" i="23"/>
  <c r="G31" i="23" s="1"/>
  <c r="E30" i="23"/>
  <c r="G30" i="23" s="1"/>
  <c r="E17" i="23"/>
  <c r="G17" i="23" s="1"/>
  <c r="E18" i="23"/>
  <c r="G18" i="23" s="1"/>
  <c r="E19" i="23"/>
  <c r="G19" i="23" s="1"/>
  <c r="E20" i="23"/>
  <c r="G20" i="23" s="1"/>
  <c r="E21" i="23"/>
  <c r="G21" i="23" s="1"/>
  <c r="E22" i="23"/>
  <c r="G22" i="23" s="1"/>
  <c r="E23" i="23"/>
  <c r="G23" i="23" s="1"/>
  <c r="E24" i="23"/>
  <c r="G24" i="23" s="1"/>
  <c r="E25" i="23"/>
  <c r="G25" i="23" s="1"/>
  <c r="G5" i="22"/>
  <c r="C44" i="22"/>
  <c r="E43" i="22"/>
  <c r="G43" i="22" s="1"/>
  <c r="E42" i="22"/>
  <c r="G42" i="22" s="1"/>
  <c r="E41" i="22"/>
  <c r="E40" i="22"/>
  <c r="G40" i="22" s="1"/>
  <c r="E39" i="22"/>
  <c r="G39" i="22" s="1"/>
  <c r="E38" i="22"/>
  <c r="G38" i="22" s="1"/>
  <c r="E37" i="22"/>
  <c r="G37" i="22" s="1"/>
  <c r="E36" i="22"/>
  <c r="G36" i="22" s="1"/>
  <c r="E35" i="22"/>
  <c r="G35" i="22" s="1"/>
  <c r="E34" i="22"/>
  <c r="G34" i="22" s="1"/>
  <c r="E33" i="22"/>
  <c r="G33" i="22" s="1"/>
  <c r="E32" i="22"/>
  <c r="G32" i="22" s="1"/>
  <c r="E31" i="22"/>
  <c r="G31" i="22" s="1"/>
  <c r="E30" i="22"/>
  <c r="E29" i="22"/>
  <c r="G29" i="22" s="1"/>
  <c r="E28" i="22"/>
  <c r="G28" i="22" s="1"/>
  <c r="E27" i="22"/>
  <c r="G27" i="22" s="1"/>
  <c r="E26" i="22"/>
  <c r="G26" i="22" s="1"/>
  <c r="E25" i="22"/>
  <c r="G25" i="22" s="1"/>
  <c r="E24" i="22"/>
  <c r="G24" i="22" s="1"/>
  <c r="E23" i="22"/>
  <c r="G23" i="22" s="1"/>
  <c r="E22" i="22"/>
  <c r="G22" i="22" s="1"/>
  <c r="E21" i="22"/>
  <c r="G21" i="22" s="1"/>
  <c r="E20" i="22"/>
  <c r="G20" i="22" s="1"/>
  <c r="E19" i="22"/>
  <c r="G19" i="22" s="1"/>
  <c r="E18" i="22"/>
  <c r="G18" i="22" s="1"/>
  <c r="E16" i="22"/>
  <c r="G16" i="22" s="1"/>
  <c r="E17" i="22"/>
  <c r="G17" i="22" s="1"/>
  <c r="E43" i="21"/>
  <c r="G43" i="21" s="1"/>
  <c r="E42" i="21"/>
  <c r="G42" i="21" s="1"/>
  <c r="E41" i="21"/>
  <c r="G41" i="21" s="1"/>
  <c r="E40" i="21"/>
  <c r="G40" i="21" s="1"/>
  <c r="E39" i="21"/>
  <c r="E38" i="21"/>
  <c r="G38" i="21" s="1"/>
  <c r="E37" i="21"/>
  <c r="G37" i="21" s="1"/>
  <c r="E36" i="21"/>
  <c r="G36" i="21" s="1"/>
  <c r="E35" i="21"/>
  <c r="G35" i="21" s="1"/>
  <c r="E34" i="21"/>
  <c r="G34" i="21" s="1"/>
  <c r="E33" i="21"/>
  <c r="G33" i="21" s="1"/>
  <c r="E32" i="21"/>
  <c r="G32" i="21" s="1"/>
  <c r="E31" i="21"/>
  <c r="G31" i="21" s="1"/>
  <c r="E14" i="21"/>
  <c r="G14" i="21" s="1"/>
  <c r="E13" i="21"/>
  <c r="G13" i="21" s="1"/>
  <c r="E12" i="21"/>
  <c r="G12" i="21" s="1"/>
  <c r="E11" i="21"/>
  <c r="G11" i="21" s="1"/>
  <c r="E10" i="21"/>
  <c r="G10" i="21" s="1"/>
  <c r="E9" i="21"/>
  <c r="G9" i="21" s="1"/>
  <c r="E8" i="21"/>
  <c r="G8" i="21" s="1"/>
  <c r="E7" i="21"/>
  <c r="G7" i="21" s="1"/>
  <c r="E6" i="21"/>
  <c r="G6" i="21" s="1"/>
  <c r="E5" i="21"/>
  <c r="E15" i="21"/>
  <c r="G15" i="21" s="1"/>
  <c r="E16" i="21"/>
  <c r="G16" i="21" s="1"/>
  <c r="E17" i="21"/>
  <c r="G17" i="21" s="1"/>
  <c r="E18" i="21"/>
  <c r="G18" i="21" s="1"/>
  <c r="E19" i="21"/>
  <c r="G19" i="21" s="1"/>
  <c r="E20" i="21"/>
  <c r="G20" i="21" s="1"/>
  <c r="E21" i="21"/>
  <c r="G21" i="21" s="1"/>
  <c r="E22" i="21"/>
  <c r="G22" i="21" s="1"/>
  <c r="E23" i="21"/>
  <c r="G23" i="21" s="1"/>
  <c r="E24" i="21"/>
  <c r="G24" i="21" s="1"/>
  <c r="E25" i="21"/>
  <c r="G25" i="21" s="1"/>
  <c r="E26" i="21"/>
  <c r="G26" i="21" s="1"/>
  <c r="E27" i="21"/>
  <c r="G27" i="21" s="1"/>
  <c r="E28" i="21"/>
  <c r="G28" i="21" s="1"/>
  <c r="E29" i="21"/>
  <c r="G29" i="21" s="1"/>
  <c r="E30" i="21"/>
  <c r="G30" i="21" s="1"/>
  <c r="C44" i="21"/>
  <c r="E17" i="20"/>
  <c r="G17" i="20" s="1"/>
  <c r="E18" i="20"/>
  <c r="G18" i="20" s="1"/>
  <c r="E19" i="20"/>
  <c r="G19" i="20" s="1"/>
  <c r="C44" i="20"/>
  <c r="E43" i="20"/>
  <c r="G43" i="20" s="1"/>
  <c r="E42" i="20"/>
  <c r="G42" i="20" s="1"/>
  <c r="E41" i="20"/>
  <c r="G41" i="20" s="1"/>
  <c r="E40" i="20"/>
  <c r="G40" i="20" s="1"/>
  <c r="E39" i="20"/>
  <c r="G39" i="20" s="1"/>
  <c r="E38" i="20"/>
  <c r="G38" i="20" s="1"/>
  <c r="E37" i="20"/>
  <c r="G37" i="20" s="1"/>
  <c r="E36" i="20"/>
  <c r="G36" i="20" s="1"/>
  <c r="E35" i="20"/>
  <c r="G35" i="20" s="1"/>
  <c r="E34" i="20"/>
  <c r="G34" i="20" s="1"/>
  <c r="E33" i="20"/>
  <c r="G33" i="20" s="1"/>
  <c r="E32" i="20"/>
  <c r="G32" i="20" s="1"/>
  <c r="E31" i="20"/>
  <c r="G31" i="20" s="1"/>
  <c r="E30" i="20"/>
  <c r="G30" i="20" s="1"/>
  <c r="E29" i="20"/>
  <c r="G29" i="20" s="1"/>
  <c r="E28" i="20"/>
  <c r="G28" i="20" s="1"/>
  <c r="E27" i="20"/>
  <c r="G27" i="20" s="1"/>
  <c r="E26" i="20"/>
  <c r="G26" i="20" s="1"/>
  <c r="E25" i="20"/>
  <c r="G25" i="20" s="1"/>
  <c r="E24" i="20"/>
  <c r="G24" i="20" s="1"/>
  <c r="E23" i="20"/>
  <c r="G23" i="20" s="1"/>
  <c r="E22" i="20"/>
  <c r="G22" i="20" s="1"/>
  <c r="E21" i="20"/>
  <c r="G21" i="20" s="1"/>
  <c r="E14" i="20"/>
  <c r="G14" i="20" s="1"/>
  <c r="E15" i="20"/>
  <c r="G15" i="20" s="1"/>
  <c r="E5" i="20"/>
  <c r="E6" i="20"/>
  <c r="G6" i="20" s="1"/>
  <c r="E7" i="20"/>
  <c r="G7" i="20" s="1"/>
  <c r="E8" i="20"/>
  <c r="G8" i="20" s="1"/>
  <c r="E9" i="20"/>
  <c r="G9" i="20" s="1"/>
  <c r="E10" i="20"/>
  <c r="G10" i="20" s="1"/>
  <c r="E11" i="20"/>
  <c r="G11" i="20" s="1"/>
  <c r="E12" i="20"/>
  <c r="G12" i="20" s="1"/>
  <c r="E13" i="20"/>
  <c r="G13" i="20" s="1"/>
  <c r="C44" i="19"/>
  <c r="E43" i="19"/>
  <c r="G43" i="19" s="1"/>
  <c r="E42" i="19"/>
  <c r="G42" i="19" s="1"/>
  <c r="E41" i="19"/>
  <c r="E40" i="19"/>
  <c r="G40" i="19" s="1"/>
  <c r="E39" i="19"/>
  <c r="G39" i="19" s="1"/>
  <c r="E38" i="19"/>
  <c r="G38" i="19" s="1"/>
  <c r="E37" i="19"/>
  <c r="G37" i="19" s="1"/>
  <c r="E36" i="19"/>
  <c r="G36" i="19" s="1"/>
  <c r="E35" i="19"/>
  <c r="G35" i="19" s="1"/>
  <c r="E34" i="19"/>
  <c r="G34" i="19" s="1"/>
  <c r="E33" i="19"/>
  <c r="G33" i="19" s="1"/>
  <c r="E32" i="19"/>
  <c r="G32" i="19" s="1"/>
  <c r="E31" i="19"/>
  <c r="G31" i="19" s="1"/>
  <c r="E30" i="19"/>
  <c r="G30" i="19" s="1"/>
  <c r="E29" i="19"/>
  <c r="G29" i="19" s="1"/>
  <c r="E28" i="19"/>
  <c r="G28" i="19" s="1"/>
  <c r="E27" i="19"/>
  <c r="G27" i="19" s="1"/>
  <c r="E26" i="19"/>
  <c r="G26" i="19" s="1"/>
  <c r="E25" i="19"/>
  <c r="G25" i="19" s="1"/>
  <c r="E24" i="19"/>
  <c r="G24" i="19" s="1"/>
  <c r="E23" i="19"/>
  <c r="G23" i="19" s="1"/>
  <c r="E22" i="19"/>
  <c r="G22" i="19" s="1"/>
  <c r="E21" i="19"/>
  <c r="G21" i="19" s="1"/>
  <c r="E20" i="19"/>
  <c r="G20" i="19" s="1"/>
  <c r="E19" i="19"/>
  <c r="G19" i="19" s="1"/>
  <c r="E18" i="19"/>
  <c r="G18" i="19" s="1"/>
  <c r="E13" i="19"/>
  <c r="G13" i="19" s="1"/>
  <c r="E14" i="19"/>
  <c r="G14" i="19" s="1"/>
  <c r="E15" i="19"/>
  <c r="G15" i="19" s="1"/>
  <c r="E16" i="19"/>
  <c r="G16" i="19" s="1"/>
  <c r="E17" i="19"/>
  <c r="G17" i="19" s="1"/>
  <c r="G5" i="19"/>
  <c r="E43" i="18"/>
  <c r="E42" i="18"/>
  <c r="G42" i="18" s="1"/>
  <c r="E41" i="18"/>
  <c r="G41" i="18" s="1"/>
  <c r="E40" i="18"/>
  <c r="G40" i="18" s="1"/>
  <c r="E39" i="18"/>
  <c r="G39" i="18" s="1"/>
  <c r="E38" i="18"/>
  <c r="G38" i="18" s="1"/>
  <c r="E37" i="18"/>
  <c r="G37" i="18" s="1"/>
  <c r="E36" i="18"/>
  <c r="G36" i="18" s="1"/>
  <c r="E35" i="18"/>
  <c r="E34" i="18"/>
  <c r="G34" i="18" s="1"/>
  <c r="E33" i="18"/>
  <c r="G33" i="18" s="1"/>
  <c r="E32" i="18"/>
  <c r="E31" i="18"/>
  <c r="G31" i="18" s="1"/>
  <c r="E11" i="18"/>
  <c r="G11" i="18" s="1"/>
  <c r="E10" i="18"/>
  <c r="G10" i="18" s="1"/>
  <c r="E9" i="18"/>
  <c r="G9" i="18" s="1"/>
  <c r="E8" i="18"/>
  <c r="G8" i="18" s="1"/>
  <c r="E7" i="18"/>
  <c r="G7" i="18" s="1"/>
  <c r="E6" i="18"/>
  <c r="G6" i="18" s="1"/>
  <c r="E5" i="18"/>
  <c r="C44" i="18"/>
  <c r="E12" i="18"/>
  <c r="G12" i="18" s="1"/>
  <c r="E13" i="18"/>
  <c r="G13" i="18" s="1"/>
  <c r="E14" i="18"/>
  <c r="G14" i="18" s="1"/>
  <c r="E15" i="18"/>
  <c r="G15" i="18" s="1"/>
  <c r="E16" i="18"/>
  <c r="G16" i="18" s="1"/>
  <c r="E17" i="18"/>
  <c r="G17" i="18" s="1"/>
  <c r="E18" i="18"/>
  <c r="G18" i="18" s="1"/>
  <c r="E19" i="18"/>
  <c r="G19" i="18" s="1"/>
  <c r="E20" i="18"/>
  <c r="G20" i="18" s="1"/>
  <c r="E21" i="18"/>
  <c r="G21" i="18" s="1"/>
  <c r="E22" i="18"/>
  <c r="G22" i="18" s="1"/>
  <c r="E23" i="18"/>
  <c r="G23" i="18" s="1"/>
  <c r="E24" i="18"/>
  <c r="G24" i="18" s="1"/>
  <c r="E25" i="18"/>
  <c r="G25" i="18" s="1"/>
  <c r="E26" i="18"/>
  <c r="G26" i="18" s="1"/>
  <c r="E27" i="18"/>
  <c r="G27" i="18" s="1"/>
  <c r="E28" i="18"/>
  <c r="G28" i="18" s="1"/>
  <c r="E29" i="18"/>
  <c r="G29" i="18" s="1"/>
  <c r="E30" i="18"/>
  <c r="G30" i="18" s="1"/>
  <c r="G5" i="17"/>
  <c r="C44" i="17"/>
  <c r="E43" i="17"/>
  <c r="G43" i="17" s="1"/>
  <c r="E42" i="17"/>
  <c r="G42" i="17" s="1"/>
  <c r="E41" i="17"/>
  <c r="G41" i="17" s="1"/>
  <c r="E40" i="17"/>
  <c r="G40" i="17" s="1"/>
  <c r="E39" i="17"/>
  <c r="G39" i="17" s="1"/>
  <c r="E38" i="17"/>
  <c r="G38" i="17" s="1"/>
  <c r="E37" i="17"/>
  <c r="G37" i="17" s="1"/>
  <c r="E36" i="17"/>
  <c r="G36" i="17" s="1"/>
  <c r="E35" i="17"/>
  <c r="G35" i="17" s="1"/>
  <c r="E34" i="17"/>
  <c r="G34" i="17" s="1"/>
  <c r="E33" i="17"/>
  <c r="G33" i="17" s="1"/>
  <c r="E32" i="17"/>
  <c r="G32" i="17" s="1"/>
  <c r="E31" i="17"/>
  <c r="G31" i="17" s="1"/>
  <c r="E30" i="17"/>
  <c r="G30" i="17" s="1"/>
  <c r="E10" i="17"/>
  <c r="G10" i="17" s="1"/>
  <c r="E29" i="17"/>
  <c r="G29" i="17" s="1"/>
  <c r="E28" i="17"/>
  <c r="G28" i="17" s="1"/>
  <c r="E27" i="17"/>
  <c r="G27" i="17" s="1"/>
  <c r="E26" i="17"/>
  <c r="G26" i="17" s="1"/>
  <c r="E25" i="17"/>
  <c r="G25" i="17" s="1"/>
  <c r="E24" i="17"/>
  <c r="G24" i="17" s="1"/>
  <c r="E23" i="17"/>
  <c r="G23" i="17" s="1"/>
  <c r="E22" i="17"/>
  <c r="G22" i="17" s="1"/>
  <c r="E21" i="17"/>
  <c r="G21" i="17" s="1"/>
  <c r="E20" i="17"/>
  <c r="G20" i="17" s="1"/>
  <c r="E19" i="17"/>
  <c r="G19" i="17" s="1"/>
  <c r="E18" i="17"/>
  <c r="G18" i="17" s="1"/>
  <c r="E17" i="17"/>
  <c r="G17" i="17" s="1"/>
  <c r="E16" i="17"/>
  <c r="G16" i="17" s="1"/>
  <c r="E15" i="17"/>
  <c r="G15" i="17" s="1"/>
  <c r="E14" i="17"/>
  <c r="G14" i="17" s="1"/>
  <c r="E13" i="17"/>
  <c r="G13" i="17" s="1"/>
  <c r="E11" i="17"/>
  <c r="G11" i="17" s="1"/>
  <c r="E12" i="17"/>
  <c r="G12" i="17" s="1"/>
  <c r="C44" i="16"/>
  <c r="E43" i="16"/>
  <c r="G43" i="16" s="1"/>
  <c r="E42" i="16"/>
  <c r="G42" i="16" s="1"/>
  <c r="E41" i="16"/>
  <c r="G41" i="16" s="1"/>
  <c r="E40" i="16"/>
  <c r="G40" i="16" s="1"/>
  <c r="E39" i="16"/>
  <c r="G39" i="16" s="1"/>
  <c r="E38" i="16"/>
  <c r="G38" i="16" s="1"/>
  <c r="E37" i="16"/>
  <c r="G37" i="16" s="1"/>
  <c r="E36" i="16"/>
  <c r="G36" i="16" s="1"/>
  <c r="E35" i="16"/>
  <c r="G35" i="16" s="1"/>
  <c r="E34" i="16"/>
  <c r="G34" i="16" s="1"/>
  <c r="E33" i="16"/>
  <c r="G33" i="16" s="1"/>
  <c r="E32" i="16"/>
  <c r="G32" i="16" s="1"/>
  <c r="E31" i="16"/>
  <c r="G31" i="16" s="1"/>
  <c r="E30" i="16"/>
  <c r="G30" i="16" s="1"/>
  <c r="E29" i="16"/>
  <c r="G29" i="16" s="1"/>
  <c r="E28" i="16"/>
  <c r="G28" i="16" s="1"/>
  <c r="E27" i="16"/>
  <c r="G27" i="16" s="1"/>
  <c r="E26" i="16"/>
  <c r="G26" i="16" s="1"/>
  <c r="E25" i="16"/>
  <c r="G25" i="16" s="1"/>
  <c r="E24" i="16"/>
  <c r="G24" i="16" s="1"/>
  <c r="E23" i="16"/>
  <c r="G23" i="16" s="1"/>
  <c r="E22" i="16"/>
  <c r="G22" i="16" s="1"/>
  <c r="E21" i="16"/>
  <c r="G21" i="16" s="1"/>
  <c r="E20" i="16"/>
  <c r="G20" i="16" s="1"/>
  <c r="E19" i="16"/>
  <c r="G19" i="16" s="1"/>
  <c r="E18" i="16"/>
  <c r="G18" i="16" s="1"/>
  <c r="E17" i="16"/>
  <c r="G17" i="16" s="1"/>
  <c r="E10" i="16"/>
  <c r="G10" i="16" s="1"/>
  <c r="E11" i="16"/>
  <c r="G11" i="16" s="1"/>
  <c r="E12" i="16"/>
  <c r="G12" i="16" s="1"/>
  <c r="E13" i="16"/>
  <c r="G13" i="16" s="1"/>
  <c r="E14" i="16"/>
  <c r="G14" i="16" s="1"/>
  <c r="E15" i="16"/>
  <c r="G15" i="16" s="1"/>
  <c r="E16" i="16"/>
  <c r="G16" i="16" s="1"/>
  <c r="G5" i="16"/>
  <c r="G5" i="15"/>
  <c r="C44" i="15"/>
  <c r="E43" i="15"/>
  <c r="G43" i="15" s="1"/>
  <c r="E42" i="15"/>
  <c r="G42" i="15" s="1"/>
  <c r="E41" i="15"/>
  <c r="G41" i="15" s="1"/>
  <c r="E40" i="15"/>
  <c r="G40" i="15" s="1"/>
  <c r="E39" i="15"/>
  <c r="G39" i="15" s="1"/>
  <c r="E38" i="15"/>
  <c r="G38" i="15" s="1"/>
  <c r="E37" i="15"/>
  <c r="G37" i="15" s="1"/>
  <c r="E36" i="15"/>
  <c r="G36" i="15" s="1"/>
  <c r="E35" i="15"/>
  <c r="G35" i="15" s="1"/>
  <c r="E34" i="15"/>
  <c r="G34" i="15" s="1"/>
  <c r="E33" i="15"/>
  <c r="G33" i="15" s="1"/>
  <c r="E32" i="15"/>
  <c r="G32" i="15" s="1"/>
  <c r="E31" i="15"/>
  <c r="G31" i="15" s="1"/>
  <c r="E30" i="15"/>
  <c r="G30" i="15" s="1"/>
  <c r="E9" i="15"/>
  <c r="G9" i="15" s="1"/>
  <c r="G5" i="14"/>
  <c r="C44" i="14"/>
  <c r="E43" i="14"/>
  <c r="G43" i="14" s="1"/>
  <c r="E42" i="14"/>
  <c r="G42" i="14" s="1"/>
  <c r="E41" i="14"/>
  <c r="G41" i="14" s="1"/>
  <c r="E40" i="14"/>
  <c r="G40" i="14" s="1"/>
  <c r="E39" i="14"/>
  <c r="G39" i="14" s="1"/>
  <c r="E38" i="14"/>
  <c r="G38" i="14" s="1"/>
  <c r="E37" i="14"/>
  <c r="G37" i="14" s="1"/>
  <c r="E36" i="14"/>
  <c r="G36" i="14" s="1"/>
  <c r="E35" i="14"/>
  <c r="G35" i="14" s="1"/>
  <c r="E34" i="14"/>
  <c r="G34" i="14" s="1"/>
  <c r="E33" i="14"/>
  <c r="G33" i="14" s="1"/>
  <c r="E32" i="14"/>
  <c r="G32" i="14" s="1"/>
  <c r="E31" i="14"/>
  <c r="G31" i="14" s="1"/>
  <c r="E30" i="14"/>
  <c r="G30" i="14" s="1"/>
  <c r="E29" i="14"/>
  <c r="G29" i="14" s="1"/>
  <c r="E28" i="14"/>
  <c r="G28" i="14" s="1"/>
  <c r="E27" i="14"/>
  <c r="G27" i="14" s="1"/>
  <c r="E26" i="14"/>
  <c r="G26" i="14" s="1"/>
  <c r="E25" i="14"/>
  <c r="G25" i="14" s="1"/>
  <c r="E24" i="14"/>
  <c r="G24" i="14" s="1"/>
  <c r="E23" i="14"/>
  <c r="G23" i="14" s="1"/>
  <c r="E22" i="14"/>
  <c r="G22" i="14" s="1"/>
  <c r="E21" i="14"/>
  <c r="G21" i="14" s="1"/>
  <c r="E20" i="14"/>
  <c r="G20" i="14" s="1"/>
  <c r="E19" i="14"/>
  <c r="G19" i="14" s="1"/>
  <c r="E18" i="14"/>
  <c r="G18" i="14" s="1"/>
  <c r="E8" i="14"/>
  <c r="G8" i="14" s="1"/>
  <c r="E9" i="14"/>
  <c r="G9" i="14" s="1"/>
  <c r="E10" i="14"/>
  <c r="G10" i="14" s="1"/>
  <c r="E11" i="14"/>
  <c r="G11" i="14" s="1"/>
  <c r="E12" i="14"/>
  <c r="G12" i="14" s="1"/>
  <c r="E13" i="14"/>
  <c r="G13" i="14" s="1"/>
  <c r="E14" i="14"/>
  <c r="G14" i="14" s="1"/>
  <c r="E15" i="14"/>
  <c r="G15" i="14" s="1"/>
  <c r="E16" i="14"/>
  <c r="G16" i="14" s="1"/>
  <c r="E17" i="14"/>
  <c r="G17" i="14" s="1"/>
  <c r="C44" i="12"/>
  <c r="E43" i="12"/>
  <c r="E42" i="12"/>
  <c r="G42" i="12" s="1"/>
  <c r="E41" i="12"/>
  <c r="G41" i="12" s="1"/>
  <c r="E40" i="12"/>
  <c r="G40" i="12" s="1"/>
  <c r="E39" i="12"/>
  <c r="G39" i="12" s="1"/>
  <c r="E38" i="12"/>
  <c r="G38" i="12" s="1"/>
  <c r="E37" i="12"/>
  <c r="G37" i="12" s="1"/>
  <c r="E36" i="12"/>
  <c r="G36" i="12" s="1"/>
  <c r="E35" i="12"/>
  <c r="G35" i="12" s="1"/>
  <c r="E34" i="12"/>
  <c r="G34" i="12" s="1"/>
  <c r="E33" i="12"/>
  <c r="G33" i="12" s="1"/>
  <c r="E32" i="12"/>
  <c r="G32" i="12" s="1"/>
  <c r="E31" i="12"/>
  <c r="G31" i="12" s="1"/>
  <c r="E30" i="12"/>
  <c r="G30" i="12" s="1"/>
  <c r="E29" i="12"/>
  <c r="G29" i="12" s="1"/>
  <c r="E28" i="12"/>
  <c r="G28" i="12" s="1"/>
  <c r="E27" i="12"/>
  <c r="G27" i="12" s="1"/>
  <c r="E26" i="12"/>
  <c r="G26" i="12" s="1"/>
  <c r="E25" i="12"/>
  <c r="G25" i="12" s="1"/>
  <c r="E24" i="12"/>
  <c r="G24" i="12" s="1"/>
  <c r="E23" i="12"/>
  <c r="G23" i="12" s="1"/>
  <c r="E22" i="12"/>
  <c r="G22" i="12" s="1"/>
  <c r="E21" i="12"/>
  <c r="G21" i="12" s="1"/>
  <c r="E20" i="12"/>
  <c r="G20" i="12" s="1"/>
  <c r="E19" i="12"/>
  <c r="G19" i="12" s="1"/>
  <c r="E18" i="12"/>
  <c r="G18" i="12" s="1"/>
  <c r="E17" i="12"/>
  <c r="G17" i="12" s="1"/>
  <c r="E7" i="12"/>
  <c r="G7" i="12" s="1"/>
  <c r="E8" i="12"/>
  <c r="G8" i="12" s="1"/>
  <c r="E9" i="12"/>
  <c r="G9" i="12" s="1"/>
  <c r="E10" i="12"/>
  <c r="G10" i="12" s="1"/>
  <c r="E11" i="12"/>
  <c r="G11" i="12" s="1"/>
  <c r="E12" i="12"/>
  <c r="G12" i="12" s="1"/>
  <c r="E13" i="12"/>
  <c r="G13" i="12" s="1"/>
  <c r="E14" i="12"/>
  <c r="G14" i="12" s="1"/>
  <c r="E15" i="12"/>
  <c r="G15" i="12" s="1"/>
  <c r="E16" i="12"/>
  <c r="G16" i="12" s="1"/>
  <c r="G5" i="12"/>
  <c r="E6" i="12"/>
  <c r="G6" i="12" s="1"/>
  <c r="C44" i="13"/>
  <c r="E43" i="13"/>
  <c r="G43" i="13" s="1"/>
  <c r="E42" i="13"/>
  <c r="G42" i="13" s="1"/>
  <c r="E41" i="13"/>
  <c r="G41" i="13" s="1"/>
  <c r="E40" i="13"/>
  <c r="G40" i="13" s="1"/>
  <c r="E39" i="13"/>
  <c r="G39" i="13" s="1"/>
  <c r="E38" i="13"/>
  <c r="G38" i="13" s="1"/>
  <c r="E37" i="13"/>
  <c r="G37" i="13" s="1"/>
  <c r="E36" i="13"/>
  <c r="G36" i="13" s="1"/>
  <c r="E35" i="13"/>
  <c r="G35" i="13" s="1"/>
  <c r="E34" i="13"/>
  <c r="G34" i="13" s="1"/>
  <c r="E33" i="13"/>
  <c r="G33" i="13" s="1"/>
  <c r="E32" i="13"/>
  <c r="G32" i="13" s="1"/>
  <c r="E31" i="13"/>
  <c r="G31" i="13" s="1"/>
  <c r="E30" i="13"/>
  <c r="G30" i="13" s="1"/>
  <c r="E29" i="13"/>
  <c r="G29" i="13" s="1"/>
  <c r="E28" i="13"/>
  <c r="G28" i="13" s="1"/>
  <c r="E27" i="13"/>
  <c r="G27" i="13" s="1"/>
  <c r="E26" i="13"/>
  <c r="G26" i="13" s="1"/>
  <c r="E25" i="13"/>
  <c r="G25" i="13" s="1"/>
  <c r="E24" i="13"/>
  <c r="G24" i="13" s="1"/>
  <c r="E23" i="13"/>
  <c r="G23" i="13" s="1"/>
  <c r="E22" i="13"/>
  <c r="G22" i="13" s="1"/>
  <c r="E21" i="13"/>
  <c r="G21" i="13" s="1"/>
  <c r="E20" i="13"/>
  <c r="G20" i="13" s="1"/>
  <c r="E19" i="13"/>
  <c r="G19" i="13" s="1"/>
  <c r="E18" i="13"/>
  <c r="G18" i="13" s="1"/>
  <c r="E17" i="13"/>
  <c r="G17" i="13" s="1"/>
  <c r="E16" i="13"/>
  <c r="G16" i="13" s="1"/>
  <c r="E6" i="13"/>
  <c r="G6" i="13" s="1"/>
  <c r="E7" i="13"/>
  <c r="G7" i="13" s="1"/>
  <c r="E8" i="13"/>
  <c r="G8" i="13" s="1"/>
  <c r="E9" i="13"/>
  <c r="G9" i="13" s="1"/>
  <c r="E10" i="13"/>
  <c r="G10" i="13" s="1"/>
  <c r="E11" i="13"/>
  <c r="G11" i="13" s="1"/>
  <c r="E12" i="13"/>
  <c r="G12" i="13" s="1"/>
  <c r="E13" i="13"/>
  <c r="G13" i="13" s="1"/>
  <c r="E14" i="13"/>
  <c r="G14" i="13" s="1"/>
  <c r="E15" i="13"/>
  <c r="G15" i="13" s="1"/>
  <c r="G5" i="13"/>
  <c r="E6" i="8"/>
  <c r="G6" i="8" s="1"/>
  <c r="E7" i="8"/>
  <c r="G7" i="8" s="1"/>
  <c r="E8" i="8"/>
  <c r="G8" i="8" s="1"/>
  <c r="E9" i="8"/>
  <c r="G9" i="8" s="1"/>
  <c r="E10" i="8"/>
  <c r="G10" i="8" s="1"/>
  <c r="E11" i="8"/>
  <c r="G11" i="8" s="1"/>
  <c r="E12" i="8"/>
  <c r="G12" i="8" s="1"/>
  <c r="E13" i="8"/>
  <c r="G13" i="8" s="1"/>
  <c r="E14" i="8"/>
  <c r="G14" i="8" s="1"/>
  <c r="C44" i="8"/>
  <c r="E43" i="8"/>
  <c r="G43" i="8" s="1"/>
  <c r="E42" i="8"/>
  <c r="G42" i="8" s="1"/>
  <c r="E41" i="8"/>
  <c r="G41" i="8" s="1"/>
  <c r="E40" i="8"/>
  <c r="G40" i="8" s="1"/>
  <c r="E39" i="8"/>
  <c r="G39" i="8" s="1"/>
  <c r="E38" i="8"/>
  <c r="G38" i="8" s="1"/>
  <c r="E37" i="8"/>
  <c r="G37" i="8" s="1"/>
  <c r="E36" i="8"/>
  <c r="G36" i="8" s="1"/>
  <c r="E35" i="8"/>
  <c r="G35" i="8" s="1"/>
  <c r="E34" i="8"/>
  <c r="G34" i="8" s="1"/>
  <c r="E33" i="8"/>
  <c r="G33" i="8" s="1"/>
  <c r="E32" i="8"/>
  <c r="G32" i="8" s="1"/>
  <c r="E31" i="8"/>
  <c r="G31" i="8" s="1"/>
  <c r="E30" i="8"/>
  <c r="G30" i="8" s="1"/>
  <c r="E29" i="8"/>
  <c r="G29" i="8" s="1"/>
  <c r="E28" i="8"/>
  <c r="G28" i="8" s="1"/>
  <c r="E27" i="8"/>
  <c r="G27" i="8" s="1"/>
  <c r="E26" i="8"/>
  <c r="G26" i="8" s="1"/>
  <c r="E25" i="8"/>
  <c r="G25" i="8" s="1"/>
  <c r="E24" i="8"/>
  <c r="G24" i="8" s="1"/>
  <c r="E23" i="8"/>
  <c r="G23" i="8" s="1"/>
  <c r="E22" i="8"/>
  <c r="G22" i="8" s="1"/>
  <c r="E21" i="8"/>
  <c r="G21" i="8" s="1"/>
  <c r="E20" i="8"/>
  <c r="G20" i="8" s="1"/>
  <c r="E19" i="8"/>
  <c r="G19" i="8" s="1"/>
  <c r="E18" i="8"/>
  <c r="G18" i="8" s="1"/>
  <c r="E17" i="8"/>
  <c r="G17" i="8" s="1"/>
  <c r="E16" i="8"/>
  <c r="G16" i="8" s="1"/>
  <c r="E5" i="8"/>
  <c r="G39" i="21" l="1"/>
  <c r="G32" i="18"/>
  <c r="G28" i="26"/>
  <c r="G37" i="27"/>
  <c r="G41" i="33"/>
  <c r="G39" i="36"/>
  <c r="G43" i="43"/>
  <c r="G41" i="19"/>
  <c r="G30" i="22"/>
  <c r="G39" i="26"/>
  <c r="G26" i="31"/>
  <c r="G24" i="32"/>
  <c r="G30" i="33"/>
  <c r="G39" i="37"/>
  <c r="G37" i="38"/>
  <c r="G43" i="52"/>
  <c r="G41" i="51"/>
  <c r="G43" i="12"/>
  <c r="G35" i="18"/>
  <c r="G43" i="18"/>
  <c r="G17" i="32"/>
  <c r="G23" i="36"/>
  <c r="G41" i="22"/>
  <c r="G35" i="29"/>
  <c r="G43" i="29"/>
  <c r="G37" i="41"/>
  <c r="G39" i="44"/>
  <c r="G43" i="48"/>
  <c r="X44" i="49"/>
  <c r="X44" i="43"/>
  <c r="X44" i="40"/>
  <c r="X44" i="38"/>
  <c r="X44" i="36"/>
  <c r="X44" i="34"/>
  <c r="X44" i="50"/>
  <c r="X44" i="44"/>
  <c r="X44" i="39"/>
  <c r="X44" i="51"/>
  <c r="X44" i="42"/>
  <c r="X44" i="37"/>
  <c r="X44" i="35"/>
  <c r="X44" i="33"/>
  <c r="X44" i="30"/>
  <c r="X44" i="22"/>
  <c r="X44" i="41"/>
  <c r="X44" i="31"/>
  <c r="X44" i="23"/>
  <c r="X44" i="32"/>
  <c r="X44" i="24"/>
  <c r="X44" i="25"/>
  <c r="X44" i="52"/>
  <c r="X44" i="26"/>
  <c r="X44" i="27"/>
  <c r="X44" i="28"/>
  <c r="X44" i="15"/>
  <c r="X44" i="29"/>
  <c r="X44" i="17"/>
  <c r="X44" i="8"/>
  <c r="X44" i="18"/>
  <c r="X44" i="19"/>
  <c r="X44" i="12"/>
  <c r="X44" i="21"/>
  <c r="X44" i="14"/>
  <c r="X44" i="16"/>
  <c r="X44" i="20"/>
  <c r="X44" i="13"/>
  <c r="X44" i="48"/>
  <c r="G23" i="26"/>
  <c r="G32" i="32"/>
  <c r="V44" i="48"/>
  <c r="V44" i="49"/>
  <c r="V44" i="50"/>
  <c r="V44" i="51"/>
  <c r="V44" i="52"/>
  <c r="V44" i="43"/>
  <c r="V44" i="44"/>
  <c r="V44" i="42"/>
  <c r="V44" i="41"/>
  <c r="V44" i="40"/>
  <c r="V44" i="39"/>
  <c r="V44" i="38"/>
  <c r="V44" i="37"/>
  <c r="V44" i="36"/>
  <c r="V44" i="35"/>
  <c r="V44" i="34"/>
  <c r="V44" i="33"/>
  <c r="V44" i="32"/>
  <c r="V44" i="31"/>
  <c r="V44" i="30"/>
  <c r="V44" i="28"/>
  <c r="V44" i="20"/>
  <c r="V44" i="27"/>
  <c r="V44" i="19"/>
  <c r="V44" i="26"/>
  <c r="V44" i="18"/>
  <c r="V44" i="25"/>
  <c r="V44" i="24"/>
  <c r="V44" i="22"/>
  <c r="V44" i="17"/>
  <c r="V44" i="16"/>
  <c r="V44" i="15"/>
  <c r="V44" i="14"/>
  <c r="V44" i="12"/>
  <c r="V44" i="13"/>
  <c r="V44" i="23"/>
  <c r="V44" i="8"/>
  <c r="V44" i="29"/>
  <c r="V44" i="21"/>
  <c r="E44" i="24"/>
  <c r="E44" i="13"/>
  <c r="E44" i="19"/>
  <c r="H5" i="17" a="1"/>
  <c r="H8" i="17" s="1"/>
  <c r="I8" i="17" s="1"/>
  <c r="H5" i="22" a="1"/>
  <c r="H5" i="22" s="1"/>
  <c r="H5" i="24" a="1"/>
  <c r="H8" i="24" s="1"/>
  <c r="I8" i="24" s="1"/>
  <c r="H5" i="25" a="1"/>
  <c r="H8" i="25" s="1"/>
  <c r="I8" i="25" s="1"/>
  <c r="H5" i="26" a="1"/>
  <c r="H6" i="26" s="1"/>
  <c r="I6" i="26" s="1"/>
  <c r="H5" i="27" a="1"/>
  <c r="H5" i="27" s="1"/>
  <c r="I5" i="27" s="1"/>
  <c r="H5" i="28" a="1"/>
  <c r="H6" i="28" s="1"/>
  <c r="I6" i="28" s="1"/>
  <c r="H5" i="31" a="1"/>
  <c r="H5" i="31" s="1"/>
  <c r="I5" i="31" s="1"/>
  <c r="H5" i="32" a="1"/>
  <c r="H5" i="32" s="1"/>
  <c r="I5" i="32" s="1"/>
  <c r="H5" i="36" a="1"/>
  <c r="H5" i="36" s="1"/>
  <c r="I5" i="36" s="1"/>
  <c r="H5" i="37" a="1"/>
  <c r="H6" i="37" s="1"/>
  <c r="H5" i="40" a="1"/>
  <c r="H5" i="40" s="1"/>
  <c r="I5" i="40" s="1"/>
  <c r="H5" i="42" a="1"/>
  <c r="H5" i="42" s="1"/>
  <c r="I5" i="42" s="1"/>
  <c r="H5" i="44" a="1"/>
  <c r="H6" i="44" s="1"/>
  <c r="I6" i="44" s="1"/>
  <c r="H5" i="43" a="1"/>
  <c r="H6" i="43" s="1"/>
  <c r="I6" i="43" s="1"/>
  <c r="H5" i="52" a="1"/>
  <c r="H5" i="52" s="1"/>
  <c r="H5" i="49" a="1"/>
  <c r="H6" i="49" s="1"/>
  <c r="I6" i="49" s="1"/>
  <c r="H5" i="48" a="1"/>
  <c r="H5" i="48" s="1"/>
  <c r="I5" i="48" s="1"/>
  <c r="H5" i="15" a="1"/>
  <c r="H8" i="15" s="1"/>
  <c r="I8" i="15" s="1"/>
  <c r="H5" i="14" a="1"/>
  <c r="H8" i="14" s="1"/>
  <c r="I8" i="14" s="1"/>
  <c r="H5" i="16" a="1"/>
  <c r="H5" i="16" s="1"/>
  <c r="H5" i="23" a="1"/>
  <c r="H5" i="23" s="1"/>
  <c r="H5" i="29" a="1"/>
  <c r="H6" i="29" s="1"/>
  <c r="I6" i="29" s="1"/>
  <c r="H5" i="30" a="1"/>
  <c r="H5" i="30" s="1"/>
  <c r="I5" i="30" s="1"/>
  <c r="H5" i="33" a="1"/>
  <c r="H6" i="33" s="1"/>
  <c r="I6" i="33" s="1"/>
  <c r="H5" i="34" a="1"/>
  <c r="H5" i="34" s="1"/>
  <c r="H5" i="35" a="1"/>
  <c r="H6" i="35" s="1"/>
  <c r="H5" i="38" a="1"/>
  <c r="H5" i="38" s="1"/>
  <c r="H5" i="39" a="1"/>
  <c r="H6" i="39" s="1"/>
  <c r="I6" i="39" s="1"/>
  <c r="H5" i="41" a="1"/>
  <c r="H5" i="41" s="1"/>
  <c r="I5" i="41" s="1"/>
  <c r="H5" i="51" a="1"/>
  <c r="H6" i="51" s="1"/>
  <c r="I6" i="51" s="1"/>
  <c r="H5" i="50" a="1"/>
  <c r="H6" i="50" s="1"/>
  <c r="I6" i="50" s="1"/>
  <c r="G44" i="13"/>
  <c r="H5" i="13" a="1"/>
  <c r="G44" i="12"/>
  <c r="H5" i="12" a="1"/>
  <c r="H12" i="14"/>
  <c r="I12" i="14" s="1"/>
  <c r="H28" i="14"/>
  <c r="I28" i="14" s="1"/>
  <c r="H6" i="14"/>
  <c r="I6" i="14" s="1"/>
  <c r="H38" i="14"/>
  <c r="I38" i="14" s="1"/>
  <c r="H34" i="14"/>
  <c r="I34" i="14" s="1"/>
  <c r="H35" i="14"/>
  <c r="I35" i="14" s="1"/>
  <c r="H19" i="14"/>
  <c r="I19" i="14" s="1"/>
  <c r="H41" i="14"/>
  <c r="I41" i="14" s="1"/>
  <c r="H25" i="14"/>
  <c r="I25" i="14" s="1"/>
  <c r="H9" i="14"/>
  <c r="I9" i="14" s="1"/>
  <c r="G44" i="19"/>
  <c r="H5" i="19" a="1"/>
  <c r="H6" i="27"/>
  <c r="I6" i="27" s="1"/>
  <c r="H14" i="27"/>
  <c r="I14" i="27" s="1"/>
  <c r="H22" i="27"/>
  <c r="I22" i="27" s="1"/>
  <c r="H30" i="27"/>
  <c r="I30" i="27" s="1"/>
  <c r="H38" i="27"/>
  <c r="I38" i="27" s="1"/>
  <c r="H8" i="27"/>
  <c r="I8" i="27" s="1"/>
  <c r="H24" i="27"/>
  <c r="I24" i="27" s="1"/>
  <c r="H40" i="27"/>
  <c r="I40" i="27" s="1"/>
  <c r="H20" i="27"/>
  <c r="I20" i="27" s="1"/>
  <c r="H36" i="27"/>
  <c r="I36" i="27" s="1"/>
  <c r="H37" i="27"/>
  <c r="I37" i="27" s="1"/>
  <c r="H29" i="27"/>
  <c r="I29" i="27" s="1"/>
  <c r="H21" i="27"/>
  <c r="I21" i="27" s="1"/>
  <c r="H13" i="27"/>
  <c r="I13" i="27" s="1"/>
  <c r="H43" i="27"/>
  <c r="I43" i="27" s="1"/>
  <c r="H35" i="27"/>
  <c r="I35" i="27" s="1"/>
  <c r="H27" i="27"/>
  <c r="I27" i="27" s="1"/>
  <c r="H19" i="27"/>
  <c r="I19" i="27" s="1"/>
  <c r="H11" i="27"/>
  <c r="I11" i="27" s="1"/>
  <c r="E44" i="16"/>
  <c r="AI40" i="4"/>
  <c r="G40" i="4" s="1"/>
  <c r="AH40" i="4"/>
  <c r="F40" i="4" s="1"/>
  <c r="AH32" i="4"/>
  <c r="F32" i="4" s="1"/>
  <c r="AI32" i="4"/>
  <c r="G32" i="4" s="1"/>
  <c r="AI24" i="4"/>
  <c r="G24" i="4" s="1"/>
  <c r="AH24" i="4"/>
  <c r="F24" i="4" s="1"/>
  <c r="AI16" i="4"/>
  <c r="G16" i="4" s="1"/>
  <c r="AH16" i="4"/>
  <c r="F16" i="4" s="1"/>
  <c r="AI9" i="4"/>
  <c r="G9" i="4" s="1"/>
  <c r="AH9" i="4"/>
  <c r="F9" i="4" s="1"/>
  <c r="AI13" i="4"/>
  <c r="G13" i="4" s="1"/>
  <c r="AH13" i="4"/>
  <c r="F13" i="4" s="1"/>
  <c r="AI17" i="4"/>
  <c r="G17" i="4" s="1"/>
  <c r="AH17" i="4"/>
  <c r="F17" i="4" s="1"/>
  <c r="AI21" i="4"/>
  <c r="G21" i="4" s="1"/>
  <c r="AH21" i="4"/>
  <c r="F21" i="4" s="1"/>
  <c r="AI25" i="4"/>
  <c r="G25" i="4" s="1"/>
  <c r="AH25" i="4"/>
  <c r="F25" i="4" s="1"/>
  <c r="AH29" i="4"/>
  <c r="F29" i="4" s="1"/>
  <c r="AI29" i="4"/>
  <c r="G29" i="4" s="1"/>
  <c r="AH33" i="4"/>
  <c r="F33" i="4" s="1"/>
  <c r="AI33" i="4"/>
  <c r="G33" i="4" s="1"/>
  <c r="AI37" i="4"/>
  <c r="G37" i="4" s="1"/>
  <c r="AH37" i="4"/>
  <c r="F37" i="4" s="1"/>
  <c r="AI41" i="4"/>
  <c r="G41" i="4" s="1"/>
  <c r="AH41" i="4"/>
  <c r="F41" i="4" s="1"/>
  <c r="AI42" i="4"/>
  <c r="G42" i="4" s="1"/>
  <c r="AH42" i="4"/>
  <c r="F42" i="4" s="1"/>
  <c r="AH34" i="4"/>
  <c r="F34" i="4" s="1"/>
  <c r="AI34" i="4"/>
  <c r="G34" i="4" s="1"/>
  <c r="AI26" i="4"/>
  <c r="G26" i="4" s="1"/>
  <c r="AH26" i="4"/>
  <c r="F26" i="4" s="1"/>
  <c r="AI18" i="4"/>
  <c r="G18" i="4" s="1"/>
  <c r="AH18" i="4"/>
  <c r="F18" i="4" s="1"/>
  <c r="AI10" i="4"/>
  <c r="G10" i="4" s="1"/>
  <c r="AH10" i="4"/>
  <c r="F10" i="4" s="1"/>
  <c r="AI44" i="4"/>
  <c r="G44" i="4" s="1"/>
  <c r="AH44" i="4"/>
  <c r="F44" i="4" s="1"/>
  <c r="AI36" i="4"/>
  <c r="G36" i="4" s="1"/>
  <c r="AH36" i="4"/>
  <c r="F36" i="4" s="1"/>
  <c r="AH28" i="4"/>
  <c r="F28" i="4" s="1"/>
  <c r="AI28" i="4"/>
  <c r="G28" i="4" s="1"/>
  <c r="AI20" i="4"/>
  <c r="G20" i="4" s="1"/>
  <c r="AH20" i="4"/>
  <c r="F20" i="4" s="1"/>
  <c r="AI12" i="4"/>
  <c r="G12" i="4" s="1"/>
  <c r="AH12" i="4"/>
  <c r="F12" i="4" s="1"/>
  <c r="AI11" i="4"/>
  <c r="G11" i="4" s="1"/>
  <c r="AH11" i="4"/>
  <c r="F11" i="4" s="1"/>
  <c r="AI15" i="4"/>
  <c r="G15" i="4" s="1"/>
  <c r="AH15" i="4"/>
  <c r="F15" i="4" s="1"/>
  <c r="AI19" i="4"/>
  <c r="G19" i="4" s="1"/>
  <c r="AH19" i="4"/>
  <c r="F19" i="4" s="1"/>
  <c r="AI23" i="4"/>
  <c r="G23" i="4" s="1"/>
  <c r="AH23" i="4"/>
  <c r="F23" i="4" s="1"/>
  <c r="AH27" i="4"/>
  <c r="F27" i="4" s="1"/>
  <c r="AI27" i="4"/>
  <c r="G27" i="4" s="1"/>
  <c r="AH31" i="4"/>
  <c r="F31" i="4" s="1"/>
  <c r="AI31" i="4"/>
  <c r="G31" i="4" s="1"/>
  <c r="AI35" i="4"/>
  <c r="G35" i="4" s="1"/>
  <c r="AH35" i="4"/>
  <c r="F35" i="4" s="1"/>
  <c r="AI39" i="4"/>
  <c r="G39" i="4" s="1"/>
  <c r="AH39" i="4"/>
  <c r="F39" i="4" s="1"/>
  <c r="AI43" i="4"/>
  <c r="G43" i="4" s="1"/>
  <c r="AH43" i="4"/>
  <c r="F43" i="4" s="1"/>
  <c r="AI46" i="4"/>
  <c r="G46" i="4" s="1"/>
  <c r="AH46" i="4"/>
  <c r="F46" i="4" s="1"/>
  <c r="AI38" i="4"/>
  <c r="G38" i="4" s="1"/>
  <c r="AH38" i="4"/>
  <c r="F38" i="4" s="1"/>
  <c r="AH30" i="4"/>
  <c r="F30" i="4" s="1"/>
  <c r="AI30" i="4"/>
  <c r="G30" i="4" s="1"/>
  <c r="AI22" i="4"/>
  <c r="G22" i="4" s="1"/>
  <c r="AH22" i="4"/>
  <c r="F22" i="4" s="1"/>
  <c r="AI14" i="4"/>
  <c r="G14" i="4" s="1"/>
  <c r="AH14" i="4"/>
  <c r="F14" i="4" s="1"/>
  <c r="AI8" i="4"/>
  <c r="G8" i="4" s="1"/>
  <c r="AH8" i="4"/>
  <c r="F8" i="4" s="1"/>
  <c r="E44" i="48"/>
  <c r="G44" i="48"/>
  <c r="E44" i="49"/>
  <c r="G44" i="49"/>
  <c r="E44" i="50"/>
  <c r="G44" i="50"/>
  <c r="E44" i="51"/>
  <c r="G44" i="51"/>
  <c r="E44" i="52"/>
  <c r="G44" i="52"/>
  <c r="G44" i="43"/>
  <c r="E44" i="43"/>
  <c r="E44" i="44"/>
  <c r="G44" i="44"/>
  <c r="E44" i="42"/>
  <c r="G44" i="42"/>
  <c r="G44" i="41"/>
  <c r="E44" i="41"/>
  <c r="G44" i="40"/>
  <c r="E44" i="40"/>
  <c r="G44" i="39"/>
  <c r="E44" i="39"/>
  <c r="G44" i="38"/>
  <c r="E44" i="38"/>
  <c r="E44" i="37"/>
  <c r="G44" i="37"/>
  <c r="G44" i="36"/>
  <c r="E44" i="36"/>
  <c r="E44" i="35"/>
  <c r="G44" i="35"/>
  <c r="G44" i="34"/>
  <c r="E44" i="34"/>
  <c r="G44" i="33"/>
  <c r="E44" i="33"/>
  <c r="E44" i="32"/>
  <c r="G44" i="32"/>
  <c r="G44" i="31"/>
  <c r="E44" i="31"/>
  <c r="G44" i="30"/>
  <c r="E44" i="30"/>
  <c r="G44" i="29"/>
  <c r="E44" i="29"/>
  <c r="E44" i="28"/>
  <c r="G44" i="28"/>
  <c r="E44" i="27"/>
  <c r="G44" i="27"/>
  <c r="G44" i="26"/>
  <c r="E44" i="26"/>
  <c r="E44" i="25"/>
  <c r="G44" i="25"/>
  <c r="G44" i="24"/>
  <c r="E44" i="23"/>
  <c r="G44" i="23"/>
  <c r="G44" i="22"/>
  <c r="E44" i="22"/>
  <c r="G5" i="21"/>
  <c r="E44" i="21"/>
  <c r="E44" i="20"/>
  <c r="G5" i="20"/>
  <c r="G5" i="18"/>
  <c r="E44" i="18"/>
  <c r="G44" i="17"/>
  <c r="E44" i="17"/>
  <c r="G44" i="16"/>
  <c r="G44" i="15"/>
  <c r="E44" i="15"/>
  <c r="E44" i="14"/>
  <c r="G44" i="14"/>
  <c r="E44" i="12"/>
  <c r="E44" i="8"/>
  <c r="G5" i="8"/>
  <c r="H7" i="27" l="1"/>
  <c r="H15" i="27"/>
  <c r="I15" i="27" s="1"/>
  <c r="H23" i="27"/>
  <c r="I23" i="27" s="1"/>
  <c r="H31" i="27"/>
  <c r="I31" i="27" s="1"/>
  <c r="H39" i="27"/>
  <c r="I39" i="27" s="1"/>
  <c r="H9" i="27"/>
  <c r="I9" i="27" s="1"/>
  <c r="H17" i="27"/>
  <c r="I17" i="27" s="1"/>
  <c r="H25" i="27"/>
  <c r="I25" i="27" s="1"/>
  <c r="H33" i="27"/>
  <c r="I33" i="27" s="1"/>
  <c r="H41" i="27"/>
  <c r="I41" i="27" s="1"/>
  <c r="H28" i="27"/>
  <c r="I28" i="27" s="1"/>
  <c r="H12" i="27"/>
  <c r="I12" i="27" s="1"/>
  <c r="H32" i="27"/>
  <c r="I32" i="27" s="1"/>
  <c r="H16" i="27"/>
  <c r="I16" i="27" s="1"/>
  <c r="H42" i="27"/>
  <c r="I42" i="27" s="1"/>
  <c r="K42" i="27" s="1"/>
  <c r="H34" i="27"/>
  <c r="I34" i="27" s="1"/>
  <c r="H26" i="27"/>
  <c r="I26" i="27" s="1"/>
  <c r="H18" i="27"/>
  <c r="I18" i="27" s="1"/>
  <c r="H10" i="27"/>
  <c r="I10" i="27" s="1"/>
  <c r="H17" i="14"/>
  <c r="I17" i="14" s="1"/>
  <c r="H33" i="14"/>
  <c r="I33" i="14" s="1"/>
  <c r="H11" i="14"/>
  <c r="I11" i="14" s="1"/>
  <c r="H27" i="14"/>
  <c r="I27" i="14" s="1"/>
  <c r="H43" i="14"/>
  <c r="I43" i="14" s="1"/>
  <c r="H18" i="14"/>
  <c r="I18" i="14" s="1"/>
  <c r="H22" i="14"/>
  <c r="I22" i="14" s="1"/>
  <c r="H36" i="14"/>
  <c r="I36" i="14" s="1"/>
  <c r="H20" i="14"/>
  <c r="I20" i="14" s="1"/>
  <c r="H5" i="14"/>
  <c r="I5" i="14" s="1"/>
  <c r="H13" i="48"/>
  <c r="I13" i="48" s="1"/>
  <c r="H21" i="48"/>
  <c r="I21" i="48" s="1"/>
  <c r="H29" i="48"/>
  <c r="I29" i="48" s="1"/>
  <c r="H37" i="48"/>
  <c r="I37" i="48" s="1"/>
  <c r="H7" i="48"/>
  <c r="I7" i="48" s="1"/>
  <c r="H15" i="48"/>
  <c r="I15" i="48" s="1"/>
  <c r="H23" i="48"/>
  <c r="I23" i="48" s="1"/>
  <c r="H31" i="48"/>
  <c r="I31" i="48" s="1"/>
  <c r="H39" i="48"/>
  <c r="I39" i="48" s="1"/>
  <c r="H36" i="48"/>
  <c r="I36" i="48" s="1"/>
  <c r="H20" i="48"/>
  <c r="I20" i="48" s="1"/>
  <c r="H40" i="48"/>
  <c r="I40" i="48" s="1"/>
  <c r="H24" i="48"/>
  <c r="I24" i="48" s="1"/>
  <c r="H8" i="48"/>
  <c r="I8" i="48" s="1"/>
  <c r="H38" i="48"/>
  <c r="I38" i="48" s="1"/>
  <c r="H30" i="48"/>
  <c r="I30" i="48" s="1"/>
  <c r="H22" i="48"/>
  <c r="I22" i="48" s="1"/>
  <c r="H14" i="48"/>
  <c r="I14" i="48" s="1"/>
  <c r="H6" i="48"/>
  <c r="I6" i="48" s="1"/>
  <c r="H9" i="48"/>
  <c r="I9" i="48" s="1"/>
  <c r="H17" i="48"/>
  <c r="I17" i="48" s="1"/>
  <c r="H25" i="48"/>
  <c r="I25" i="48" s="1"/>
  <c r="H33" i="48"/>
  <c r="I33" i="48" s="1"/>
  <c r="H41" i="48"/>
  <c r="I41" i="48" s="1"/>
  <c r="H11" i="48"/>
  <c r="I11" i="48" s="1"/>
  <c r="H19" i="48"/>
  <c r="I19" i="48" s="1"/>
  <c r="H27" i="48"/>
  <c r="I27" i="48" s="1"/>
  <c r="H35" i="48"/>
  <c r="I35" i="48" s="1"/>
  <c r="H43" i="48"/>
  <c r="I43" i="48" s="1"/>
  <c r="H28" i="48"/>
  <c r="I28" i="48" s="1"/>
  <c r="H12" i="48"/>
  <c r="I12" i="48" s="1"/>
  <c r="H32" i="48"/>
  <c r="I32" i="48" s="1"/>
  <c r="H16" i="48"/>
  <c r="I16" i="48" s="1"/>
  <c r="H42" i="48"/>
  <c r="I42" i="48" s="1"/>
  <c r="K42" i="48" s="1"/>
  <c r="H34" i="48"/>
  <c r="I34" i="48" s="1"/>
  <c r="H26" i="48"/>
  <c r="I26" i="48" s="1"/>
  <c r="H18" i="48"/>
  <c r="I18" i="48" s="1"/>
  <c r="H10" i="48"/>
  <c r="I10" i="48" s="1"/>
  <c r="H7" i="49"/>
  <c r="I7" i="49" s="1"/>
  <c r="H15" i="49"/>
  <c r="I15" i="49" s="1"/>
  <c r="H23" i="49"/>
  <c r="I23" i="49" s="1"/>
  <c r="H31" i="49"/>
  <c r="I31" i="49" s="1"/>
  <c r="H39" i="49"/>
  <c r="I39" i="49" s="1"/>
  <c r="H9" i="49"/>
  <c r="I9" i="49" s="1"/>
  <c r="H17" i="49"/>
  <c r="I17" i="49" s="1"/>
  <c r="H25" i="49"/>
  <c r="I25" i="49" s="1"/>
  <c r="H33" i="49"/>
  <c r="I33" i="49" s="1"/>
  <c r="H41" i="49"/>
  <c r="I41" i="49" s="1"/>
  <c r="H28" i="49"/>
  <c r="I28" i="49" s="1"/>
  <c r="H12" i="49"/>
  <c r="I12" i="49" s="1"/>
  <c r="H32" i="49"/>
  <c r="I32" i="49" s="1"/>
  <c r="H16" i="49"/>
  <c r="I16" i="49" s="1"/>
  <c r="H42" i="49"/>
  <c r="I42" i="49" s="1"/>
  <c r="H34" i="49"/>
  <c r="I34" i="49" s="1"/>
  <c r="H26" i="49"/>
  <c r="I26" i="49" s="1"/>
  <c r="H18" i="49"/>
  <c r="I18" i="49" s="1"/>
  <c r="H10" i="49"/>
  <c r="I10" i="49" s="1"/>
  <c r="H5" i="49"/>
  <c r="H11" i="49"/>
  <c r="I11" i="49" s="1"/>
  <c r="H19" i="49"/>
  <c r="I19" i="49" s="1"/>
  <c r="H27" i="49"/>
  <c r="I27" i="49" s="1"/>
  <c r="H35" i="49"/>
  <c r="I35" i="49" s="1"/>
  <c r="H43" i="49"/>
  <c r="I43" i="49" s="1"/>
  <c r="H13" i="49"/>
  <c r="I13" i="49" s="1"/>
  <c r="H21" i="49"/>
  <c r="I21" i="49" s="1"/>
  <c r="H29" i="49"/>
  <c r="I29" i="49" s="1"/>
  <c r="H37" i="49"/>
  <c r="I37" i="49" s="1"/>
  <c r="H36" i="49"/>
  <c r="I36" i="49" s="1"/>
  <c r="H20" i="49"/>
  <c r="I20" i="49" s="1"/>
  <c r="H40" i="49"/>
  <c r="I40" i="49" s="1"/>
  <c r="H24" i="49"/>
  <c r="I24" i="49" s="1"/>
  <c r="H8" i="49"/>
  <c r="I8" i="49" s="1"/>
  <c r="H38" i="49"/>
  <c r="I38" i="49" s="1"/>
  <c r="H30" i="49"/>
  <c r="I30" i="49" s="1"/>
  <c r="H22" i="49"/>
  <c r="I22" i="49" s="1"/>
  <c r="H14" i="49"/>
  <c r="I14" i="49" s="1"/>
  <c r="H9" i="50"/>
  <c r="I9" i="50" s="1"/>
  <c r="H17" i="50"/>
  <c r="I17" i="50" s="1"/>
  <c r="H25" i="50"/>
  <c r="I25" i="50" s="1"/>
  <c r="H33" i="50"/>
  <c r="I33" i="50" s="1"/>
  <c r="H41" i="50"/>
  <c r="I41" i="50" s="1"/>
  <c r="H11" i="50"/>
  <c r="I11" i="50" s="1"/>
  <c r="H19" i="50"/>
  <c r="I19" i="50" s="1"/>
  <c r="H27" i="50"/>
  <c r="I27" i="50" s="1"/>
  <c r="H35" i="50"/>
  <c r="I35" i="50" s="1"/>
  <c r="H43" i="50"/>
  <c r="I43" i="50" s="1"/>
  <c r="H28" i="50"/>
  <c r="I28" i="50" s="1"/>
  <c r="H12" i="50"/>
  <c r="I12" i="50" s="1"/>
  <c r="H32" i="50"/>
  <c r="I32" i="50" s="1"/>
  <c r="H16" i="50"/>
  <c r="I16" i="50" s="1"/>
  <c r="H42" i="50"/>
  <c r="I42" i="50" s="1"/>
  <c r="H34" i="50"/>
  <c r="I34" i="50" s="1"/>
  <c r="H26" i="50"/>
  <c r="I26" i="50" s="1"/>
  <c r="H18" i="50"/>
  <c r="I18" i="50" s="1"/>
  <c r="H10" i="50"/>
  <c r="I10" i="50" s="1"/>
  <c r="H5" i="50"/>
  <c r="I5" i="50" s="1"/>
  <c r="H13" i="50"/>
  <c r="I13" i="50" s="1"/>
  <c r="H21" i="50"/>
  <c r="I21" i="50" s="1"/>
  <c r="H29" i="50"/>
  <c r="I29" i="50" s="1"/>
  <c r="H37" i="50"/>
  <c r="I37" i="50" s="1"/>
  <c r="H7" i="50"/>
  <c r="I7" i="50" s="1"/>
  <c r="H15" i="50"/>
  <c r="I15" i="50" s="1"/>
  <c r="H23" i="50"/>
  <c r="I23" i="50" s="1"/>
  <c r="H31" i="50"/>
  <c r="I31" i="50" s="1"/>
  <c r="H39" i="50"/>
  <c r="I39" i="50" s="1"/>
  <c r="H36" i="50"/>
  <c r="I36" i="50" s="1"/>
  <c r="H20" i="50"/>
  <c r="I20" i="50" s="1"/>
  <c r="H40" i="50"/>
  <c r="I40" i="50" s="1"/>
  <c r="H24" i="50"/>
  <c r="I24" i="50" s="1"/>
  <c r="H8" i="50"/>
  <c r="I8" i="50" s="1"/>
  <c r="H38" i="50"/>
  <c r="I38" i="50" s="1"/>
  <c r="H30" i="50"/>
  <c r="I30" i="50" s="1"/>
  <c r="H22" i="50"/>
  <c r="I22" i="50" s="1"/>
  <c r="H14" i="50"/>
  <c r="I14" i="50" s="1"/>
  <c r="H7" i="51"/>
  <c r="I7" i="51" s="1"/>
  <c r="H15" i="51"/>
  <c r="I15" i="51" s="1"/>
  <c r="H23" i="51"/>
  <c r="I23" i="51" s="1"/>
  <c r="H31" i="51"/>
  <c r="I31" i="51" s="1"/>
  <c r="H39" i="51"/>
  <c r="I39" i="51" s="1"/>
  <c r="H9" i="51"/>
  <c r="I9" i="51" s="1"/>
  <c r="H17" i="51"/>
  <c r="I17" i="51" s="1"/>
  <c r="H25" i="51"/>
  <c r="I25" i="51" s="1"/>
  <c r="H33" i="51"/>
  <c r="I33" i="51" s="1"/>
  <c r="H41" i="51"/>
  <c r="I41" i="51" s="1"/>
  <c r="H28" i="51"/>
  <c r="I28" i="51" s="1"/>
  <c r="H12" i="51"/>
  <c r="I12" i="51" s="1"/>
  <c r="H32" i="51"/>
  <c r="I32" i="51" s="1"/>
  <c r="H16" i="51"/>
  <c r="I16" i="51" s="1"/>
  <c r="H42" i="51"/>
  <c r="I42" i="51" s="1"/>
  <c r="H34" i="51"/>
  <c r="I34" i="51" s="1"/>
  <c r="H26" i="51"/>
  <c r="I26" i="51" s="1"/>
  <c r="H18" i="51"/>
  <c r="I18" i="51" s="1"/>
  <c r="H10" i="51"/>
  <c r="I10" i="51" s="1"/>
  <c r="H5" i="51"/>
  <c r="I5" i="51" s="1"/>
  <c r="H11" i="51"/>
  <c r="I11" i="51" s="1"/>
  <c r="H19" i="51"/>
  <c r="I19" i="51" s="1"/>
  <c r="H27" i="51"/>
  <c r="I27" i="51" s="1"/>
  <c r="H35" i="51"/>
  <c r="I35" i="51" s="1"/>
  <c r="H43" i="51"/>
  <c r="I43" i="51" s="1"/>
  <c r="H13" i="51"/>
  <c r="I13" i="51" s="1"/>
  <c r="H21" i="51"/>
  <c r="I21" i="51" s="1"/>
  <c r="H29" i="51"/>
  <c r="I29" i="51" s="1"/>
  <c r="H37" i="51"/>
  <c r="I37" i="51" s="1"/>
  <c r="H36" i="51"/>
  <c r="I36" i="51" s="1"/>
  <c r="H20" i="51"/>
  <c r="I20" i="51" s="1"/>
  <c r="H40" i="51"/>
  <c r="I40" i="51" s="1"/>
  <c r="H24" i="51"/>
  <c r="I24" i="51" s="1"/>
  <c r="H8" i="51"/>
  <c r="I8" i="51" s="1"/>
  <c r="H38" i="51"/>
  <c r="I38" i="51" s="1"/>
  <c r="H30" i="51"/>
  <c r="I30" i="51" s="1"/>
  <c r="H22" i="51"/>
  <c r="I22" i="51" s="1"/>
  <c r="H14" i="51"/>
  <c r="I14" i="51" s="1"/>
  <c r="H13" i="52"/>
  <c r="I13" i="52" s="1"/>
  <c r="H21" i="52"/>
  <c r="I21" i="52" s="1"/>
  <c r="H29" i="52"/>
  <c r="I29" i="52" s="1"/>
  <c r="H37" i="52"/>
  <c r="I37" i="52" s="1"/>
  <c r="H7" i="52"/>
  <c r="I7" i="52" s="1"/>
  <c r="H15" i="52"/>
  <c r="I15" i="52" s="1"/>
  <c r="H23" i="52"/>
  <c r="I23" i="52" s="1"/>
  <c r="H31" i="52"/>
  <c r="I31" i="52" s="1"/>
  <c r="H39" i="52"/>
  <c r="I39" i="52" s="1"/>
  <c r="H36" i="52"/>
  <c r="I36" i="52" s="1"/>
  <c r="H20" i="52"/>
  <c r="I20" i="52" s="1"/>
  <c r="H40" i="52"/>
  <c r="I40" i="52" s="1"/>
  <c r="H24" i="52"/>
  <c r="I24" i="52" s="1"/>
  <c r="H8" i="52"/>
  <c r="I8" i="52" s="1"/>
  <c r="H38" i="52"/>
  <c r="I38" i="52" s="1"/>
  <c r="H30" i="52"/>
  <c r="I30" i="52" s="1"/>
  <c r="H22" i="52"/>
  <c r="I22" i="52" s="1"/>
  <c r="H14" i="52"/>
  <c r="I14" i="52" s="1"/>
  <c r="H6" i="52"/>
  <c r="I6" i="52" s="1"/>
  <c r="H9" i="52"/>
  <c r="I9" i="52" s="1"/>
  <c r="H17" i="52"/>
  <c r="I17" i="52" s="1"/>
  <c r="H25" i="52"/>
  <c r="I25" i="52" s="1"/>
  <c r="H33" i="52"/>
  <c r="I33" i="52" s="1"/>
  <c r="H41" i="52"/>
  <c r="I41" i="52" s="1"/>
  <c r="H11" i="52"/>
  <c r="I11" i="52" s="1"/>
  <c r="H19" i="52"/>
  <c r="I19" i="52" s="1"/>
  <c r="H27" i="52"/>
  <c r="I27" i="52" s="1"/>
  <c r="H35" i="52"/>
  <c r="I35" i="52" s="1"/>
  <c r="H43" i="52"/>
  <c r="I43" i="52" s="1"/>
  <c r="H28" i="52"/>
  <c r="I28" i="52" s="1"/>
  <c r="H12" i="52"/>
  <c r="I12" i="52" s="1"/>
  <c r="H32" i="52"/>
  <c r="I32" i="52" s="1"/>
  <c r="H16" i="52"/>
  <c r="I16" i="52" s="1"/>
  <c r="H42" i="52"/>
  <c r="I42" i="52" s="1"/>
  <c r="K42" i="52" s="1"/>
  <c r="H34" i="52"/>
  <c r="I34" i="52" s="1"/>
  <c r="H26" i="52"/>
  <c r="I26" i="52" s="1"/>
  <c r="H18" i="52"/>
  <c r="I18" i="52" s="1"/>
  <c r="H10" i="52"/>
  <c r="I10" i="52" s="1"/>
  <c r="H7" i="43"/>
  <c r="I7" i="43" s="1"/>
  <c r="H15" i="43"/>
  <c r="I15" i="43" s="1"/>
  <c r="H23" i="43"/>
  <c r="I23" i="43" s="1"/>
  <c r="H31" i="43"/>
  <c r="I31" i="43" s="1"/>
  <c r="H39" i="43"/>
  <c r="I39" i="43" s="1"/>
  <c r="H9" i="43"/>
  <c r="I9" i="43" s="1"/>
  <c r="H17" i="43"/>
  <c r="I17" i="43" s="1"/>
  <c r="H25" i="43"/>
  <c r="I25" i="43" s="1"/>
  <c r="H33" i="43"/>
  <c r="I33" i="43" s="1"/>
  <c r="H41" i="43"/>
  <c r="I41" i="43" s="1"/>
  <c r="H28" i="43"/>
  <c r="I28" i="43" s="1"/>
  <c r="H12" i="43"/>
  <c r="I12" i="43" s="1"/>
  <c r="H32" i="43"/>
  <c r="I32" i="43" s="1"/>
  <c r="H16" i="43"/>
  <c r="I16" i="43" s="1"/>
  <c r="H42" i="43"/>
  <c r="I42" i="43" s="1"/>
  <c r="H34" i="43"/>
  <c r="I34" i="43" s="1"/>
  <c r="H26" i="43"/>
  <c r="I26" i="43" s="1"/>
  <c r="H18" i="43"/>
  <c r="I18" i="43" s="1"/>
  <c r="H10" i="43"/>
  <c r="I10" i="43" s="1"/>
  <c r="H5" i="43"/>
  <c r="I5" i="43" s="1"/>
  <c r="H11" i="43"/>
  <c r="I11" i="43" s="1"/>
  <c r="H19" i="43"/>
  <c r="I19" i="43" s="1"/>
  <c r="H27" i="43"/>
  <c r="I27" i="43" s="1"/>
  <c r="H35" i="43"/>
  <c r="I35" i="43" s="1"/>
  <c r="H43" i="43"/>
  <c r="I43" i="43" s="1"/>
  <c r="H13" i="43"/>
  <c r="I13" i="43" s="1"/>
  <c r="H21" i="43"/>
  <c r="I21" i="43" s="1"/>
  <c r="H29" i="43"/>
  <c r="I29" i="43" s="1"/>
  <c r="H37" i="43"/>
  <c r="I37" i="43" s="1"/>
  <c r="H36" i="43"/>
  <c r="I36" i="43" s="1"/>
  <c r="H20" i="43"/>
  <c r="I20" i="43" s="1"/>
  <c r="H40" i="43"/>
  <c r="I40" i="43" s="1"/>
  <c r="H24" i="43"/>
  <c r="I24" i="43" s="1"/>
  <c r="H8" i="43"/>
  <c r="I8" i="43" s="1"/>
  <c r="H38" i="43"/>
  <c r="I38" i="43" s="1"/>
  <c r="H30" i="43"/>
  <c r="I30" i="43" s="1"/>
  <c r="H22" i="43"/>
  <c r="I22" i="43" s="1"/>
  <c r="H14" i="43"/>
  <c r="I14" i="43" s="1"/>
  <c r="H9" i="44"/>
  <c r="I9" i="44" s="1"/>
  <c r="H17" i="44"/>
  <c r="I17" i="44" s="1"/>
  <c r="H25" i="44"/>
  <c r="I25" i="44" s="1"/>
  <c r="H33" i="44"/>
  <c r="I33" i="44" s="1"/>
  <c r="H41" i="44"/>
  <c r="I41" i="44" s="1"/>
  <c r="H11" i="44"/>
  <c r="I11" i="44" s="1"/>
  <c r="H19" i="44"/>
  <c r="I19" i="44" s="1"/>
  <c r="H27" i="44"/>
  <c r="I27" i="44" s="1"/>
  <c r="H35" i="44"/>
  <c r="I35" i="44" s="1"/>
  <c r="H43" i="44"/>
  <c r="I43" i="44" s="1"/>
  <c r="H28" i="44"/>
  <c r="I28" i="44" s="1"/>
  <c r="H12" i="44"/>
  <c r="I12" i="44" s="1"/>
  <c r="H32" i="44"/>
  <c r="I32" i="44" s="1"/>
  <c r="H16" i="44"/>
  <c r="I16" i="44" s="1"/>
  <c r="H42" i="44"/>
  <c r="I42" i="44" s="1"/>
  <c r="H34" i="44"/>
  <c r="I34" i="44" s="1"/>
  <c r="H26" i="44"/>
  <c r="I26" i="44" s="1"/>
  <c r="H18" i="44"/>
  <c r="I18" i="44" s="1"/>
  <c r="H10" i="44"/>
  <c r="I10" i="44" s="1"/>
  <c r="H5" i="44"/>
  <c r="I5" i="44" s="1"/>
  <c r="H13" i="44"/>
  <c r="I13" i="44" s="1"/>
  <c r="H21" i="44"/>
  <c r="I21" i="44" s="1"/>
  <c r="H29" i="44"/>
  <c r="I29" i="44" s="1"/>
  <c r="H37" i="44"/>
  <c r="I37" i="44" s="1"/>
  <c r="H7" i="44"/>
  <c r="I7" i="44" s="1"/>
  <c r="H15" i="44"/>
  <c r="I15" i="44" s="1"/>
  <c r="H23" i="44"/>
  <c r="I23" i="44" s="1"/>
  <c r="H31" i="44"/>
  <c r="I31" i="44" s="1"/>
  <c r="H39" i="44"/>
  <c r="I39" i="44" s="1"/>
  <c r="H36" i="44"/>
  <c r="I36" i="44" s="1"/>
  <c r="H20" i="44"/>
  <c r="I20" i="44" s="1"/>
  <c r="H40" i="44"/>
  <c r="I40" i="44" s="1"/>
  <c r="H24" i="44"/>
  <c r="I24" i="44" s="1"/>
  <c r="H8" i="44"/>
  <c r="I8" i="44" s="1"/>
  <c r="H38" i="44"/>
  <c r="I38" i="44" s="1"/>
  <c r="H30" i="44"/>
  <c r="I30" i="44" s="1"/>
  <c r="H22" i="44"/>
  <c r="I22" i="44" s="1"/>
  <c r="H14" i="44"/>
  <c r="I14" i="44" s="1"/>
  <c r="H11" i="42"/>
  <c r="I11" i="42" s="1"/>
  <c r="H19" i="42"/>
  <c r="I19" i="42" s="1"/>
  <c r="H27" i="42"/>
  <c r="I27" i="42" s="1"/>
  <c r="H35" i="42"/>
  <c r="I35" i="42" s="1"/>
  <c r="H43" i="42"/>
  <c r="I43" i="42" s="1"/>
  <c r="H13" i="42"/>
  <c r="I13" i="42" s="1"/>
  <c r="H21" i="42"/>
  <c r="I21" i="42" s="1"/>
  <c r="H29" i="42"/>
  <c r="I29" i="42" s="1"/>
  <c r="H37" i="42"/>
  <c r="I37" i="42" s="1"/>
  <c r="H36" i="42"/>
  <c r="I36" i="42" s="1"/>
  <c r="H20" i="42"/>
  <c r="I20" i="42" s="1"/>
  <c r="H40" i="42"/>
  <c r="I40" i="42" s="1"/>
  <c r="H24" i="42"/>
  <c r="I24" i="42" s="1"/>
  <c r="H8" i="42"/>
  <c r="I8" i="42" s="1"/>
  <c r="H38" i="42"/>
  <c r="I38" i="42" s="1"/>
  <c r="H30" i="42"/>
  <c r="I30" i="42" s="1"/>
  <c r="H22" i="42"/>
  <c r="I22" i="42" s="1"/>
  <c r="H14" i="42"/>
  <c r="I14" i="42" s="1"/>
  <c r="H6" i="42"/>
  <c r="I6" i="42" s="1"/>
  <c r="H7" i="42"/>
  <c r="I7" i="42" s="1"/>
  <c r="H15" i="42"/>
  <c r="I15" i="42" s="1"/>
  <c r="H23" i="42"/>
  <c r="I23" i="42" s="1"/>
  <c r="H31" i="42"/>
  <c r="I31" i="42" s="1"/>
  <c r="H39" i="42"/>
  <c r="I39" i="42" s="1"/>
  <c r="H9" i="42"/>
  <c r="I9" i="42" s="1"/>
  <c r="H17" i="42"/>
  <c r="I17" i="42" s="1"/>
  <c r="H25" i="42"/>
  <c r="I25" i="42" s="1"/>
  <c r="H33" i="42"/>
  <c r="I33" i="42" s="1"/>
  <c r="H41" i="42"/>
  <c r="I41" i="42" s="1"/>
  <c r="H28" i="42"/>
  <c r="I28" i="42" s="1"/>
  <c r="H12" i="42"/>
  <c r="I12" i="42" s="1"/>
  <c r="H32" i="42"/>
  <c r="I32" i="42" s="1"/>
  <c r="H16" i="42"/>
  <c r="I16" i="42" s="1"/>
  <c r="H42" i="42"/>
  <c r="I42" i="42" s="1"/>
  <c r="K42" i="42" s="1"/>
  <c r="H34" i="42"/>
  <c r="I34" i="42" s="1"/>
  <c r="H26" i="42"/>
  <c r="I26" i="42" s="1"/>
  <c r="H18" i="42"/>
  <c r="I18" i="42" s="1"/>
  <c r="H10" i="42"/>
  <c r="I10" i="42" s="1"/>
  <c r="H13" i="41"/>
  <c r="I13" i="41" s="1"/>
  <c r="H21" i="41"/>
  <c r="I21" i="41" s="1"/>
  <c r="H29" i="41"/>
  <c r="I29" i="41" s="1"/>
  <c r="H37" i="41"/>
  <c r="I37" i="41" s="1"/>
  <c r="H7" i="41"/>
  <c r="I7" i="41" s="1"/>
  <c r="H15" i="41"/>
  <c r="I15" i="41" s="1"/>
  <c r="H23" i="41"/>
  <c r="I23" i="41" s="1"/>
  <c r="H31" i="41"/>
  <c r="I31" i="41" s="1"/>
  <c r="H39" i="41"/>
  <c r="I39" i="41" s="1"/>
  <c r="H36" i="41"/>
  <c r="I36" i="41" s="1"/>
  <c r="H20" i="41"/>
  <c r="I20" i="41" s="1"/>
  <c r="H40" i="41"/>
  <c r="I40" i="41" s="1"/>
  <c r="H24" i="41"/>
  <c r="I24" i="41" s="1"/>
  <c r="H8" i="41"/>
  <c r="I8" i="41" s="1"/>
  <c r="H38" i="41"/>
  <c r="I38" i="41" s="1"/>
  <c r="H30" i="41"/>
  <c r="I30" i="41" s="1"/>
  <c r="H22" i="41"/>
  <c r="I22" i="41" s="1"/>
  <c r="H14" i="41"/>
  <c r="I14" i="41" s="1"/>
  <c r="H6" i="41"/>
  <c r="I6" i="41" s="1"/>
  <c r="H9" i="41"/>
  <c r="I9" i="41" s="1"/>
  <c r="H17" i="41"/>
  <c r="I17" i="41" s="1"/>
  <c r="H25" i="41"/>
  <c r="I25" i="41" s="1"/>
  <c r="H33" i="41"/>
  <c r="I33" i="41" s="1"/>
  <c r="H41" i="41"/>
  <c r="I41" i="41" s="1"/>
  <c r="H11" i="41"/>
  <c r="I11" i="41" s="1"/>
  <c r="H19" i="41"/>
  <c r="I19" i="41" s="1"/>
  <c r="H27" i="41"/>
  <c r="I27" i="41" s="1"/>
  <c r="H35" i="41"/>
  <c r="I35" i="41" s="1"/>
  <c r="H43" i="41"/>
  <c r="I43" i="41" s="1"/>
  <c r="H28" i="41"/>
  <c r="I28" i="41" s="1"/>
  <c r="H12" i="41"/>
  <c r="I12" i="41" s="1"/>
  <c r="H32" i="41"/>
  <c r="I32" i="41" s="1"/>
  <c r="H16" i="41"/>
  <c r="I16" i="41" s="1"/>
  <c r="H42" i="41"/>
  <c r="I42" i="41" s="1"/>
  <c r="K42" i="41" s="1"/>
  <c r="H34" i="41"/>
  <c r="I34" i="41" s="1"/>
  <c r="H26" i="41"/>
  <c r="I26" i="41" s="1"/>
  <c r="H18" i="41"/>
  <c r="I18" i="41" s="1"/>
  <c r="H10" i="41"/>
  <c r="I10" i="41" s="1"/>
  <c r="H36" i="40"/>
  <c r="I36" i="40" s="1"/>
  <c r="H28" i="40"/>
  <c r="I28" i="40" s="1"/>
  <c r="H20" i="40"/>
  <c r="I20" i="40" s="1"/>
  <c r="H12" i="40"/>
  <c r="I12" i="40" s="1"/>
  <c r="H42" i="40"/>
  <c r="I42" i="40" s="1"/>
  <c r="H34" i="40"/>
  <c r="I34" i="40" s="1"/>
  <c r="H26" i="40"/>
  <c r="I26" i="40" s="1"/>
  <c r="H18" i="40"/>
  <c r="I18" i="40" s="1"/>
  <c r="H10" i="40"/>
  <c r="I10" i="40" s="1"/>
  <c r="H43" i="40"/>
  <c r="I43" i="40" s="1"/>
  <c r="H39" i="40"/>
  <c r="I39" i="40" s="1"/>
  <c r="H35" i="40"/>
  <c r="I35" i="40" s="1"/>
  <c r="H31" i="40"/>
  <c r="I31" i="40" s="1"/>
  <c r="H27" i="40"/>
  <c r="I27" i="40" s="1"/>
  <c r="H23" i="40"/>
  <c r="I23" i="40" s="1"/>
  <c r="H19" i="40"/>
  <c r="I19" i="40" s="1"/>
  <c r="H15" i="40"/>
  <c r="I15" i="40" s="1"/>
  <c r="H11" i="40"/>
  <c r="I11" i="40" s="1"/>
  <c r="H7" i="40"/>
  <c r="I7" i="40" s="1"/>
  <c r="H40" i="40"/>
  <c r="I40" i="40" s="1"/>
  <c r="H32" i="40"/>
  <c r="I32" i="40" s="1"/>
  <c r="H24" i="40"/>
  <c r="I24" i="40" s="1"/>
  <c r="H16" i="40"/>
  <c r="I16" i="40" s="1"/>
  <c r="H8" i="40"/>
  <c r="I8" i="40" s="1"/>
  <c r="H38" i="40"/>
  <c r="I38" i="40" s="1"/>
  <c r="H30" i="40"/>
  <c r="I30" i="40" s="1"/>
  <c r="H22" i="40"/>
  <c r="I22" i="40" s="1"/>
  <c r="H14" i="40"/>
  <c r="I14" i="40" s="1"/>
  <c r="H6" i="40"/>
  <c r="I6" i="40" s="1"/>
  <c r="H41" i="40"/>
  <c r="I41" i="40" s="1"/>
  <c r="H37" i="40"/>
  <c r="I37" i="40" s="1"/>
  <c r="H33" i="40"/>
  <c r="I33" i="40" s="1"/>
  <c r="H29" i="40"/>
  <c r="I29" i="40" s="1"/>
  <c r="H25" i="40"/>
  <c r="I25" i="40" s="1"/>
  <c r="H21" i="40"/>
  <c r="I21" i="40" s="1"/>
  <c r="H17" i="40"/>
  <c r="I17" i="40" s="1"/>
  <c r="H13" i="40"/>
  <c r="I13" i="40" s="1"/>
  <c r="H9" i="40"/>
  <c r="I9" i="40" s="1"/>
  <c r="H7" i="39"/>
  <c r="I7" i="39" s="1"/>
  <c r="H15" i="39"/>
  <c r="I15" i="39" s="1"/>
  <c r="H23" i="39"/>
  <c r="I23" i="39" s="1"/>
  <c r="H31" i="39"/>
  <c r="I31" i="39" s="1"/>
  <c r="H39" i="39"/>
  <c r="I39" i="39" s="1"/>
  <c r="H9" i="39"/>
  <c r="I9" i="39" s="1"/>
  <c r="H17" i="39"/>
  <c r="I17" i="39" s="1"/>
  <c r="H25" i="39"/>
  <c r="I25" i="39" s="1"/>
  <c r="H33" i="39"/>
  <c r="I33" i="39" s="1"/>
  <c r="H41" i="39"/>
  <c r="I41" i="39" s="1"/>
  <c r="H28" i="39"/>
  <c r="I28" i="39" s="1"/>
  <c r="H12" i="39"/>
  <c r="I12" i="39" s="1"/>
  <c r="H32" i="39"/>
  <c r="I32" i="39" s="1"/>
  <c r="H16" i="39"/>
  <c r="I16" i="39" s="1"/>
  <c r="H42" i="39"/>
  <c r="I42" i="39" s="1"/>
  <c r="H34" i="39"/>
  <c r="I34" i="39" s="1"/>
  <c r="H26" i="39"/>
  <c r="I26" i="39" s="1"/>
  <c r="H18" i="39"/>
  <c r="I18" i="39" s="1"/>
  <c r="H10" i="39"/>
  <c r="I10" i="39" s="1"/>
  <c r="H5" i="39"/>
  <c r="H11" i="39"/>
  <c r="I11" i="39" s="1"/>
  <c r="H19" i="39"/>
  <c r="I19" i="39" s="1"/>
  <c r="H27" i="39"/>
  <c r="I27" i="39" s="1"/>
  <c r="H35" i="39"/>
  <c r="I35" i="39" s="1"/>
  <c r="H43" i="39"/>
  <c r="I43" i="39" s="1"/>
  <c r="H13" i="39"/>
  <c r="I13" i="39" s="1"/>
  <c r="H21" i="39"/>
  <c r="I21" i="39" s="1"/>
  <c r="H29" i="39"/>
  <c r="I29" i="39" s="1"/>
  <c r="H37" i="39"/>
  <c r="I37" i="39" s="1"/>
  <c r="H36" i="39"/>
  <c r="I36" i="39" s="1"/>
  <c r="H20" i="39"/>
  <c r="I20" i="39" s="1"/>
  <c r="H40" i="39"/>
  <c r="I40" i="39" s="1"/>
  <c r="H24" i="39"/>
  <c r="I24" i="39" s="1"/>
  <c r="H8" i="39"/>
  <c r="I8" i="39" s="1"/>
  <c r="H38" i="39"/>
  <c r="I38" i="39" s="1"/>
  <c r="H30" i="39"/>
  <c r="I30" i="39" s="1"/>
  <c r="H22" i="39"/>
  <c r="I22" i="39" s="1"/>
  <c r="H14" i="39"/>
  <c r="I14" i="39" s="1"/>
  <c r="H13" i="38"/>
  <c r="I13" i="38" s="1"/>
  <c r="H21" i="38"/>
  <c r="I21" i="38" s="1"/>
  <c r="H29" i="38"/>
  <c r="I29" i="38" s="1"/>
  <c r="H37" i="38"/>
  <c r="I37" i="38" s="1"/>
  <c r="H7" i="38"/>
  <c r="I7" i="38" s="1"/>
  <c r="H15" i="38"/>
  <c r="I15" i="38" s="1"/>
  <c r="H23" i="38"/>
  <c r="I23" i="38" s="1"/>
  <c r="H31" i="38"/>
  <c r="I31" i="38" s="1"/>
  <c r="H39" i="38"/>
  <c r="I39" i="38" s="1"/>
  <c r="H36" i="38"/>
  <c r="I36" i="38" s="1"/>
  <c r="H20" i="38"/>
  <c r="I20" i="38" s="1"/>
  <c r="H40" i="38"/>
  <c r="I40" i="38" s="1"/>
  <c r="H24" i="38"/>
  <c r="I24" i="38" s="1"/>
  <c r="H8" i="38"/>
  <c r="I8" i="38" s="1"/>
  <c r="H38" i="38"/>
  <c r="I38" i="38" s="1"/>
  <c r="H30" i="38"/>
  <c r="I30" i="38" s="1"/>
  <c r="H22" i="38"/>
  <c r="I22" i="38" s="1"/>
  <c r="H14" i="38"/>
  <c r="I14" i="38" s="1"/>
  <c r="H6" i="38"/>
  <c r="I6" i="38" s="1"/>
  <c r="H9" i="38"/>
  <c r="I9" i="38" s="1"/>
  <c r="H17" i="38"/>
  <c r="I17" i="38" s="1"/>
  <c r="H25" i="38"/>
  <c r="I25" i="38" s="1"/>
  <c r="H33" i="38"/>
  <c r="I33" i="38" s="1"/>
  <c r="H41" i="38"/>
  <c r="I41" i="38" s="1"/>
  <c r="H11" i="38"/>
  <c r="I11" i="38" s="1"/>
  <c r="H19" i="38"/>
  <c r="I19" i="38" s="1"/>
  <c r="H27" i="38"/>
  <c r="I27" i="38" s="1"/>
  <c r="H35" i="38"/>
  <c r="I35" i="38" s="1"/>
  <c r="H43" i="38"/>
  <c r="I43" i="38" s="1"/>
  <c r="H28" i="38"/>
  <c r="I28" i="38" s="1"/>
  <c r="H12" i="38"/>
  <c r="I12" i="38" s="1"/>
  <c r="H32" i="38"/>
  <c r="I32" i="38" s="1"/>
  <c r="H16" i="38"/>
  <c r="I16" i="38" s="1"/>
  <c r="H42" i="38"/>
  <c r="I42" i="38" s="1"/>
  <c r="K42" i="38" s="1"/>
  <c r="H34" i="38"/>
  <c r="I34" i="38" s="1"/>
  <c r="H26" i="38"/>
  <c r="I26" i="38" s="1"/>
  <c r="H18" i="38"/>
  <c r="I18" i="38" s="1"/>
  <c r="H10" i="38"/>
  <c r="I10" i="38" s="1"/>
  <c r="H7" i="37"/>
  <c r="I7" i="37" s="1"/>
  <c r="H15" i="37"/>
  <c r="I15" i="37" s="1"/>
  <c r="H23" i="37"/>
  <c r="I23" i="37" s="1"/>
  <c r="H31" i="37"/>
  <c r="I31" i="37" s="1"/>
  <c r="H39" i="37"/>
  <c r="I39" i="37" s="1"/>
  <c r="H9" i="37"/>
  <c r="I9" i="37" s="1"/>
  <c r="H17" i="37"/>
  <c r="I17" i="37" s="1"/>
  <c r="H25" i="37"/>
  <c r="I25" i="37" s="1"/>
  <c r="H33" i="37"/>
  <c r="I33" i="37" s="1"/>
  <c r="H41" i="37"/>
  <c r="I41" i="37" s="1"/>
  <c r="H28" i="37"/>
  <c r="I28" i="37" s="1"/>
  <c r="H12" i="37"/>
  <c r="I12" i="37" s="1"/>
  <c r="H32" i="37"/>
  <c r="I32" i="37" s="1"/>
  <c r="H16" i="37"/>
  <c r="I16" i="37" s="1"/>
  <c r="H42" i="37"/>
  <c r="I42" i="37" s="1"/>
  <c r="H34" i="37"/>
  <c r="I34" i="37" s="1"/>
  <c r="H26" i="37"/>
  <c r="I26" i="37" s="1"/>
  <c r="H18" i="37"/>
  <c r="I18" i="37" s="1"/>
  <c r="H10" i="37"/>
  <c r="I10" i="37" s="1"/>
  <c r="H5" i="37"/>
  <c r="I5" i="37" s="1"/>
  <c r="H11" i="37"/>
  <c r="I11" i="37" s="1"/>
  <c r="H19" i="37"/>
  <c r="I19" i="37" s="1"/>
  <c r="H27" i="37"/>
  <c r="I27" i="37" s="1"/>
  <c r="H35" i="37"/>
  <c r="I35" i="37" s="1"/>
  <c r="H43" i="37"/>
  <c r="I43" i="37" s="1"/>
  <c r="H13" i="37"/>
  <c r="I13" i="37" s="1"/>
  <c r="H21" i="37"/>
  <c r="I21" i="37" s="1"/>
  <c r="H29" i="37"/>
  <c r="I29" i="37" s="1"/>
  <c r="H37" i="37"/>
  <c r="I37" i="37" s="1"/>
  <c r="H36" i="37"/>
  <c r="I36" i="37" s="1"/>
  <c r="H20" i="37"/>
  <c r="I20" i="37" s="1"/>
  <c r="H40" i="37"/>
  <c r="I40" i="37" s="1"/>
  <c r="H24" i="37"/>
  <c r="I24" i="37" s="1"/>
  <c r="H8" i="37"/>
  <c r="I8" i="37" s="1"/>
  <c r="H38" i="37"/>
  <c r="I38" i="37" s="1"/>
  <c r="H30" i="37"/>
  <c r="I30" i="37" s="1"/>
  <c r="H22" i="37"/>
  <c r="I22" i="37" s="1"/>
  <c r="H14" i="37"/>
  <c r="I14" i="37" s="1"/>
  <c r="H13" i="36"/>
  <c r="I13" i="36" s="1"/>
  <c r="H21" i="36"/>
  <c r="I21" i="36" s="1"/>
  <c r="H29" i="36"/>
  <c r="I29" i="36" s="1"/>
  <c r="H37" i="36"/>
  <c r="I37" i="36" s="1"/>
  <c r="H7" i="36"/>
  <c r="I7" i="36" s="1"/>
  <c r="H15" i="36"/>
  <c r="I15" i="36" s="1"/>
  <c r="H23" i="36"/>
  <c r="I23" i="36" s="1"/>
  <c r="H31" i="36"/>
  <c r="I31" i="36" s="1"/>
  <c r="H39" i="36"/>
  <c r="I39" i="36" s="1"/>
  <c r="H36" i="36"/>
  <c r="I36" i="36" s="1"/>
  <c r="H20" i="36"/>
  <c r="I20" i="36" s="1"/>
  <c r="H40" i="36"/>
  <c r="I40" i="36" s="1"/>
  <c r="H24" i="36"/>
  <c r="I24" i="36" s="1"/>
  <c r="H8" i="36"/>
  <c r="H38" i="36"/>
  <c r="I38" i="36" s="1"/>
  <c r="H30" i="36"/>
  <c r="I30" i="36" s="1"/>
  <c r="H22" i="36"/>
  <c r="I22" i="36" s="1"/>
  <c r="H14" i="36"/>
  <c r="I14" i="36" s="1"/>
  <c r="H6" i="36"/>
  <c r="I6" i="36" s="1"/>
  <c r="H9" i="36"/>
  <c r="I9" i="36" s="1"/>
  <c r="H17" i="36"/>
  <c r="I17" i="36" s="1"/>
  <c r="H25" i="36"/>
  <c r="I25" i="36" s="1"/>
  <c r="H33" i="36"/>
  <c r="I33" i="36" s="1"/>
  <c r="H41" i="36"/>
  <c r="I41" i="36" s="1"/>
  <c r="H11" i="36"/>
  <c r="I11" i="36" s="1"/>
  <c r="H19" i="36"/>
  <c r="I19" i="36" s="1"/>
  <c r="H27" i="36"/>
  <c r="I27" i="36" s="1"/>
  <c r="H35" i="36"/>
  <c r="I35" i="36" s="1"/>
  <c r="H43" i="36"/>
  <c r="I43" i="36" s="1"/>
  <c r="H28" i="36"/>
  <c r="I28" i="36" s="1"/>
  <c r="H12" i="36"/>
  <c r="I12" i="36" s="1"/>
  <c r="H32" i="36"/>
  <c r="I32" i="36" s="1"/>
  <c r="H16" i="36"/>
  <c r="I16" i="36" s="1"/>
  <c r="H42" i="36"/>
  <c r="I42" i="36" s="1"/>
  <c r="H34" i="36"/>
  <c r="I34" i="36" s="1"/>
  <c r="H26" i="36"/>
  <c r="I26" i="36" s="1"/>
  <c r="H18" i="36"/>
  <c r="I18" i="36" s="1"/>
  <c r="H10" i="36"/>
  <c r="I10" i="36" s="1"/>
  <c r="H7" i="35"/>
  <c r="I7" i="35" s="1"/>
  <c r="H15" i="35"/>
  <c r="I15" i="35" s="1"/>
  <c r="H23" i="35"/>
  <c r="I23" i="35" s="1"/>
  <c r="H31" i="35"/>
  <c r="I31" i="35" s="1"/>
  <c r="H39" i="35"/>
  <c r="I39" i="35" s="1"/>
  <c r="H9" i="35"/>
  <c r="I9" i="35" s="1"/>
  <c r="H17" i="35"/>
  <c r="I17" i="35" s="1"/>
  <c r="H25" i="35"/>
  <c r="I25" i="35" s="1"/>
  <c r="H33" i="35"/>
  <c r="I33" i="35" s="1"/>
  <c r="H41" i="35"/>
  <c r="I41" i="35" s="1"/>
  <c r="H28" i="35"/>
  <c r="I28" i="35" s="1"/>
  <c r="H12" i="35"/>
  <c r="I12" i="35" s="1"/>
  <c r="H32" i="35"/>
  <c r="I32" i="35" s="1"/>
  <c r="H16" i="35"/>
  <c r="I16" i="35" s="1"/>
  <c r="H42" i="35"/>
  <c r="I42" i="35" s="1"/>
  <c r="K42" i="35" s="1"/>
  <c r="H34" i="35"/>
  <c r="I34" i="35" s="1"/>
  <c r="H26" i="35"/>
  <c r="I26" i="35" s="1"/>
  <c r="H18" i="35"/>
  <c r="I18" i="35" s="1"/>
  <c r="H10" i="35"/>
  <c r="I10" i="35" s="1"/>
  <c r="H5" i="35"/>
  <c r="I5" i="35" s="1"/>
  <c r="H11" i="35"/>
  <c r="I11" i="35" s="1"/>
  <c r="H19" i="35"/>
  <c r="I19" i="35" s="1"/>
  <c r="H27" i="35"/>
  <c r="I27" i="35" s="1"/>
  <c r="H35" i="35"/>
  <c r="I35" i="35" s="1"/>
  <c r="H43" i="35"/>
  <c r="I43" i="35" s="1"/>
  <c r="H13" i="35"/>
  <c r="I13" i="35" s="1"/>
  <c r="H21" i="35"/>
  <c r="I21" i="35" s="1"/>
  <c r="H29" i="35"/>
  <c r="I29" i="35" s="1"/>
  <c r="H37" i="35"/>
  <c r="I37" i="35" s="1"/>
  <c r="H36" i="35"/>
  <c r="I36" i="35" s="1"/>
  <c r="H20" i="35"/>
  <c r="I20" i="35" s="1"/>
  <c r="H40" i="35"/>
  <c r="I40" i="35" s="1"/>
  <c r="H24" i="35"/>
  <c r="I24" i="35" s="1"/>
  <c r="H8" i="35"/>
  <c r="I8" i="35" s="1"/>
  <c r="H38" i="35"/>
  <c r="I38" i="35" s="1"/>
  <c r="H30" i="35"/>
  <c r="I30" i="35" s="1"/>
  <c r="H22" i="35"/>
  <c r="I22" i="35" s="1"/>
  <c r="H14" i="35"/>
  <c r="I14" i="35" s="1"/>
  <c r="H13" i="34"/>
  <c r="I13" i="34" s="1"/>
  <c r="H21" i="34"/>
  <c r="I21" i="34" s="1"/>
  <c r="H29" i="34"/>
  <c r="I29" i="34" s="1"/>
  <c r="H37" i="34"/>
  <c r="I37" i="34" s="1"/>
  <c r="H7" i="34"/>
  <c r="I7" i="34" s="1"/>
  <c r="H15" i="34"/>
  <c r="I15" i="34" s="1"/>
  <c r="H23" i="34"/>
  <c r="I23" i="34" s="1"/>
  <c r="H31" i="34"/>
  <c r="I31" i="34" s="1"/>
  <c r="H39" i="34"/>
  <c r="I39" i="34" s="1"/>
  <c r="H36" i="34"/>
  <c r="I36" i="34" s="1"/>
  <c r="H20" i="34"/>
  <c r="I20" i="34" s="1"/>
  <c r="H40" i="34"/>
  <c r="I40" i="34" s="1"/>
  <c r="H24" i="34"/>
  <c r="I24" i="34" s="1"/>
  <c r="H8" i="34"/>
  <c r="H38" i="34"/>
  <c r="I38" i="34" s="1"/>
  <c r="H30" i="34"/>
  <c r="I30" i="34" s="1"/>
  <c r="H22" i="34"/>
  <c r="I22" i="34" s="1"/>
  <c r="H14" i="34"/>
  <c r="I14" i="34" s="1"/>
  <c r="H6" i="34"/>
  <c r="I6" i="34" s="1"/>
  <c r="H9" i="34"/>
  <c r="I9" i="34" s="1"/>
  <c r="H17" i="34"/>
  <c r="I17" i="34" s="1"/>
  <c r="H25" i="34"/>
  <c r="I25" i="34" s="1"/>
  <c r="H33" i="34"/>
  <c r="I33" i="34" s="1"/>
  <c r="H41" i="34"/>
  <c r="I41" i="34" s="1"/>
  <c r="H11" i="34"/>
  <c r="I11" i="34" s="1"/>
  <c r="H19" i="34"/>
  <c r="I19" i="34" s="1"/>
  <c r="H27" i="34"/>
  <c r="I27" i="34" s="1"/>
  <c r="H35" i="34"/>
  <c r="I35" i="34" s="1"/>
  <c r="H43" i="34"/>
  <c r="I43" i="34" s="1"/>
  <c r="H28" i="34"/>
  <c r="I28" i="34" s="1"/>
  <c r="H12" i="34"/>
  <c r="I12" i="34" s="1"/>
  <c r="H32" i="34"/>
  <c r="I32" i="34" s="1"/>
  <c r="H16" i="34"/>
  <c r="I16" i="34" s="1"/>
  <c r="H42" i="34"/>
  <c r="I42" i="34" s="1"/>
  <c r="K42" i="34" s="1"/>
  <c r="H34" i="34"/>
  <c r="I34" i="34" s="1"/>
  <c r="H26" i="34"/>
  <c r="I26" i="34" s="1"/>
  <c r="H18" i="34"/>
  <c r="I18" i="34" s="1"/>
  <c r="H10" i="34"/>
  <c r="I10" i="34" s="1"/>
  <c r="H7" i="33"/>
  <c r="I7" i="33" s="1"/>
  <c r="H15" i="33"/>
  <c r="I15" i="33" s="1"/>
  <c r="H23" i="33"/>
  <c r="I23" i="33" s="1"/>
  <c r="H31" i="33"/>
  <c r="I31" i="33" s="1"/>
  <c r="H39" i="33"/>
  <c r="I39" i="33" s="1"/>
  <c r="H9" i="33"/>
  <c r="I9" i="33" s="1"/>
  <c r="H17" i="33"/>
  <c r="I17" i="33" s="1"/>
  <c r="H25" i="33"/>
  <c r="I25" i="33" s="1"/>
  <c r="H33" i="33"/>
  <c r="I33" i="33" s="1"/>
  <c r="H41" i="33"/>
  <c r="I41" i="33" s="1"/>
  <c r="H28" i="33"/>
  <c r="I28" i="33" s="1"/>
  <c r="H12" i="33"/>
  <c r="I12" i="33" s="1"/>
  <c r="H32" i="33"/>
  <c r="I32" i="33" s="1"/>
  <c r="H16" i="33"/>
  <c r="I16" i="33" s="1"/>
  <c r="H42" i="33"/>
  <c r="I42" i="33" s="1"/>
  <c r="H34" i="33"/>
  <c r="I34" i="33" s="1"/>
  <c r="H26" i="33"/>
  <c r="I26" i="33" s="1"/>
  <c r="H18" i="33"/>
  <c r="I18" i="33" s="1"/>
  <c r="H10" i="33"/>
  <c r="I10" i="33" s="1"/>
  <c r="H5" i="33"/>
  <c r="H11" i="33"/>
  <c r="I11" i="33" s="1"/>
  <c r="H19" i="33"/>
  <c r="I19" i="33" s="1"/>
  <c r="H27" i="33"/>
  <c r="I27" i="33" s="1"/>
  <c r="H35" i="33"/>
  <c r="I35" i="33" s="1"/>
  <c r="H43" i="33"/>
  <c r="I43" i="33" s="1"/>
  <c r="H13" i="33"/>
  <c r="I13" i="33" s="1"/>
  <c r="H21" i="33"/>
  <c r="I21" i="33" s="1"/>
  <c r="H29" i="33"/>
  <c r="I29" i="33" s="1"/>
  <c r="H37" i="33"/>
  <c r="I37" i="33" s="1"/>
  <c r="H36" i="33"/>
  <c r="I36" i="33" s="1"/>
  <c r="H20" i="33"/>
  <c r="I20" i="33" s="1"/>
  <c r="H40" i="33"/>
  <c r="I40" i="33" s="1"/>
  <c r="H24" i="33"/>
  <c r="I24" i="33" s="1"/>
  <c r="H8" i="33"/>
  <c r="I8" i="33" s="1"/>
  <c r="H38" i="33"/>
  <c r="I38" i="33" s="1"/>
  <c r="H30" i="33"/>
  <c r="I30" i="33" s="1"/>
  <c r="H22" i="33"/>
  <c r="I22" i="33" s="1"/>
  <c r="H14" i="33"/>
  <c r="I14" i="33" s="1"/>
  <c r="H13" i="32"/>
  <c r="I13" i="32" s="1"/>
  <c r="H21" i="32"/>
  <c r="I21" i="32" s="1"/>
  <c r="H29" i="32"/>
  <c r="I29" i="32" s="1"/>
  <c r="H37" i="32"/>
  <c r="I37" i="32" s="1"/>
  <c r="H7" i="32"/>
  <c r="I7" i="32" s="1"/>
  <c r="H15" i="32"/>
  <c r="I15" i="32" s="1"/>
  <c r="H23" i="32"/>
  <c r="I23" i="32" s="1"/>
  <c r="H31" i="32"/>
  <c r="I31" i="32" s="1"/>
  <c r="H39" i="32"/>
  <c r="I39" i="32" s="1"/>
  <c r="H36" i="32"/>
  <c r="I36" i="32" s="1"/>
  <c r="H20" i="32"/>
  <c r="I20" i="32" s="1"/>
  <c r="H40" i="32"/>
  <c r="I40" i="32" s="1"/>
  <c r="H24" i="32"/>
  <c r="I24" i="32" s="1"/>
  <c r="H8" i="32"/>
  <c r="H38" i="32"/>
  <c r="I38" i="32" s="1"/>
  <c r="H30" i="32"/>
  <c r="I30" i="32" s="1"/>
  <c r="H22" i="32"/>
  <c r="I22" i="32" s="1"/>
  <c r="H14" i="32"/>
  <c r="I14" i="32" s="1"/>
  <c r="H6" i="32"/>
  <c r="I6" i="32" s="1"/>
  <c r="H9" i="32"/>
  <c r="I9" i="32" s="1"/>
  <c r="H17" i="32"/>
  <c r="I17" i="32" s="1"/>
  <c r="H25" i="32"/>
  <c r="I25" i="32" s="1"/>
  <c r="H33" i="32"/>
  <c r="I33" i="32" s="1"/>
  <c r="H41" i="32"/>
  <c r="I41" i="32" s="1"/>
  <c r="H11" i="32"/>
  <c r="I11" i="32" s="1"/>
  <c r="H19" i="32"/>
  <c r="I19" i="32" s="1"/>
  <c r="H27" i="32"/>
  <c r="I27" i="32" s="1"/>
  <c r="H35" i="32"/>
  <c r="I35" i="32" s="1"/>
  <c r="H43" i="32"/>
  <c r="I43" i="32" s="1"/>
  <c r="H28" i="32"/>
  <c r="I28" i="32" s="1"/>
  <c r="H12" i="32"/>
  <c r="I12" i="32" s="1"/>
  <c r="H32" i="32"/>
  <c r="I32" i="32" s="1"/>
  <c r="H16" i="32"/>
  <c r="I16" i="32" s="1"/>
  <c r="H42" i="32"/>
  <c r="I42" i="32" s="1"/>
  <c r="K42" i="32" s="1"/>
  <c r="H34" i="32"/>
  <c r="I34" i="32" s="1"/>
  <c r="H26" i="32"/>
  <c r="I26" i="32" s="1"/>
  <c r="H18" i="32"/>
  <c r="I18" i="32" s="1"/>
  <c r="H10" i="32"/>
  <c r="I10" i="32" s="1"/>
  <c r="H11" i="31"/>
  <c r="I11" i="31" s="1"/>
  <c r="H19" i="31"/>
  <c r="I19" i="31" s="1"/>
  <c r="H27" i="31"/>
  <c r="I27" i="31" s="1"/>
  <c r="H35" i="31"/>
  <c r="I35" i="31" s="1"/>
  <c r="H43" i="31"/>
  <c r="I43" i="31" s="1"/>
  <c r="H13" i="31"/>
  <c r="I13" i="31" s="1"/>
  <c r="H21" i="31"/>
  <c r="I21" i="31" s="1"/>
  <c r="H29" i="31"/>
  <c r="I29" i="31" s="1"/>
  <c r="H37" i="31"/>
  <c r="I37" i="31" s="1"/>
  <c r="H36" i="31"/>
  <c r="I36" i="31" s="1"/>
  <c r="H20" i="31"/>
  <c r="I20" i="31" s="1"/>
  <c r="H40" i="31"/>
  <c r="I40" i="31" s="1"/>
  <c r="H24" i="31"/>
  <c r="I24" i="31" s="1"/>
  <c r="H8" i="31"/>
  <c r="I8" i="31" s="1"/>
  <c r="H38" i="31"/>
  <c r="I38" i="31" s="1"/>
  <c r="H30" i="31"/>
  <c r="I30" i="31" s="1"/>
  <c r="H22" i="31"/>
  <c r="I22" i="31" s="1"/>
  <c r="H14" i="31"/>
  <c r="I14" i="31" s="1"/>
  <c r="H6" i="31"/>
  <c r="I6" i="31" s="1"/>
  <c r="H7" i="31"/>
  <c r="H15" i="31"/>
  <c r="I15" i="31" s="1"/>
  <c r="H23" i="31"/>
  <c r="I23" i="31" s="1"/>
  <c r="H31" i="31"/>
  <c r="I31" i="31" s="1"/>
  <c r="H39" i="31"/>
  <c r="I39" i="31" s="1"/>
  <c r="H9" i="31"/>
  <c r="I9" i="31" s="1"/>
  <c r="H17" i="31"/>
  <c r="I17" i="31" s="1"/>
  <c r="H25" i="31"/>
  <c r="I25" i="31" s="1"/>
  <c r="H33" i="31"/>
  <c r="I33" i="31" s="1"/>
  <c r="H41" i="31"/>
  <c r="I41" i="31" s="1"/>
  <c r="H28" i="31"/>
  <c r="I28" i="31" s="1"/>
  <c r="H12" i="31"/>
  <c r="I12" i="31" s="1"/>
  <c r="H32" i="31"/>
  <c r="I32" i="31" s="1"/>
  <c r="H16" i="31"/>
  <c r="I16" i="31" s="1"/>
  <c r="H42" i="31"/>
  <c r="I42" i="31" s="1"/>
  <c r="K42" i="31" s="1"/>
  <c r="H34" i="31"/>
  <c r="I34" i="31" s="1"/>
  <c r="H26" i="31"/>
  <c r="I26" i="31" s="1"/>
  <c r="H18" i="31"/>
  <c r="I18" i="31" s="1"/>
  <c r="H10" i="31"/>
  <c r="I10" i="31" s="1"/>
  <c r="H13" i="30"/>
  <c r="I13" i="30" s="1"/>
  <c r="H21" i="30"/>
  <c r="I21" i="30" s="1"/>
  <c r="H29" i="30"/>
  <c r="I29" i="30" s="1"/>
  <c r="H37" i="30"/>
  <c r="I37" i="30" s="1"/>
  <c r="H7" i="30"/>
  <c r="I7" i="30" s="1"/>
  <c r="H15" i="30"/>
  <c r="I15" i="30" s="1"/>
  <c r="H23" i="30"/>
  <c r="I23" i="30" s="1"/>
  <c r="H31" i="30"/>
  <c r="I31" i="30" s="1"/>
  <c r="H39" i="30"/>
  <c r="I39" i="30" s="1"/>
  <c r="H36" i="30"/>
  <c r="I36" i="30" s="1"/>
  <c r="H20" i="30"/>
  <c r="I20" i="30" s="1"/>
  <c r="H40" i="30"/>
  <c r="I40" i="30" s="1"/>
  <c r="H24" i="30"/>
  <c r="I24" i="30" s="1"/>
  <c r="H8" i="30"/>
  <c r="I8" i="30" s="1"/>
  <c r="H38" i="30"/>
  <c r="I38" i="30" s="1"/>
  <c r="H30" i="30"/>
  <c r="I30" i="30" s="1"/>
  <c r="H22" i="30"/>
  <c r="I22" i="30" s="1"/>
  <c r="H14" i="30"/>
  <c r="I14" i="30" s="1"/>
  <c r="H6" i="30"/>
  <c r="I6" i="30" s="1"/>
  <c r="H9" i="30"/>
  <c r="I9" i="30" s="1"/>
  <c r="H17" i="30"/>
  <c r="I17" i="30" s="1"/>
  <c r="H25" i="30"/>
  <c r="I25" i="30" s="1"/>
  <c r="H33" i="30"/>
  <c r="I33" i="30" s="1"/>
  <c r="H41" i="30"/>
  <c r="I41" i="30" s="1"/>
  <c r="H11" i="30"/>
  <c r="I11" i="30" s="1"/>
  <c r="H19" i="30"/>
  <c r="I19" i="30" s="1"/>
  <c r="H27" i="30"/>
  <c r="I27" i="30" s="1"/>
  <c r="H35" i="30"/>
  <c r="I35" i="30" s="1"/>
  <c r="H43" i="30"/>
  <c r="I43" i="30" s="1"/>
  <c r="H28" i="30"/>
  <c r="I28" i="30" s="1"/>
  <c r="H12" i="30"/>
  <c r="I12" i="30" s="1"/>
  <c r="H32" i="30"/>
  <c r="I32" i="30" s="1"/>
  <c r="H16" i="30"/>
  <c r="I16" i="30" s="1"/>
  <c r="H42" i="30"/>
  <c r="I42" i="30" s="1"/>
  <c r="K42" i="30" s="1"/>
  <c r="H34" i="30"/>
  <c r="I34" i="30" s="1"/>
  <c r="H26" i="30"/>
  <c r="I26" i="30" s="1"/>
  <c r="H18" i="30"/>
  <c r="I18" i="30" s="1"/>
  <c r="H10" i="30"/>
  <c r="I10" i="30" s="1"/>
  <c r="H7" i="29"/>
  <c r="I7" i="29" s="1"/>
  <c r="H15" i="29"/>
  <c r="I15" i="29" s="1"/>
  <c r="H23" i="29"/>
  <c r="I23" i="29" s="1"/>
  <c r="H31" i="29"/>
  <c r="I31" i="29" s="1"/>
  <c r="H39" i="29"/>
  <c r="I39" i="29" s="1"/>
  <c r="H9" i="29"/>
  <c r="I9" i="29" s="1"/>
  <c r="H17" i="29"/>
  <c r="I17" i="29" s="1"/>
  <c r="H25" i="29"/>
  <c r="I25" i="29" s="1"/>
  <c r="H33" i="29"/>
  <c r="I33" i="29" s="1"/>
  <c r="H41" i="29"/>
  <c r="I41" i="29" s="1"/>
  <c r="H28" i="29"/>
  <c r="I28" i="29" s="1"/>
  <c r="H12" i="29"/>
  <c r="I12" i="29" s="1"/>
  <c r="H32" i="29"/>
  <c r="I32" i="29" s="1"/>
  <c r="H16" i="29"/>
  <c r="I16" i="29" s="1"/>
  <c r="H42" i="29"/>
  <c r="I42" i="29" s="1"/>
  <c r="K42" i="29" s="1"/>
  <c r="H34" i="29"/>
  <c r="I34" i="29" s="1"/>
  <c r="H26" i="29"/>
  <c r="I26" i="29" s="1"/>
  <c r="H18" i="29"/>
  <c r="I18" i="29" s="1"/>
  <c r="H10" i="29"/>
  <c r="I10" i="29" s="1"/>
  <c r="H5" i="29"/>
  <c r="I5" i="29" s="1"/>
  <c r="H11" i="29"/>
  <c r="I11" i="29" s="1"/>
  <c r="H19" i="29"/>
  <c r="I19" i="29" s="1"/>
  <c r="H27" i="29"/>
  <c r="I27" i="29" s="1"/>
  <c r="H35" i="29"/>
  <c r="I35" i="29" s="1"/>
  <c r="H43" i="29"/>
  <c r="I43" i="29" s="1"/>
  <c r="H13" i="29"/>
  <c r="I13" i="29" s="1"/>
  <c r="H21" i="29"/>
  <c r="I21" i="29" s="1"/>
  <c r="H29" i="29"/>
  <c r="I29" i="29" s="1"/>
  <c r="H37" i="29"/>
  <c r="I37" i="29" s="1"/>
  <c r="H36" i="29"/>
  <c r="I36" i="29" s="1"/>
  <c r="H20" i="29"/>
  <c r="I20" i="29" s="1"/>
  <c r="H40" i="29"/>
  <c r="I40" i="29" s="1"/>
  <c r="H24" i="29"/>
  <c r="I24" i="29" s="1"/>
  <c r="H8" i="29"/>
  <c r="I8" i="29" s="1"/>
  <c r="H38" i="29"/>
  <c r="I38" i="29" s="1"/>
  <c r="H30" i="29"/>
  <c r="I30" i="29" s="1"/>
  <c r="H22" i="29"/>
  <c r="I22" i="29" s="1"/>
  <c r="H14" i="29"/>
  <c r="I14" i="29" s="1"/>
  <c r="H9" i="28"/>
  <c r="I9" i="28" s="1"/>
  <c r="H17" i="28"/>
  <c r="I17" i="28" s="1"/>
  <c r="H25" i="28"/>
  <c r="I25" i="28" s="1"/>
  <c r="H33" i="28"/>
  <c r="I33" i="28" s="1"/>
  <c r="H41" i="28"/>
  <c r="I41" i="28" s="1"/>
  <c r="H11" i="28"/>
  <c r="I11" i="28" s="1"/>
  <c r="H19" i="28"/>
  <c r="I19" i="28" s="1"/>
  <c r="H27" i="28"/>
  <c r="I27" i="28" s="1"/>
  <c r="H35" i="28"/>
  <c r="I35" i="28" s="1"/>
  <c r="H43" i="28"/>
  <c r="I43" i="28" s="1"/>
  <c r="H28" i="28"/>
  <c r="I28" i="28" s="1"/>
  <c r="H12" i="28"/>
  <c r="I12" i="28" s="1"/>
  <c r="H32" i="28"/>
  <c r="I32" i="28" s="1"/>
  <c r="H16" i="28"/>
  <c r="I16" i="28" s="1"/>
  <c r="H42" i="28"/>
  <c r="I42" i="28" s="1"/>
  <c r="K42" i="28" s="1"/>
  <c r="H34" i="28"/>
  <c r="I34" i="28" s="1"/>
  <c r="H26" i="28"/>
  <c r="I26" i="28" s="1"/>
  <c r="H18" i="28"/>
  <c r="I18" i="28" s="1"/>
  <c r="H10" i="28"/>
  <c r="I10" i="28" s="1"/>
  <c r="H5" i="28"/>
  <c r="H13" i="28"/>
  <c r="I13" i="28" s="1"/>
  <c r="H21" i="28"/>
  <c r="I21" i="28" s="1"/>
  <c r="H29" i="28"/>
  <c r="I29" i="28" s="1"/>
  <c r="H37" i="28"/>
  <c r="I37" i="28" s="1"/>
  <c r="H7" i="28"/>
  <c r="I7" i="28" s="1"/>
  <c r="H15" i="28"/>
  <c r="I15" i="28" s="1"/>
  <c r="H23" i="28"/>
  <c r="I23" i="28" s="1"/>
  <c r="H31" i="28"/>
  <c r="I31" i="28" s="1"/>
  <c r="H39" i="28"/>
  <c r="I39" i="28" s="1"/>
  <c r="H36" i="28"/>
  <c r="I36" i="28" s="1"/>
  <c r="H20" i="28"/>
  <c r="I20" i="28" s="1"/>
  <c r="H40" i="28"/>
  <c r="I40" i="28" s="1"/>
  <c r="H24" i="28"/>
  <c r="I24" i="28" s="1"/>
  <c r="H8" i="28"/>
  <c r="I8" i="28" s="1"/>
  <c r="H38" i="28"/>
  <c r="I38" i="28" s="1"/>
  <c r="H30" i="28"/>
  <c r="I30" i="28" s="1"/>
  <c r="H22" i="28"/>
  <c r="I22" i="28" s="1"/>
  <c r="H14" i="28"/>
  <c r="I14" i="28" s="1"/>
  <c r="H9" i="26"/>
  <c r="I9" i="26" s="1"/>
  <c r="H17" i="26"/>
  <c r="I17" i="26" s="1"/>
  <c r="H25" i="26"/>
  <c r="I25" i="26" s="1"/>
  <c r="H33" i="26"/>
  <c r="I33" i="26" s="1"/>
  <c r="H41" i="26"/>
  <c r="I41" i="26" s="1"/>
  <c r="H11" i="26"/>
  <c r="I11" i="26" s="1"/>
  <c r="H19" i="26"/>
  <c r="I19" i="26" s="1"/>
  <c r="H27" i="26"/>
  <c r="I27" i="26" s="1"/>
  <c r="H35" i="26"/>
  <c r="I35" i="26" s="1"/>
  <c r="H43" i="26"/>
  <c r="I43" i="26" s="1"/>
  <c r="H38" i="26"/>
  <c r="I38" i="26" s="1"/>
  <c r="H30" i="26"/>
  <c r="I30" i="26" s="1"/>
  <c r="H22" i="26"/>
  <c r="I22" i="26" s="1"/>
  <c r="H12" i="26"/>
  <c r="I12" i="26" s="1"/>
  <c r="H36" i="26"/>
  <c r="I36" i="26" s="1"/>
  <c r="H28" i="26"/>
  <c r="I28" i="26" s="1"/>
  <c r="H20" i="26"/>
  <c r="I20" i="26" s="1"/>
  <c r="H8" i="26"/>
  <c r="I8" i="26" s="1"/>
  <c r="H10" i="26"/>
  <c r="I10" i="26" s="1"/>
  <c r="H5" i="26"/>
  <c r="H13" i="26"/>
  <c r="I13" i="26" s="1"/>
  <c r="H21" i="26"/>
  <c r="I21" i="26" s="1"/>
  <c r="H29" i="26"/>
  <c r="I29" i="26" s="1"/>
  <c r="H37" i="26"/>
  <c r="I37" i="26" s="1"/>
  <c r="H7" i="26"/>
  <c r="I7" i="26" s="1"/>
  <c r="H15" i="26"/>
  <c r="I15" i="26" s="1"/>
  <c r="H23" i="26"/>
  <c r="I23" i="26" s="1"/>
  <c r="H31" i="26"/>
  <c r="I31" i="26" s="1"/>
  <c r="H39" i="26"/>
  <c r="I39" i="26" s="1"/>
  <c r="H42" i="26"/>
  <c r="I42" i="26" s="1"/>
  <c r="K42" i="26" s="1"/>
  <c r="H34" i="26"/>
  <c r="I34" i="26" s="1"/>
  <c r="H26" i="26"/>
  <c r="I26" i="26" s="1"/>
  <c r="H18" i="26"/>
  <c r="I18" i="26" s="1"/>
  <c r="H40" i="26"/>
  <c r="I40" i="26" s="1"/>
  <c r="H32" i="26"/>
  <c r="I32" i="26" s="1"/>
  <c r="H24" i="26"/>
  <c r="I24" i="26" s="1"/>
  <c r="H16" i="26"/>
  <c r="I16" i="26" s="1"/>
  <c r="H14" i="26"/>
  <c r="I14" i="26" s="1"/>
  <c r="H7" i="25"/>
  <c r="I7" i="25" s="1"/>
  <c r="H15" i="25"/>
  <c r="I15" i="25" s="1"/>
  <c r="H23" i="25"/>
  <c r="I23" i="25" s="1"/>
  <c r="H31" i="25"/>
  <c r="I31" i="25" s="1"/>
  <c r="H39" i="25"/>
  <c r="I39" i="25" s="1"/>
  <c r="H9" i="25"/>
  <c r="I9" i="25" s="1"/>
  <c r="H17" i="25"/>
  <c r="I17" i="25" s="1"/>
  <c r="H25" i="25"/>
  <c r="I25" i="25" s="1"/>
  <c r="H33" i="25"/>
  <c r="I33" i="25" s="1"/>
  <c r="H41" i="25"/>
  <c r="I41" i="25" s="1"/>
  <c r="H38" i="25"/>
  <c r="I38" i="25" s="1"/>
  <c r="H30" i="25"/>
  <c r="I30" i="25" s="1"/>
  <c r="H22" i="25"/>
  <c r="I22" i="25" s="1"/>
  <c r="H14" i="25"/>
  <c r="I14" i="25" s="1"/>
  <c r="H6" i="25"/>
  <c r="I6" i="25" s="1"/>
  <c r="H36" i="25"/>
  <c r="I36" i="25" s="1"/>
  <c r="H28" i="25"/>
  <c r="I28" i="25" s="1"/>
  <c r="H20" i="25"/>
  <c r="I20" i="25" s="1"/>
  <c r="H12" i="25"/>
  <c r="I12" i="25" s="1"/>
  <c r="H5" i="25"/>
  <c r="I5" i="25" s="1"/>
  <c r="H11" i="25"/>
  <c r="I11" i="25" s="1"/>
  <c r="H19" i="25"/>
  <c r="I19" i="25" s="1"/>
  <c r="H27" i="25"/>
  <c r="I27" i="25" s="1"/>
  <c r="H35" i="25"/>
  <c r="I35" i="25" s="1"/>
  <c r="H43" i="25"/>
  <c r="I43" i="25" s="1"/>
  <c r="H13" i="25"/>
  <c r="I13" i="25" s="1"/>
  <c r="H21" i="25"/>
  <c r="I21" i="25" s="1"/>
  <c r="H29" i="25"/>
  <c r="I29" i="25" s="1"/>
  <c r="H37" i="25"/>
  <c r="I37" i="25" s="1"/>
  <c r="H42" i="25"/>
  <c r="I42" i="25" s="1"/>
  <c r="K42" i="25" s="1"/>
  <c r="H34" i="25"/>
  <c r="I34" i="25" s="1"/>
  <c r="H26" i="25"/>
  <c r="I26" i="25" s="1"/>
  <c r="H18" i="25"/>
  <c r="I18" i="25" s="1"/>
  <c r="H10" i="25"/>
  <c r="I10" i="25" s="1"/>
  <c r="H40" i="25"/>
  <c r="I40" i="25" s="1"/>
  <c r="H32" i="25"/>
  <c r="I32" i="25" s="1"/>
  <c r="H24" i="25"/>
  <c r="I24" i="25" s="1"/>
  <c r="H16" i="25"/>
  <c r="I16" i="25" s="1"/>
  <c r="H9" i="24"/>
  <c r="I9" i="24" s="1"/>
  <c r="H17" i="24"/>
  <c r="I17" i="24" s="1"/>
  <c r="H25" i="24"/>
  <c r="I25" i="24" s="1"/>
  <c r="H33" i="24"/>
  <c r="I33" i="24" s="1"/>
  <c r="H41" i="24"/>
  <c r="I41" i="24" s="1"/>
  <c r="H11" i="24"/>
  <c r="I11" i="24" s="1"/>
  <c r="H19" i="24"/>
  <c r="I19" i="24" s="1"/>
  <c r="H27" i="24"/>
  <c r="I27" i="24" s="1"/>
  <c r="K27" i="24" s="1"/>
  <c r="H35" i="24"/>
  <c r="I35" i="24" s="1"/>
  <c r="H43" i="24"/>
  <c r="I43" i="24" s="1"/>
  <c r="H38" i="24"/>
  <c r="I38" i="24" s="1"/>
  <c r="H30" i="24"/>
  <c r="I30" i="24" s="1"/>
  <c r="H22" i="24"/>
  <c r="I22" i="24" s="1"/>
  <c r="H14" i="24"/>
  <c r="I14" i="24" s="1"/>
  <c r="H6" i="24"/>
  <c r="I6" i="24" s="1"/>
  <c r="H36" i="24"/>
  <c r="I36" i="24" s="1"/>
  <c r="H28" i="24"/>
  <c r="I28" i="24" s="1"/>
  <c r="H20" i="24"/>
  <c r="I20" i="24" s="1"/>
  <c r="H12" i="24"/>
  <c r="I12" i="24" s="1"/>
  <c r="H5" i="24"/>
  <c r="H13" i="24"/>
  <c r="I13" i="24" s="1"/>
  <c r="H21" i="24"/>
  <c r="I21" i="24" s="1"/>
  <c r="H29" i="24"/>
  <c r="I29" i="24" s="1"/>
  <c r="H37" i="24"/>
  <c r="I37" i="24" s="1"/>
  <c r="H7" i="24"/>
  <c r="I7" i="24" s="1"/>
  <c r="H15" i="24"/>
  <c r="I15" i="24" s="1"/>
  <c r="H23" i="24"/>
  <c r="I23" i="24" s="1"/>
  <c r="H31" i="24"/>
  <c r="I31" i="24" s="1"/>
  <c r="H39" i="24"/>
  <c r="I39" i="24" s="1"/>
  <c r="H42" i="24"/>
  <c r="I42" i="24" s="1"/>
  <c r="H34" i="24"/>
  <c r="I34" i="24" s="1"/>
  <c r="H26" i="24"/>
  <c r="I26" i="24" s="1"/>
  <c r="H18" i="24"/>
  <c r="I18" i="24" s="1"/>
  <c r="H10" i="24"/>
  <c r="I10" i="24" s="1"/>
  <c r="H40" i="24"/>
  <c r="I40" i="24" s="1"/>
  <c r="H32" i="24"/>
  <c r="I32" i="24" s="1"/>
  <c r="H24" i="24"/>
  <c r="I24" i="24" s="1"/>
  <c r="H16" i="24"/>
  <c r="I16" i="24" s="1"/>
  <c r="I5" i="23"/>
  <c r="H11" i="23"/>
  <c r="I11" i="23" s="1"/>
  <c r="H19" i="23"/>
  <c r="I19" i="23" s="1"/>
  <c r="H27" i="23"/>
  <c r="I27" i="23" s="1"/>
  <c r="H35" i="23"/>
  <c r="I35" i="23" s="1"/>
  <c r="H43" i="23"/>
  <c r="I43" i="23" s="1"/>
  <c r="H13" i="23"/>
  <c r="I13" i="23" s="1"/>
  <c r="H21" i="23"/>
  <c r="I21" i="23" s="1"/>
  <c r="H29" i="23"/>
  <c r="I29" i="23" s="1"/>
  <c r="H37" i="23"/>
  <c r="I37" i="23" s="1"/>
  <c r="H42" i="23"/>
  <c r="I42" i="23" s="1"/>
  <c r="H34" i="23"/>
  <c r="I34" i="23" s="1"/>
  <c r="H26" i="23"/>
  <c r="I26" i="23" s="1"/>
  <c r="H18" i="23"/>
  <c r="I18" i="23" s="1"/>
  <c r="H10" i="23"/>
  <c r="I10" i="23" s="1"/>
  <c r="H40" i="23"/>
  <c r="I40" i="23" s="1"/>
  <c r="H32" i="23"/>
  <c r="I32" i="23" s="1"/>
  <c r="H24" i="23"/>
  <c r="I24" i="23" s="1"/>
  <c r="H16" i="23"/>
  <c r="I16" i="23" s="1"/>
  <c r="H8" i="23"/>
  <c r="I8" i="23" s="1"/>
  <c r="H7" i="23"/>
  <c r="I7" i="23" s="1"/>
  <c r="H15" i="23"/>
  <c r="I15" i="23" s="1"/>
  <c r="H23" i="23"/>
  <c r="I23" i="23" s="1"/>
  <c r="H31" i="23"/>
  <c r="I31" i="23" s="1"/>
  <c r="H39" i="23"/>
  <c r="I39" i="23" s="1"/>
  <c r="H9" i="23"/>
  <c r="I9" i="23" s="1"/>
  <c r="H17" i="23"/>
  <c r="I17" i="23" s="1"/>
  <c r="H25" i="23"/>
  <c r="I25" i="23" s="1"/>
  <c r="H33" i="23"/>
  <c r="I33" i="23" s="1"/>
  <c r="H41" i="23"/>
  <c r="I41" i="23" s="1"/>
  <c r="H38" i="23"/>
  <c r="I38" i="23" s="1"/>
  <c r="H30" i="23"/>
  <c r="I30" i="23" s="1"/>
  <c r="H22" i="23"/>
  <c r="I22" i="23" s="1"/>
  <c r="H14" i="23"/>
  <c r="I14" i="23" s="1"/>
  <c r="H6" i="23"/>
  <c r="I6" i="23" s="1"/>
  <c r="H36" i="23"/>
  <c r="I36" i="23" s="1"/>
  <c r="H28" i="23"/>
  <c r="I28" i="23" s="1"/>
  <c r="H20" i="23"/>
  <c r="I20" i="23" s="1"/>
  <c r="H12" i="23"/>
  <c r="I12" i="23" s="1"/>
  <c r="I5" i="22"/>
  <c r="H13" i="22"/>
  <c r="I13" i="22" s="1"/>
  <c r="H21" i="22"/>
  <c r="I21" i="22" s="1"/>
  <c r="H29" i="22"/>
  <c r="I29" i="22" s="1"/>
  <c r="H37" i="22"/>
  <c r="I37" i="22" s="1"/>
  <c r="H7" i="22"/>
  <c r="I7" i="22" s="1"/>
  <c r="H15" i="22"/>
  <c r="I15" i="22" s="1"/>
  <c r="H23" i="22"/>
  <c r="I23" i="22" s="1"/>
  <c r="H31" i="22"/>
  <c r="I31" i="22" s="1"/>
  <c r="H39" i="22"/>
  <c r="I39" i="22" s="1"/>
  <c r="H42" i="22"/>
  <c r="I42" i="22" s="1"/>
  <c r="H38" i="22"/>
  <c r="I38" i="22" s="1"/>
  <c r="H26" i="22"/>
  <c r="I26" i="22" s="1"/>
  <c r="H18" i="22"/>
  <c r="I18" i="22" s="1"/>
  <c r="H10" i="22"/>
  <c r="I10" i="22" s="1"/>
  <c r="H40" i="22"/>
  <c r="I40" i="22" s="1"/>
  <c r="H32" i="22"/>
  <c r="I32" i="22" s="1"/>
  <c r="H24" i="22"/>
  <c r="I24" i="22" s="1"/>
  <c r="H16" i="22"/>
  <c r="I16" i="22" s="1"/>
  <c r="H8" i="22"/>
  <c r="I8" i="22" s="1"/>
  <c r="H9" i="22"/>
  <c r="I9" i="22" s="1"/>
  <c r="H17" i="22"/>
  <c r="I17" i="22" s="1"/>
  <c r="H25" i="22"/>
  <c r="I25" i="22" s="1"/>
  <c r="H33" i="22"/>
  <c r="I33" i="22" s="1"/>
  <c r="H41" i="22"/>
  <c r="I41" i="22" s="1"/>
  <c r="H11" i="22"/>
  <c r="I11" i="22" s="1"/>
  <c r="H19" i="22"/>
  <c r="I19" i="22" s="1"/>
  <c r="H27" i="22"/>
  <c r="I27" i="22" s="1"/>
  <c r="H35" i="22"/>
  <c r="I35" i="22" s="1"/>
  <c r="H43" i="22"/>
  <c r="I43" i="22" s="1"/>
  <c r="H34" i="22"/>
  <c r="I34" i="22" s="1"/>
  <c r="H30" i="22"/>
  <c r="I30" i="22" s="1"/>
  <c r="H22" i="22"/>
  <c r="I22" i="22" s="1"/>
  <c r="H14" i="22"/>
  <c r="I14" i="22" s="1"/>
  <c r="H6" i="22"/>
  <c r="I6" i="22" s="1"/>
  <c r="H36" i="22"/>
  <c r="I36" i="22" s="1"/>
  <c r="H28" i="22"/>
  <c r="I28" i="22" s="1"/>
  <c r="H20" i="22"/>
  <c r="I20" i="22" s="1"/>
  <c r="H12" i="22"/>
  <c r="I12" i="22" s="1"/>
  <c r="H7" i="17"/>
  <c r="I7" i="17" s="1"/>
  <c r="H15" i="17"/>
  <c r="I15" i="17" s="1"/>
  <c r="H23" i="17"/>
  <c r="I23" i="17" s="1"/>
  <c r="H31" i="17"/>
  <c r="I31" i="17" s="1"/>
  <c r="H39" i="17"/>
  <c r="I39" i="17" s="1"/>
  <c r="H9" i="17"/>
  <c r="I9" i="17" s="1"/>
  <c r="H17" i="17"/>
  <c r="I17" i="17" s="1"/>
  <c r="H25" i="17"/>
  <c r="I25" i="17" s="1"/>
  <c r="H33" i="17"/>
  <c r="I33" i="17" s="1"/>
  <c r="H41" i="17"/>
  <c r="I41" i="17" s="1"/>
  <c r="H34" i="17"/>
  <c r="I34" i="17" s="1"/>
  <c r="H18" i="17"/>
  <c r="I18" i="17" s="1"/>
  <c r="H38" i="17"/>
  <c r="I38" i="17" s="1"/>
  <c r="H22" i="17"/>
  <c r="I22" i="17" s="1"/>
  <c r="H6" i="17"/>
  <c r="I6" i="17" s="1"/>
  <c r="H36" i="17"/>
  <c r="I36" i="17" s="1"/>
  <c r="H28" i="17"/>
  <c r="I28" i="17" s="1"/>
  <c r="H20" i="17"/>
  <c r="I20" i="17" s="1"/>
  <c r="H12" i="17"/>
  <c r="I12" i="17" s="1"/>
  <c r="H5" i="17"/>
  <c r="H11" i="17"/>
  <c r="I11" i="17" s="1"/>
  <c r="H19" i="17"/>
  <c r="I19" i="17" s="1"/>
  <c r="H27" i="17"/>
  <c r="I27" i="17" s="1"/>
  <c r="H35" i="17"/>
  <c r="I35" i="17" s="1"/>
  <c r="H43" i="17"/>
  <c r="I43" i="17" s="1"/>
  <c r="H13" i="17"/>
  <c r="I13" i="17" s="1"/>
  <c r="H21" i="17"/>
  <c r="I21" i="17" s="1"/>
  <c r="H29" i="17"/>
  <c r="I29" i="17" s="1"/>
  <c r="H37" i="17"/>
  <c r="I37" i="17" s="1"/>
  <c r="H42" i="17"/>
  <c r="I42" i="17" s="1"/>
  <c r="K42" i="17" s="1"/>
  <c r="H26" i="17"/>
  <c r="I26" i="17" s="1"/>
  <c r="H10" i="17"/>
  <c r="I10" i="17" s="1"/>
  <c r="H30" i="17"/>
  <c r="I30" i="17" s="1"/>
  <c r="H14" i="17"/>
  <c r="I14" i="17" s="1"/>
  <c r="H40" i="17"/>
  <c r="I40" i="17" s="1"/>
  <c r="H32" i="17"/>
  <c r="I32" i="17" s="1"/>
  <c r="H24" i="17"/>
  <c r="I24" i="17" s="1"/>
  <c r="H16" i="17"/>
  <c r="I16" i="17" s="1"/>
  <c r="H13" i="16"/>
  <c r="I13" i="16" s="1"/>
  <c r="H21" i="16"/>
  <c r="I21" i="16" s="1"/>
  <c r="H29" i="16"/>
  <c r="I29" i="16" s="1"/>
  <c r="H37" i="16"/>
  <c r="I37" i="16" s="1"/>
  <c r="H7" i="16"/>
  <c r="I7" i="16" s="1"/>
  <c r="H15" i="16"/>
  <c r="I15" i="16" s="1"/>
  <c r="H23" i="16"/>
  <c r="I23" i="16" s="1"/>
  <c r="H31" i="16"/>
  <c r="I31" i="16" s="1"/>
  <c r="H39" i="16"/>
  <c r="I39" i="16" s="1"/>
  <c r="H42" i="16"/>
  <c r="I42" i="16" s="1"/>
  <c r="H26" i="16"/>
  <c r="I26" i="16" s="1"/>
  <c r="H10" i="16"/>
  <c r="I10" i="16" s="1"/>
  <c r="H30" i="16"/>
  <c r="I30" i="16" s="1"/>
  <c r="H14" i="16"/>
  <c r="I14" i="16" s="1"/>
  <c r="H40" i="16"/>
  <c r="I40" i="16" s="1"/>
  <c r="H32" i="16"/>
  <c r="I32" i="16" s="1"/>
  <c r="H24" i="16"/>
  <c r="I24" i="16" s="1"/>
  <c r="H16" i="16"/>
  <c r="I16" i="16" s="1"/>
  <c r="H8" i="16"/>
  <c r="I8" i="16" s="1"/>
  <c r="H9" i="16"/>
  <c r="I9" i="16" s="1"/>
  <c r="H17" i="16"/>
  <c r="I17" i="16" s="1"/>
  <c r="H25" i="16"/>
  <c r="I25" i="16" s="1"/>
  <c r="H33" i="16"/>
  <c r="I33" i="16" s="1"/>
  <c r="H41" i="16"/>
  <c r="I41" i="16" s="1"/>
  <c r="H11" i="16"/>
  <c r="I11" i="16" s="1"/>
  <c r="H19" i="16"/>
  <c r="I19" i="16" s="1"/>
  <c r="H27" i="16"/>
  <c r="I27" i="16" s="1"/>
  <c r="H35" i="16"/>
  <c r="I35" i="16" s="1"/>
  <c r="H43" i="16"/>
  <c r="I43" i="16" s="1"/>
  <c r="H34" i="16"/>
  <c r="I34" i="16" s="1"/>
  <c r="H18" i="16"/>
  <c r="I18" i="16" s="1"/>
  <c r="H38" i="16"/>
  <c r="I38" i="16" s="1"/>
  <c r="H22" i="16"/>
  <c r="I22" i="16" s="1"/>
  <c r="H6" i="16"/>
  <c r="I6" i="16" s="1"/>
  <c r="H36" i="16"/>
  <c r="I36" i="16" s="1"/>
  <c r="H28" i="16"/>
  <c r="I28" i="16" s="1"/>
  <c r="H20" i="16"/>
  <c r="I20" i="16" s="1"/>
  <c r="H12" i="16"/>
  <c r="I12" i="16" s="1"/>
  <c r="H7" i="15"/>
  <c r="I7" i="15" s="1"/>
  <c r="H15" i="15"/>
  <c r="I15" i="15" s="1"/>
  <c r="H13" i="15"/>
  <c r="I13" i="15" s="1"/>
  <c r="H23" i="15"/>
  <c r="I23" i="15" s="1"/>
  <c r="H31" i="15"/>
  <c r="I31" i="15" s="1"/>
  <c r="H39" i="15"/>
  <c r="I39" i="15" s="1"/>
  <c r="H17" i="15"/>
  <c r="I17" i="15" s="1"/>
  <c r="H25" i="15"/>
  <c r="I25" i="15" s="1"/>
  <c r="H33" i="15"/>
  <c r="I33" i="15" s="1"/>
  <c r="H41" i="15"/>
  <c r="I41" i="15" s="1"/>
  <c r="H34" i="15"/>
  <c r="I34" i="15" s="1"/>
  <c r="H18" i="15"/>
  <c r="I18" i="15" s="1"/>
  <c r="H38" i="15"/>
  <c r="I38" i="15" s="1"/>
  <c r="H22" i="15"/>
  <c r="I22" i="15" s="1"/>
  <c r="H6" i="15"/>
  <c r="I6" i="15" s="1"/>
  <c r="H36" i="15"/>
  <c r="I36" i="15" s="1"/>
  <c r="H28" i="15"/>
  <c r="I28" i="15" s="1"/>
  <c r="H20" i="15"/>
  <c r="I20" i="15" s="1"/>
  <c r="H12" i="15"/>
  <c r="I12" i="15" s="1"/>
  <c r="H5" i="15"/>
  <c r="H11" i="15"/>
  <c r="I11" i="15" s="1"/>
  <c r="H9" i="15"/>
  <c r="I9" i="15" s="1"/>
  <c r="H19" i="15"/>
  <c r="I19" i="15" s="1"/>
  <c r="H27" i="15"/>
  <c r="I27" i="15" s="1"/>
  <c r="H35" i="15"/>
  <c r="I35" i="15" s="1"/>
  <c r="H43" i="15"/>
  <c r="I43" i="15" s="1"/>
  <c r="H21" i="15"/>
  <c r="I21" i="15" s="1"/>
  <c r="H29" i="15"/>
  <c r="I29" i="15" s="1"/>
  <c r="H37" i="15"/>
  <c r="I37" i="15" s="1"/>
  <c r="H42" i="15"/>
  <c r="I42" i="15" s="1"/>
  <c r="K42" i="15" s="1"/>
  <c r="H26" i="15"/>
  <c r="I26" i="15" s="1"/>
  <c r="H10" i="15"/>
  <c r="I10" i="15" s="1"/>
  <c r="H30" i="15"/>
  <c r="I30" i="15" s="1"/>
  <c r="H14" i="15"/>
  <c r="I14" i="15" s="1"/>
  <c r="H40" i="15"/>
  <c r="I40" i="15" s="1"/>
  <c r="H32" i="15"/>
  <c r="I32" i="15" s="1"/>
  <c r="H24" i="15"/>
  <c r="I24" i="15" s="1"/>
  <c r="H16" i="15"/>
  <c r="I16" i="15" s="1"/>
  <c r="H13" i="14"/>
  <c r="I13" i="14" s="1"/>
  <c r="H21" i="14"/>
  <c r="I21" i="14" s="1"/>
  <c r="H29" i="14"/>
  <c r="I29" i="14" s="1"/>
  <c r="H37" i="14"/>
  <c r="I37" i="14" s="1"/>
  <c r="H7" i="14"/>
  <c r="I7" i="14" s="1"/>
  <c r="H15" i="14"/>
  <c r="I15" i="14" s="1"/>
  <c r="H23" i="14"/>
  <c r="I23" i="14" s="1"/>
  <c r="H31" i="14"/>
  <c r="I31" i="14" s="1"/>
  <c r="H39" i="14"/>
  <c r="I39" i="14" s="1"/>
  <c r="H42" i="14"/>
  <c r="I42" i="14" s="1"/>
  <c r="H26" i="14"/>
  <c r="I26" i="14" s="1"/>
  <c r="H10" i="14"/>
  <c r="I10" i="14" s="1"/>
  <c r="H30" i="14"/>
  <c r="I30" i="14" s="1"/>
  <c r="H14" i="14"/>
  <c r="I14" i="14" s="1"/>
  <c r="H40" i="14"/>
  <c r="I40" i="14" s="1"/>
  <c r="H32" i="14"/>
  <c r="I32" i="14" s="1"/>
  <c r="H24" i="14"/>
  <c r="I24" i="14" s="1"/>
  <c r="H16" i="14"/>
  <c r="I16" i="14" s="1"/>
  <c r="T5" i="48"/>
  <c r="T5" i="49"/>
  <c r="T5" i="50"/>
  <c r="T5" i="51"/>
  <c r="T5" i="52"/>
  <c r="T5" i="43"/>
  <c r="T5" i="44"/>
  <c r="T5" i="42"/>
  <c r="T5" i="41"/>
  <c r="T5" i="40"/>
  <c r="T5" i="39"/>
  <c r="T5" i="38"/>
  <c r="T5" i="37"/>
  <c r="T5" i="36"/>
  <c r="T5" i="35"/>
  <c r="T5" i="34"/>
  <c r="T5" i="33"/>
  <c r="T5" i="32"/>
  <c r="T5" i="31"/>
  <c r="T5" i="30"/>
  <c r="T5" i="29"/>
  <c r="T5" i="28"/>
  <c r="T5" i="27"/>
  <c r="T5" i="26"/>
  <c r="T5" i="25"/>
  <c r="T5" i="24"/>
  <c r="T5" i="23"/>
  <c r="T5" i="22"/>
  <c r="T5" i="21"/>
  <c r="T5" i="20"/>
  <c r="T5" i="19"/>
  <c r="T5" i="18"/>
  <c r="T5" i="17"/>
  <c r="T5" i="16"/>
  <c r="T5" i="15"/>
  <c r="T5" i="14"/>
  <c r="T5" i="12"/>
  <c r="T5" i="13"/>
  <c r="T5" i="8"/>
  <c r="T11" i="48"/>
  <c r="T11" i="49"/>
  <c r="T11" i="50"/>
  <c r="T11" i="51"/>
  <c r="T11" i="52"/>
  <c r="T11" i="43"/>
  <c r="T11" i="44"/>
  <c r="T11" i="42"/>
  <c r="T11" i="41"/>
  <c r="T11" i="40"/>
  <c r="T11" i="39"/>
  <c r="T11" i="38"/>
  <c r="T11" i="37"/>
  <c r="T11" i="36"/>
  <c r="T11" i="35"/>
  <c r="T11" i="34"/>
  <c r="T11" i="33"/>
  <c r="T11" i="32"/>
  <c r="T11" i="31"/>
  <c r="T11" i="30"/>
  <c r="T11" i="29"/>
  <c r="T11" i="28"/>
  <c r="T11" i="27"/>
  <c r="T11" i="26"/>
  <c r="T11" i="25"/>
  <c r="T11" i="24"/>
  <c r="T11" i="23"/>
  <c r="T11" i="22"/>
  <c r="T11" i="21"/>
  <c r="T11" i="20"/>
  <c r="T11" i="19"/>
  <c r="T11" i="18"/>
  <c r="T11" i="17"/>
  <c r="T11" i="16"/>
  <c r="T11" i="15"/>
  <c r="T11" i="14"/>
  <c r="T11" i="12"/>
  <c r="T11" i="13"/>
  <c r="T11" i="8"/>
  <c r="T19" i="48"/>
  <c r="T19" i="49"/>
  <c r="T19" i="50"/>
  <c r="T19" i="51"/>
  <c r="T19" i="52"/>
  <c r="T19" i="43"/>
  <c r="T19" i="44"/>
  <c r="T19" i="42"/>
  <c r="T19" i="41"/>
  <c r="T19" i="40"/>
  <c r="T19" i="39"/>
  <c r="T19" i="38"/>
  <c r="T19" i="37"/>
  <c r="T19" i="36"/>
  <c r="T19" i="35"/>
  <c r="T19" i="34"/>
  <c r="T19" i="33"/>
  <c r="T19" i="32"/>
  <c r="T19" i="31"/>
  <c r="T19" i="30"/>
  <c r="T19" i="29"/>
  <c r="T19" i="28"/>
  <c r="T19" i="27"/>
  <c r="T19" i="26"/>
  <c r="T19" i="25"/>
  <c r="T19" i="24"/>
  <c r="T19" i="23"/>
  <c r="T19" i="22"/>
  <c r="T19" i="21"/>
  <c r="T19" i="20"/>
  <c r="T19" i="19"/>
  <c r="T19" i="18"/>
  <c r="T19" i="17"/>
  <c r="T19" i="16"/>
  <c r="T19" i="15"/>
  <c r="T19" i="14"/>
  <c r="T19" i="12"/>
  <c r="T19" i="13"/>
  <c r="T19" i="8"/>
  <c r="J27" i="48"/>
  <c r="J27" i="49"/>
  <c r="J27" i="50"/>
  <c r="J27" i="51"/>
  <c r="J27" i="52"/>
  <c r="J27" i="43"/>
  <c r="J27" i="44"/>
  <c r="J27" i="42"/>
  <c r="J27" i="41"/>
  <c r="J27" i="40"/>
  <c r="J27" i="39"/>
  <c r="J27" i="38"/>
  <c r="J27" i="37"/>
  <c r="J27" i="36"/>
  <c r="J27" i="35"/>
  <c r="J27" i="34"/>
  <c r="J27" i="33"/>
  <c r="J27" i="32"/>
  <c r="J27" i="31"/>
  <c r="J27" i="30"/>
  <c r="K27" i="30" s="1"/>
  <c r="J27" i="29"/>
  <c r="J27" i="28"/>
  <c r="J27" i="27"/>
  <c r="K27" i="27" s="1"/>
  <c r="J27" i="26"/>
  <c r="J27" i="25"/>
  <c r="K27" i="25" s="1"/>
  <c r="J27" i="24"/>
  <c r="J27" i="23"/>
  <c r="J27" i="22"/>
  <c r="J27" i="21"/>
  <c r="J27" i="20"/>
  <c r="J27" i="19"/>
  <c r="J27" i="18"/>
  <c r="J27" i="17"/>
  <c r="J27" i="16"/>
  <c r="J27" i="15"/>
  <c r="J27" i="14"/>
  <c r="J27" i="12"/>
  <c r="J27" i="13"/>
  <c r="J27" i="8"/>
  <c r="T35" i="48"/>
  <c r="T35" i="49"/>
  <c r="T35" i="50"/>
  <c r="T35" i="51"/>
  <c r="T35" i="52"/>
  <c r="T35" i="43"/>
  <c r="T35" i="44"/>
  <c r="T35" i="42"/>
  <c r="T35" i="41"/>
  <c r="T35" i="40"/>
  <c r="T35" i="39"/>
  <c r="T35" i="38"/>
  <c r="T35" i="37"/>
  <c r="T35" i="36"/>
  <c r="T35" i="35"/>
  <c r="T35" i="34"/>
  <c r="T35" i="33"/>
  <c r="T35" i="32"/>
  <c r="T35" i="31"/>
  <c r="T35" i="30"/>
  <c r="T35" i="29"/>
  <c r="T35" i="28"/>
  <c r="T35" i="27"/>
  <c r="T35" i="26"/>
  <c r="T35" i="25"/>
  <c r="T35" i="24"/>
  <c r="T35" i="23"/>
  <c r="T35" i="22"/>
  <c r="T35" i="21"/>
  <c r="T35" i="20"/>
  <c r="T35" i="19"/>
  <c r="T35" i="18"/>
  <c r="T35" i="17"/>
  <c r="T35" i="16"/>
  <c r="T35" i="15"/>
  <c r="T35" i="14"/>
  <c r="T35" i="12"/>
  <c r="T35" i="13"/>
  <c r="T35" i="8"/>
  <c r="T43" i="48"/>
  <c r="T43" i="49"/>
  <c r="T43" i="50"/>
  <c r="T43" i="51"/>
  <c r="T43" i="52"/>
  <c r="T43" i="43"/>
  <c r="T43" i="44"/>
  <c r="T43" i="42"/>
  <c r="T43" i="41"/>
  <c r="T43" i="40"/>
  <c r="T43" i="39"/>
  <c r="T43" i="38"/>
  <c r="T43" i="37"/>
  <c r="T43" i="36"/>
  <c r="T43" i="35"/>
  <c r="T43" i="34"/>
  <c r="T43" i="33"/>
  <c r="T43" i="32"/>
  <c r="T43" i="31"/>
  <c r="T43" i="30"/>
  <c r="T43" i="29"/>
  <c r="T43" i="28"/>
  <c r="T43" i="27"/>
  <c r="T43" i="26"/>
  <c r="T43" i="25"/>
  <c r="T43" i="24"/>
  <c r="T43" i="23"/>
  <c r="T43" i="22"/>
  <c r="T43" i="21"/>
  <c r="T43" i="20"/>
  <c r="T43" i="19"/>
  <c r="T43" i="18"/>
  <c r="T43" i="17"/>
  <c r="T43" i="16"/>
  <c r="T43" i="15"/>
  <c r="T43" i="14"/>
  <c r="T43" i="12"/>
  <c r="T43" i="13"/>
  <c r="T43" i="8"/>
  <c r="T40" i="48"/>
  <c r="T40" i="49"/>
  <c r="T40" i="50"/>
  <c r="T40" i="51"/>
  <c r="T40" i="52"/>
  <c r="T40" i="43"/>
  <c r="T40" i="44"/>
  <c r="T40" i="42"/>
  <c r="T40" i="41"/>
  <c r="T40" i="40"/>
  <c r="T40" i="39"/>
  <c r="T40" i="38"/>
  <c r="T40" i="37"/>
  <c r="T40" i="36"/>
  <c r="T40" i="35"/>
  <c r="T40" i="34"/>
  <c r="T40" i="33"/>
  <c r="T40" i="32"/>
  <c r="T40" i="31"/>
  <c r="T40" i="30"/>
  <c r="T40" i="29"/>
  <c r="T40" i="28"/>
  <c r="T40" i="27"/>
  <c r="T40" i="26"/>
  <c r="T40" i="25"/>
  <c r="T40" i="24"/>
  <c r="T40" i="23"/>
  <c r="T40" i="22"/>
  <c r="T40" i="21"/>
  <c r="T40" i="20"/>
  <c r="T40" i="19"/>
  <c r="T40" i="18"/>
  <c r="T40" i="17"/>
  <c r="T40" i="16"/>
  <c r="T40" i="15"/>
  <c r="T40" i="14"/>
  <c r="T40" i="12"/>
  <c r="T40" i="13"/>
  <c r="T40" i="8"/>
  <c r="T36" i="48"/>
  <c r="T36" i="49"/>
  <c r="T36" i="50"/>
  <c r="T36" i="51"/>
  <c r="T36" i="52"/>
  <c r="T36" i="43"/>
  <c r="T36" i="44"/>
  <c r="T36" i="42"/>
  <c r="T36" i="41"/>
  <c r="T36" i="40"/>
  <c r="T36" i="39"/>
  <c r="T36" i="38"/>
  <c r="T36" i="37"/>
  <c r="T36" i="36"/>
  <c r="T36" i="35"/>
  <c r="T36" i="34"/>
  <c r="T36" i="33"/>
  <c r="T36" i="32"/>
  <c r="T36" i="31"/>
  <c r="T36" i="30"/>
  <c r="T36" i="29"/>
  <c r="T36" i="28"/>
  <c r="T36" i="27"/>
  <c r="T36" i="26"/>
  <c r="T36" i="25"/>
  <c r="T36" i="24"/>
  <c r="T36" i="23"/>
  <c r="T36" i="22"/>
  <c r="T36" i="21"/>
  <c r="T36" i="20"/>
  <c r="T36" i="19"/>
  <c r="T36" i="18"/>
  <c r="T36" i="17"/>
  <c r="T36" i="16"/>
  <c r="T36" i="15"/>
  <c r="T36" i="14"/>
  <c r="T36" i="12"/>
  <c r="T36" i="13"/>
  <c r="T36" i="8"/>
  <c r="T32" i="48"/>
  <c r="T32" i="49"/>
  <c r="T32" i="50"/>
  <c r="T32" i="51"/>
  <c r="T32" i="52"/>
  <c r="T32" i="43"/>
  <c r="T32" i="44"/>
  <c r="T32" i="42"/>
  <c r="T32" i="41"/>
  <c r="T32" i="40"/>
  <c r="T32" i="39"/>
  <c r="T32" i="38"/>
  <c r="T32" i="37"/>
  <c r="T32" i="36"/>
  <c r="T32" i="35"/>
  <c r="T32" i="34"/>
  <c r="T32" i="33"/>
  <c r="T32" i="32"/>
  <c r="T32" i="31"/>
  <c r="T32" i="30"/>
  <c r="T32" i="29"/>
  <c r="T32" i="28"/>
  <c r="T32" i="27"/>
  <c r="T32" i="26"/>
  <c r="T32" i="25"/>
  <c r="T32" i="24"/>
  <c r="T32" i="23"/>
  <c r="T32" i="22"/>
  <c r="T32" i="21"/>
  <c r="T32" i="20"/>
  <c r="T32" i="19"/>
  <c r="T32" i="18"/>
  <c r="T32" i="17"/>
  <c r="T32" i="16"/>
  <c r="T32" i="15"/>
  <c r="T32" i="14"/>
  <c r="T32" i="12"/>
  <c r="T32" i="13"/>
  <c r="T32" i="8"/>
  <c r="J28" i="48"/>
  <c r="K28" i="48" s="1"/>
  <c r="J28" i="49"/>
  <c r="K28" i="49" s="1"/>
  <c r="J28" i="50"/>
  <c r="J28" i="51"/>
  <c r="J28" i="52"/>
  <c r="K28" i="52" s="1"/>
  <c r="J28" i="43"/>
  <c r="K28" i="43" s="1"/>
  <c r="J28" i="44"/>
  <c r="J28" i="42"/>
  <c r="J28" i="41"/>
  <c r="J28" i="40"/>
  <c r="J28" i="39"/>
  <c r="K28" i="39" s="1"/>
  <c r="J28" i="38"/>
  <c r="J28" i="37"/>
  <c r="K28" i="37" s="1"/>
  <c r="J28" i="36"/>
  <c r="J28" i="35"/>
  <c r="K28" i="35" s="1"/>
  <c r="J28" i="34"/>
  <c r="J28" i="33"/>
  <c r="K28" i="33" s="1"/>
  <c r="J28" i="32"/>
  <c r="J28" i="31"/>
  <c r="K28" i="31" s="1"/>
  <c r="J28" i="30"/>
  <c r="J28" i="29"/>
  <c r="K28" i="29" s="1"/>
  <c r="J28" i="28"/>
  <c r="J28" i="27"/>
  <c r="K28" i="27" s="1"/>
  <c r="J28" i="26"/>
  <c r="J28" i="25"/>
  <c r="K28" i="25" s="1"/>
  <c r="J28" i="24"/>
  <c r="K28" i="24" s="1"/>
  <c r="J28" i="23"/>
  <c r="K28" i="23" s="1"/>
  <c r="J28" i="22"/>
  <c r="J28" i="21"/>
  <c r="J28" i="20"/>
  <c r="J28" i="19"/>
  <c r="J28" i="18"/>
  <c r="J28" i="17"/>
  <c r="K28" i="17" s="1"/>
  <c r="J28" i="16"/>
  <c r="J28" i="15"/>
  <c r="J28" i="14"/>
  <c r="K28" i="14" s="1"/>
  <c r="J28" i="12"/>
  <c r="J28" i="13"/>
  <c r="J28" i="8"/>
  <c r="J24" i="48"/>
  <c r="K24" i="48" s="1"/>
  <c r="J24" i="49"/>
  <c r="K24" i="49" s="1"/>
  <c r="J24" i="50"/>
  <c r="K24" i="50" s="1"/>
  <c r="J24" i="51"/>
  <c r="K24" i="51" s="1"/>
  <c r="J24" i="52"/>
  <c r="J24" i="43"/>
  <c r="J24" i="44"/>
  <c r="K24" i="44" s="1"/>
  <c r="J24" i="42"/>
  <c r="J24" i="41"/>
  <c r="K24" i="41" s="1"/>
  <c r="J24" i="40"/>
  <c r="J24" i="39"/>
  <c r="J24" i="38"/>
  <c r="K24" i="38" s="1"/>
  <c r="J24" i="37"/>
  <c r="J24" i="36"/>
  <c r="K24" i="36" s="1"/>
  <c r="J24" i="35"/>
  <c r="J24" i="34"/>
  <c r="K24" i="34" s="1"/>
  <c r="J24" i="33"/>
  <c r="K24" i="33" s="1"/>
  <c r="J24" i="32"/>
  <c r="J24" i="31"/>
  <c r="K24" i="31" s="1"/>
  <c r="J24" i="30"/>
  <c r="K24" i="30" s="1"/>
  <c r="J24" i="29"/>
  <c r="K24" i="29" s="1"/>
  <c r="J24" i="28"/>
  <c r="K24" i="28" s="1"/>
  <c r="J24" i="27"/>
  <c r="J24" i="26"/>
  <c r="K24" i="26" s="1"/>
  <c r="J24" i="25"/>
  <c r="J24" i="24"/>
  <c r="K24" i="24" s="1"/>
  <c r="J24" i="23"/>
  <c r="J24" i="22"/>
  <c r="K24" i="22" s="1"/>
  <c r="J24" i="21"/>
  <c r="J24" i="20"/>
  <c r="J24" i="19"/>
  <c r="J24" i="18"/>
  <c r="J24" i="17"/>
  <c r="J24" i="16"/>
  <c r="K24" i="16" s="1"/>
  <c r="J24" i="15"/>
  <c r="K24" i="15" s="1"/>
  <c r="J24" i="14"/>
  <c r="K24" i="14" s="1"/>
  <c r="J24" i="12"/>
  <c r="J24" i="13"/>
  <c r="J24" i="8"/>
  <c r="T20" i="48"/>
  <c r="T20" i="49"/>
  <c r="T20" i="50"/>
  <c r="T20" i="51"/>
  <c r="T20" i="52"/>
  <c r="T20" i="43"/>
  <c r="T20" i="44"/>
  <c r="T20" i="42"/>
  <c r="T20" i="41"/>
  <c r="T20" i="40"/>
  <c r="T20" i="39"/>
  <c r="T20" i="38"/>
  <c r="T20" i="37"/>
  <c r="T20" i="36"/>
  <c r="T20" i="35"/>
  <c r="T20" i="34"/>
  <c r="T20" i="33"/>
  <c r="T20" i="32"/>
  <c r="T20" i="31"/>
  <c r="T20" i="30"/>
  <c r="T20" i="29"/>
  <c r="T20" i="28"/>
  <c r="T20" i="27"/>
  <c r="T20" i="26"/>
  <c r="T20" i="25"/>
  <c r="T20" i="24"/>
  <c r="T20" i="23"/>
  <c r="T20" i="22"/>
  <c r="T20" i="21"/>
  <c r="T20" i="20"/>
  <c r="T20" i="19"/>
  <c r="T20" i="18"/>
  <c r="T20" i="17"/>
  <c r="T20" i="16"/>
  <c r="T20" i="15"/>
  <c r="T20" i="14"/>
  <c r="T20" i="12"/>
  <c r="T20" i="13"/>
  <c r="T20" i="8"/>
  <c r="T16" i="48"/>
  <c r="T16" i="49"/>
  <c r="T16" i="50"/>
  <c r="T16" i="51"/>
  <c r="T16" i="52"/>
  <c r="T16" i="43"/>
  <c r="T16" i="44"/>
  <c r="T16" i="42"/>
  <c r="T16" i="41"/>
  <c r="T16" i="40"/>
  <c r="T16" i="39"/>
  <c r="T16" i="38"/>
  <c r="T16" i="37"/>
  <c r="T16" i="36"/>
  <c r="T16" i="35"/>
  <c r="T16" i="34"/>
  <c r="T16" i="33"/>
  <c r="T16" i="32"/>
  <c r="T16" i="31"/>
  <c r="T16" i="30"/>
  <c r="T16" i="29"/>
  <c r="T16" i="28"/>
  <c r="T16" i="27"/>
  <c r="T16" i="26"/>
  <c r="T16" i="25"/>
  <c r="T16" i="24"/>
  <c r="T16" i="23"/>
  <c r="T16" i="22"/>
  <c r="T16" i="21"/>
  <c r="T16" i="20"/>
  <c r="T16" i="19"/>
  <c r="T16" i="18"/>
  <c r="T16" i="17"/>
  <c r="T16" i="16"/>
  <c r="T16" i="15"/>
  <c r="T16" i="14"/>
  <c r="T16" i="12"/>
  <c r="T16" i="13"/>
  <c r="T16" i="8"/>
  <c r="T12" i="48"/>
  <c r="T12" i="49"/>
  <c r="T12" i="50"/>
  <c r="T12" i="51"/>
  <c r="T12" i="52"/>
  <c r="T12" i="43"/>
  <c r="T12" i="44"/>
  <c r="T12" i="42"/>
  <c r="T12" i="41"/>
  <c r="T12" i="40"/>
  <c r="T12" i="39"/>
  <c r="T12" i="38"/>
  <c r="T12" i="37"/>
  <c r="T12" i="36"/>
  <c r="T12" i="35"/>
  <c r="T12" i="34"/>
  <c r="T12" i="33"/>
  <c r="T12" i="32"/>
  <c r="T12" i="31"/>
  <c r="T12" i="30"/>
  <c r="T12" i="29"/>
  <c r="T12" i="28"/>
  <c r="T12" i="27"/>
  <c r="T12" i="26"/>
  <c r="T12" i="25"/>
  <c r="T12" i="24"/>
  <c r="T12" i="23"/>
  <c r="T12" i="22"/>
  <c r="T12" i="21"/>
  <c r="T12" i="20"/>
  <c r="T12" i="19"/>
  <c r="T12" i="18"/>
  <c r="T12" i="17"/>
  <c r="T12" i="16"/>
  <c r="T12" i="15"/>
  <c r="T12" i="14"/>
  <c r="T12" i="12"/>
  <c r="T12" i="13"/>
  <c r="T12" i="8"/>
  <c r="T8" i="48"/>
  <c r="T8" i="49"/>
  <c r="T8" i="50"/>
  <c r="T8" i="51"/>
  <c r="T8" i="52"/>
  <c r="T8" i="43"/>
  <c r="T8" i="44"/>
  <c r="T8" i="42"/>
  <c r="T8" i="41"/>
  <c r="T8" i="40"/>
  <c r="T8" i="39"/>
  <c r="T8" i="38"/>
  <c r="T8" i="37"/>
  <c r="T8" i="36"/>
  <c r="T8" i="35"/>
  <c r="T8" i="34"/>
  <c r="T8" i="33"/>
  <c r="T8" i="32"/>
  <c r="T8" i="31"/>
  <c r="T8" i="30"/>
  <c r="T8" i="29"/>
  <c r="T8" i="28"/>
  <c r="T8" i="27"/>
  <c r="T8" i="26"/>
  <c r="T8" i="25"/>
  <c r="T8" i="24"/>
  <c r="T8" i="23"/>
  <c r="T8" i="22"/>
  <c r="T8" i="21"/>
  <c r="T8" i="20"/>
  <c r="T8" i="19"/>
  <c r="T8" i="18"/>
  <c r="T8" i="17"/>
  <c r="T8" i="16"/>
  <c r="T8" i="15"/>
  <c r="T8" i="14"/>
  <c r="T8" i="12"/>
  <c r="T8" i="13"/>
  <c r="T8" i="8"/>
  <c r="J9" i="48"/>
  <c r="J9" i="49"/>
  <c r="J9" i="50"/>
  <c r="J9" i="51"/>
  <c r="J9" i="52"/>
  <c r="J9" i="43"/>
  <c r="J9" i="44"/>
  <c r="J9" i="42"/>
  <c r="J9" i="41"/>
  <c r="J9" i="40"/>
  <c r="J9" i="39"/>
  <c r="J9" i="38"/>
  <c r="J9" i="37"/>
  <c r="J9" i="36"/>
  <c r="J9" i="35"/>
  <c r="K9" i="35" s="1"/>
  <c r="J9" i="34"/>
  <c r="J9" i="33"/>
  <c r="J9" i="32"/>
  <c r="J9" i="31"/>
  <c r="J9" i="30"/>
  <c r="J9" i="29"/>
  <c r="K9" i="29" s="1"/>
  <c r="J9" i="28"/>
  <c r="J9" i="27"/>
  <c r="K9" i="27" s="1"/>
  <c r="J9" i="26"/>
  <c r="J9" i="25"/>
  <c r="K9" i="25" s="1"/>
  <c r="J9" i="24"/>
  <c r="J9" i="23"/>
  <c r="J9" i="22"/>
  <c r="J9" i="21"/>
  <c r="J9" i="20"/>
  <c r="J9" i="19"/>
  <c r="J9" i="18"/>
  <c r="J9" i="17"/>
  <c r="J9" i="16"/>
  <c r="J9" i="15"/>
  <c r="J9" i="14"/>
  <c r="J9" i="12"/>
  <c r="J9" i="13"/>
  <c r="J9" i="8"/>
  <c r="J17" i="48"/>
  <c r="J17" i="49"/>
  <c r="J17" i="50"/>
  <c r="J17" i="51"/>
  <c r="J17" i="52"/>
  <c r="J17" i="43"/>
  <c r="K17" i="43" s="1"/>
  <c r="J17" i="44"/>
  <c r="J17" i="42"/>
  <c r="J17" i="41"/>
  <c r="J17" i="40"/>
  <c r="J17" i="39"/>
  <c r="J17" i="38"/>
  <c r="J17" i="37"/>
  <c r="J17" i="36"/>
  <c r="K17" i="36" s="1"/>
  <c r="J17" i="35"/>
  <c r="K17" i="35" s="1"/>
  <c r="J17" i="34"/>
  <c r="K17" i="34" s="1"/>
  <c r="J17" i="33"/>
  <c r="J17" i="32"/>
  <c r="K17" i="32" s="1"/>
  <c r="J17" i="31"/>
  <c r="J17" i="30"/>
  <c r="K17" i="30" s="1"/>
  <c r="J17" i="29"/>
  <c r="K17" i="29" s="1"/>
  <c r="J17" i="28"/>
  <c r="K17" i="28" s="1"/>
  <c r="J17" i="27"/>
  <c r="J17" i="26"/>
  <c r="J17" i="25"/>
  <c r="K17" i="25" s="1"/>
  <c r="J17" i="24"/>
  <c r="J17" i="23"/>
  <c r="J17" i="22"/>
  <c r="J17" i="21"/>
  <c r="J17" i="20"/>
  <c r="J17" i="19"/>
  <c r="J17" i="18"/>
  <c r="J17" i="17"/>
  <c r="J17" i="16"/>
  <c r="J17" i="15"/>
  <c r="J17" i="14"/>
  <c r="J17" i="12"/>
  <c r="J17" i="13"/>
  <c r="J17" i="8"/>
  <c r="T25" i="48"/>
  <c r="T25" i="49"/>
  <c r="T25" i="50"/>
  <c r="T25" i="51"/>
  <c r="T25" i="52"/>
  <c r="T25" i="43"/>
  <c r="T25" i="44"/>
  <c r="T25" i="42"/>
  <c r="T25" i="41"/>
  <c r="T25" i="40"/>
  <c r="T25" i="39"/>
  <c r="T25" i="38"/>
  <c r="T25" i="37"/>
  <c r="T25" i="36"/>
  <c r="T25" i="35"/>
  <c r="T25" i="34"/>
  <c r="T25" i="33"/>
  <c r="T25" i="32"/>
  <c r="T25" i="31"/>
  <c r="T25" i="30"/>
  <c r="T25" i="29"/>
  <c r="T25" i="28"/>
  <c r="T25" i="27"/>
  <c r="T25" i="26"/>
  <c r="T25" i="25"/>
  <c r="T25" i="24"/>
  <c r="T25" i="23"/>
  <c r="T25" i="22"/>
  <c r="T25" i="21"/>
  <c r="T25" i="20"/>
  <c r="T25" i="19"/>
  <c r="T25" i="18"/>
  <c r="T25" i="17"/>
  <c r="T25" i="16"/>
  <c r="T25" i="15"/>
  <c r="T25" i="14"/>
  <c r="T25" i="12"/>
  <c r="T25" i="13"/>
  <c r="T25" i="8"/>
  <c r="J33" i="48"/>
  <c r="J33" i="49"/>
  <c r="J33" i="50"/>
  <c r="J33" i="51"/>
  <c r="J33" i="52"/>
  <c r="J33" i="43"/>
  <c r="K33" i="43" s="1"/>
  <c r="J33" i="44"/>
  <c r="J33" i="42"/>
  <c r="K33" i="42" s="1"/>
  <c r="J33" i="41"/>
  <c r="J33" i="40"/>
  <c r="J33" i="39"/>
  <c r="J33" i="38"/>
  <c r="J33" i="37"/>
  <c r="J33" i="36"/>
  <c r="K33" i="36" s="1"/>
  <c r="J33" i="35"/>
  <c r="K33" i="35" s="1"/>
  <c r="J33" i="34"/>
  <c r="K33" i="34" s="1"/>
  <c r="J33" i="33"/>
  <c r="J33" i="32"/>
  <c r="K33" i="32" s="1"/>
  <c r="J33" i="31"/>
  <c r="J33" i="30"/>
  <c r="K33" i="30" s="1"/>
  <c r="J33" i="29"/>
  <c r="K33" i="29" s="1"/>
  <c r="J33" i="28"/>
  <c r="K33" i="28" s="1"/>
  <c r="J33" i="27"/>
  <c r="J33" i="26"/>
  <c r="J33" i="25"/>
  <c r="K33" i="25" s="1"/>
  <c r="J33" i="24"/>
  <c r="J33" i="23"/>
  <c r="J33" i="22"/>
  <c r="J33" i="21"/>
  <c r="J33" i="20"/>
  <c r="J33" i="19"/>
  <c r="J33" i="18"/>
  <c r="J33" i="17"/>
  <c r="J33" i="16"/>
  <c r="J33" i="15"/>
  <c r="J33" i="14"/>
  <c r="J33" i="12"/>
  <c r="J33" i="13"/>
  <c r="J33" i="8"/>
  <c r="J41" i="48"/>
  <c r="J41" i="49"/>
  <c r="J41" i="50"/>
  <c r="J41" i="51"/>
  <c r="J41" i="52"/>
  <c r="J41" i="43"/>
  <c r="J41" i="44"/>
  <c r="J41" i="42"/>
  <c r="K41" i="42" s="1"/>
  <c r="J41" i="41"/>
  <c r="J41" i="40"/>
  <c r="J41" i="39"/>
  <c r="J41" i="38"/>
  <c r="J41" i="37"/>
  <c r="J41" i="36"/>
  <c r="J41" i="35"/>
  <c r="K41" i="35" s="1"/>
  <c r="J41" i="34"/>
  <c r="J41" i="33"/>
  <c r="J41" i="32"/>
  <c r="J41" i="31"/>
  <c r="J41" i="30"/>
  <c r="J41" i="29"/>
  <c r="K41" i="29" s="1"/>
  <c r="J41" i="28"/>
  <c r="K41" i="28" s="1"/>
  <c r="J41" i="27"/>
  <c r="K41" i="27" s="1"/>
  <c r="J41" i="26"/>
  <c r="J41" i="25"/>
  <c r="K41" i="25" s="1"/>
  <c r="J41" i="24"/>
  <c r="J41" i="23"/>
  <c r="J41" i="22"/>
  <c r="J41" i="21"/>
  <c r="J41" i="20"/>
  <c r="J41" i="19"/>
  <c r="J41" i="18"/>
  <c r="J41" i="17"/>
  <c r="J41" i="16"/>
  <c r="J41" i="15"/>
  <c r="J41" i="14"/>
  <c r="J41" i="12"/>
  <c r="J41" i="13"/>
  <c r="J41" i="8"/>
  <c r="T7" i="48"/>
  <c r="T7" i="49"/>
  <c r="T7" i="50"/>
  <c r="T7" i="51"/>
  <c r="T7" i="52"/>
  <c r="T7" i="43"/>
  <c r="T7" i="44"/>
  <c r="T7" i="42"/>
  <c r="T7" i="41"/>
  <c r="T7" i="40"/>
  <c r="T7" i="39"/>
  <c r="T7" i="38"/>
  <c r="T7" i="37"/>
  <c r="T7" i="36"/>
  <c r="T7" i="35"/>
  <c r="T7" i="34"/>
  <c r="T7" i="33"/>
  <c r="T7" i="32"/>
  <c r="T7" i="31"/>
  <c r="T7" i="30"/>
  <c r="T7" i="29"/>
  <c r="T7" i="28"/>
  <c r="T7" i="27"/>
  <c r="T7" i="26"/>
  <c r="T7" i="25"/>
  <c r="T7" i="24"/>
  <c r="T7" i="23"/>
  <c r="T7" i="22"/>
  <c r="T7" i="21"/>
  <c r="T7" i="20"/>
  <c r="T7" i="19"/>
  <c r="T7" i="18"/>
  <c r="T7" i="17"/>
  <c r="T7" i="16"/>
  <c r="T7" i="15"/>
  <c r="T7" i="14"/>
  <c r="T7" i="12"/>
  <c r="T7" i="13"/>
  <c r="T7" i="8"/>
  <c r="T15" i="48"/>
  <c r="T15" i="49"/>
  <c r="T15" i="50"/>
  <c r="T15" i="51"/>
  <c r="T15" i="52"/>
  <c r="T15" i="43"/>
  <c r="T15" i="44"/>
  <c r="T15" i="42"/>
  <c r="T15" i="41"/>
  <c r="T15" i="40"/>
  <c r="T15" i="39"/>
  <c r="T15" i="38"/>
  <c r="T15" i="37"/>
  <c r="T15" i="36"/>
  <c r="T15" i="35"/>
  <c r="T15" i="34"/>
  <c r="T15" i="33"/>
  <c r="T15" i="32"/>
  <c r="T15" i="31"/>
  <c r="T15" i="30"/>
  <c r="T15" i="29"/>
  <c r="T15" i="28"/>
  <c r="T15" i="27"/>
  <c r="T15" i="26"/>
  <c r="T15" i="25"/>
  <c r="T15" i="24"/>
  <c r="T15" i="23"/>
  <c r="T15" i="22"/>
  <c r="T15" i="21"/>
  <c r="T15" i="20"/>
  <c r="T15" i="19"/>
  <c r="T15" i="18"/>
  <c r="T15" i="17"/>
  <c r="T15" i="16"/>
  <c r="T15" i="15"/>
  <c r="T15" i="14"/>
  <c r="T15" i="12"/>
  <c r="T15" i="13"/>
  <c r="T15" i="8"/>
  <c r="T23" i="48"/>
  <c r="T23" i="49"/>
  <c r="T23" i="50"/>
  <c r="T23" i="51"/>
  <c r="T23" i="52"/>
  <c r="T23" i="43"/>
  <c r="T23" i="44"/>
  <c r="T23" i="42"/>
  <c r="T23" i="41"/>
  <c r="T23" i="40"/>
  <c r="T23" i="39"/>
  <c r="T23" i="38"/>
  <c r="T23" i="37"/>
  <c r="T23" i="36"/>
  <c r="T23" i="35"/>
  <c r="T23" i="34"/>
  <c r="T23" i="33"/>
  <c r="T23" i="32"/>
  <c r="T23" i="31"/>
  <c r="T23" i="30"/>
  <c r="T23" i="29"/>
  <c r="T23" i="28"/>
  <c r="T23" i="27"/>
  <c r="T23" i="26"/>
  <c r="T23" i="25"/>
  <c r="T23" i="24"/>
  <c r="T23" i="23"/>
  <c r="T23" i="22"/>
  <c r="T23" i="21"/>
  <c r="T23" i="20"/>
  <c r="T23" i="19"/>
  <c r="T23" i="18"/>
  <c r="T23" i="17"/>
  <c r="T23" i="16"/>
  <c r="T23" i="15"/>
  <c r="T23" i="14"/>
  <c r="T23" i="12"/>
  <c r="T23" i="13"/>
  <c r="T23" i="8"/>
  <c r="J31" i="48"/>
  <c r="J31" i="49"/>
  <c r="J31" i="50"/>
  <c r="J31" i="51"/>
  <c r="J31" i="52"/>
  <c r="J31" i="43"/>
  <c r="J31" i="44"/>
  <c r="J31" i="42"/>
  <c r="K31" i="42" s="1"/>
  <c r="J31" i="41"/>
  <c r="K31" i="41" s="1"/>
  <c r="J31" i="40"/>
  <c r="K31" i="40" s="1"/>
  <c r="J31" i="39"/>
  <c r="J31" i="38"/>
  <c r="J31" i="37"/>
  <c r="J31" i="36"/>
  <c r="J31" i="35"/>
  <c r="K31" i="35" s="1"/>
  <c r="J31" i="34"/>
  <c r="J31" i="33"/>
  <c r="J31" i="32"/>
  <c r="J31" i="31"/>
  <c r="J31" i="30"/>
  <c r="J31" i="29"/>
  <c r="K31" i="29" s="1"/>
  <c r="J31" i="28"/>
  <c r="J31" i="27"/>
  <c r="K31" i="27" s="1"/>
  <c r="J31" i="26"/>
  <c r="J31" i="25"/>
  <c r="K31" i="25" s="1"/>
  <c r="J31" i="24"/>
  <c r="J31" i="23"/>
  <c r="J31" i="22"/>
  <c r="J31" i="21"/>
  <c r="J31" i="20"/>
  <c r="J31" i="19"/>
  <c r="J31" i="18"/>
  <c r="J31" i="17"/>
  <c r="J31" i="16"/>
  <c r="J31" i="15"/>
  <c r="J31" i="14"/>
  <c r="J31" i="12"/>
  <c r="J31" i="13"/>
  <c r="J31" i="8"/>
  <c r="T39" i="48"/>
  <c r="T39" i="49"/>
  <c r="T39" i="50"/>
  <c r="T39" i="51"/>
  <c r="T39" i="52"/>
  <c r="T39" i="43"/>
  <c r="T39" i="44"/>
  <c r="T39" i="42"/>
  <c r="T39" i="41"/>
  <c r="T39" i="40"/>
  <c r="T39" i="39"/>
  <c r="T39" i="38"/>
  <c r="T39" i="37"/>
  <c r="T39" i="36"/>
  <c r="T39" i="35"/>
  <c r="T39" i="34"/>
  <c r="T39" i="33"/>
  <c r="T39" i="32"/>
  <c r="T39" i="31"/>
  <c r="T39" i="30"/>
  <c r="T39" i="29"/>
  <c r="T39" i="28"/>
  <c r="T39" i="27"/>
  <c r="T39" i="26"/>
  <c r="T39" i="25"/>
  <c r="T39" i="24"/>
  <c r="T39" i="23"/>
  <c r="T39" i="22"/>
  <c r="T39" i="21"/>
  <c r="T39" i="20"/>
  <c r="T39" i="19"/>
  <c r="T39" i="18"/>
  <c r="T39" i="17"/>
  <c r="T39" i="16"/>
  <c r="T39" i="15"/>
  <c r="T39" i="14"/>
  <c r="T39" i="12"/>
  <c r="T39" i="13"/>
  <c r="T39" i="8"/>
  <c r="T38" i="48"/>
  <c r="T38" i="49"/>
  <c r="T38" i="50"/>
  <c r="T38" i="51"/>
  <c r="T38" i="52"/>
  <c r="T38" i="43"/>
  <c r="T38" i="44"/>
  <c r="T38" i="42"/>
  <c r="T38" i="41"/>
  <c r="T38" i="40"/>
  <c r="T38" i="39"/>
  <c r="T38" i="38"/>
  <c r="T38" i="37"/>
  <c r="T38" i="36"/>
  <c r="T38" i="35"/>
  <c r="T38" i="34"/>
  <c r="T38" i="33"/>
  <c r="T38" i="32"/>
  <c r="T38" i="31"/>
  <c r="T38" i="30"/>
  <c r="T38" i="29"/>
  <c r="T38" i="28"/>
  <c r="T38" i="27"/>
  <c r="T38" i="26"/>
  <c r="T38" i="25"/>
  <c r="T38" i="24"/>
  <c r="T38" i="23"/>
  <c r="T38" i="22"/>
  <c r="T38" i="21"/>
  <c r="T38" i="20"/>
  <c r="T38" i="19"/>
  <c r="T38" i="18"/>
  <c r="T38" i="17"/>
  <c r="T38" i="16"/>
  <c r="T38" i="15"/>
  <c r="T38" i="14"/>
  <c r="T38" i="12"/>
  <c r="T38" i="13"/>
  <c r="T38" i="8"/>
  <c r="T34" i="48"/>
  <c r="T34" i="49"/>
  <c r="T34" i="50"/>
  <c r="T34" i="51"/>
  <c r="T34" i="52"/>
  <c r="T34" i="43"/>
  <c r="T34" i="44"/>
  <c r="T34" i="42"/>
  <c r="T34" i="41"/>
  <c r="T34" i="40"/>
  <c r="T34" i="39"/>
  <c r="T34" i="38"/>
  <c r="T34" i="37"/>
  <c r="T34" i="36"/>
  <c r="T34" i="35"/>
  <c r="T34" i="34"/>
  <c r="T34" i="33"/>
  <c r="T34" i="32"/>
  <c r="T34" i="31"/>
  <c r="T34" i="30"/>
  <c r="T34" i="29"/>
  <c r="T34" i="28"/>
  <c r="T34" i="27"/>
  <c r="T34" i="26"/>
  <c r="T34" i="25"/>
  <c r="T34" i="24"/>
  <c r="T34" i="23"/>
  <c r="T34" i="22"/>
  <c r="T34" i="21"/>
  <c r="T34" i="20"/>
  <c r="T34" i="19"/>
  <c r="T34" i="18"/>
  <c r="T34" i="17"/>
  <c r="T34" i="16"/>
  <c r="T34" i="15"/>
  <c r="T34" i="14"/>
  <c r="T34" i="12"/>
  <c r="T34" i="13"/>
  <c r="T34" i="8"/>
  <c r="J30" i="48"/>
  <c r="K30" i="48" s="1"/>
  <c r="J30" i="49"/>
  <c r="J30" i="50"/>
  <c r="K30" i="50" s="1"/>
  <c r="J30" i="51"/>
  <c r="J30" i="52"/>
  <c r="J30" i="43"/>
  <c r="J30" i="44"/>
  <c r="K30" i="44" s="1"/>
  <c r="J30" i="42"/>
  <c r="J30" i="41"/>
  <c r="K30" i="41" s="1"/>
  <c r="J30" i="40"/>
  <c r="J30" i="39"/>
  <c r="J30" i="38"/>
  <c r="J30" i="37"/>
  <c r="J30" i="36"/>
  <c r="J30" i="35"/>
  <c r="J30" i="34"/>
  <c r="J30" i="33"/>
  <c r="K30" i="33" s="1"/>
  <c r="J30" i="32"/>
  <c r="J30" i="31"/>
  <c r="K30" i="31" s="1"/>
  <c r="J30" i="30"/>
  <c r="J30" i="29"/>
  <c r="K30" i="29" s="1"/>
  <c r="J30" i="28"/>
  <c r="J30" i="27"/>
  <c r="J30" i="26"/>
  <c r="J30" i="25"/>
  <c r="K30" i="25" s="1"/>
  <c r="J30" i="24"/>
  <c r="J30" i="23"/>
  <c r="K30" i="23" s="1"/>
  <c r="J30" i="22"/>
  <c r="K30" i="22" s="1"/>
  <c r="J30" i="21"/>
  <c r="J30" i="20"/>
  <c r="J30" i="19"/>
  <c r="J30" i="18"/>
  <c r="J30" i="17"/>
  <c r="K30" i="17" s="1"/>
  <c r="J30" i="16"/>
  <c r="K30" i="16" s="1"/>
  <c r="J30" i="15"/>
  <c r="K30" i="15" s="1"/>
  <c r="J30" i="14"/>
  <c r="K30" i="14" s="1"/>
  <c r="J30" i="12"/>
  <c r="J30" i="13"/>
  <c r="J30" i="8"/>
  <c r="J26" i="48"/>
  <c r="J26" i="49"/>
  <c r="K26" i="49" s="1"/>
  <c r="J26" i="50"/>
  <c r="J26" i="51"/>
  <c r="J26" i="52"/>
  <c r="J26" i="43"/>
  <c r="K26" i="43" s="1"/>
  <c r="J26" i="44"/>
  <c r="J26" i="42"/>
  <c r="K26" i="42" s="1"/>
  <c r="J26" i="41"/>
  <c r="J26" i="40"/>
  <c r="K26" i="40" s="1"/>
  <c r="J26" i="39"/>
  <c r="K26" i="39" s="1"/>
  <c r="J26" i="38"/>
  <c r="J26" i="37"/>
  <c r="K26" i="37" s="1"/>
  <c r="J26" i="36"/>
  <c r="K26" i="36" s="1"/>
  <c r="J26" i="35"/>
  <c r="K26" i="35" s="1"/>
  <c r="J26" i="34"/>
  <c r="J26" i="33"/>
  <c r="K26" i="33" s="1"/>
  <c r="J26" i="32"/>
  <c r="K26" i="32" s="1"/>
  <c r="J26" i="31"/>
  <c r="J26" i="30"/>
  <c r="K26" i="30" s="1"/>
  <c r="J26" i="29"/>
  <c r="K26" i="29" s="1"/>
  <c r="J26" i="28"/>
  <c r="K26" i="28" s="1"/>
  <c r="J26" i="27"/>
  <c r="J26" i="26"/>
  <c r="K26" i="26" s="1"/>
  <c r="J26" i="25"/>
  <c r="J26" i="24"/>
  <c r="K26" i="24" s="1"/>
  <c r="J26" i="23"/>
  <c r="K26" i="23" s="1"/>
  <c r="J26" i="22"/>
  <c r="K26" i="22" s="1"/>
  <c r="J26" i="21"/>
  <c r="J26" i="20"/>
  <c r="J26" i="19"/>
  <c r="J26" i="18"/>
  <c r="J26" i="17"/>
  <c r="K26" i="17" s="1"/>
  <c r="J26" i="16"/>
  <c r="K26" i="16" s="1"/>
  <c r="J26" i="15"/>
  <c r="K26" i="15" s="1"/>
  <c r="J26" i="14"/>
  <c r="K26" i="14" s="1"/>
  <c r="J26" i="12"/>
  <c r="J26" i="13"/>
  <c r="J26" i="8"/>
  <c r="T22" i="48"/>
  <c r="T22" i="49"/>
  <c r="T22" i="50"/>
  <c r="T22" i="51"/>
  <c r="T22" i="52"/>
  <c r="T22" i="43"/>
  <c r="T22" i="44"/>
  <c r="T22" i="42"/>
  <c r="T22" i="41"/>
  <c r="T22" i="40"/>
  <c r="T22" i="39"/>
  <c r="T22" i="38"/>
  <c r="T22" i="37"/>
  <c r="T22" i="36"/>
  <c r="T22" i="35"/>
  <c r="T22" i="34"/>
  <c r="T22" i="33"/>
  <c r="T22" i="32"/>
  <c r="T22" i="31"/>
  <c r="T22" i="30"/>
  <c r="T22" i="29"/>
  <c r="T22" i="28"/>
  <c r="T22" i="27"/>
  <c r="T22" i="26"/>
  <c r="T22" i="25"/>
  <c r="T22" i="24"/>
  <c r="T22" i="23"/>
  <c r="T22" i="22"/>
  <c r="T22" i="21"/>
  <c r="T22" i="20"/>
  <c r="T22" i="19"/>
  <c r="T22" i="18"/>
  <c r="T22" i="17"/>
  <c r="T22" i="16"/>
  <c r="T22" i="15"/>
  <c r="T22" i="14"/>
  <c r="T22" i="12"/>
  <c r="T22" i="13"/>
  <c r="T22" i="8"/>
  <c r="T18" i="48"/>
  <c r="T18" i="49"/>
  <c r="T18" i="50"/>
  <c r="T18" i="51"/>
  <c r="T18" i="52"/>
  <c r="T18" i="43"/>
  <c r="T18" i="44"/>
  <c r="T18" i="42"/>
  <c r="T18" i="41"/>
  <c r="T18" i="40"/>
  <c r="T18" i="39"/>
  <c r="T18" i="38"/>
  <c r="T18" i="37"/>
  <c r="T18" i="36"/>
  <c r="T18" i="35"/>
  <c r="T18" i="34"/>
  <c r="T18" i="33"/>
  <c r="T18" i="32"/>
  <c r="T18" i="31"/>
  <c r="T18" i="30"/>
  <c r="T18" i="29"/>
  <c r="T18" i="28"/>
  <c r="T18" i="27"/>
  <c r="T18" i="26"/>
  <c r="T18" i="25"/>
  <c r="T18" i="24"/>
  <c r="T18" i="23"/>
  <c r="T18" i="22"/>
  <c r="T18" i="21"/>
  <c r="T18" i="20"/>
  <c r="T18" i="19"/>
  <c r="T18" i="18"/>
  <c r="T18" i="17"/>
  <c r="T18" i="16"/>
  <c r="T18" i="15"/>
  <c r="T18" i="14"/>
  <c r="T18" i="12"/>
  <c r="T18" i="13"/>
  <c r="T18" i="8"/>
  <c r="T14" i="48"/>
  <c r="T14" i="49"/>
  <c r="T14" i="50"/>
  <c r="T14" i="51"/>
  <c r="T14" i="52"/>
  <c r="T14" i="43"/>
  <c r="T14" i="44"/>
  <c r="T14" i="42"/>
  <c r="T14" i="41"/>
  <c r="T14" i="40"/>
  <c r="T14" i="39"/>
  <c r="T14" i="38"/>
  <c r="T14" i="37"/>
  <c r="T14" i="36"/>
  <c r="T14" i="35"/>
  <c r="T14" i="34"/>
  <c r="T14" i="33"/>
  <c r="T14" i="32"/>
  <c r="T14" i="31"/>
  <c r="T14" i="30"/>
  <c r="T14" i="29"/>
  <c r="T14" i="28"/>
  <c r="T14" i="27"/>
  <c r="T14" i="26"/>
  <c r="T14" i="25"/>
  <c r="T14" i="24"/>
  <c r="T14" i="23"/>
  <c r="T14" i="22"/>
  <c r="T14" i="21"/>
  <c r="T14" i="20"/>
  <c r="T14" i="19"/>
  <c r="T14" i="18"/>
  <c r="T14" i="17"/>
  <c r="T14" i="16"/>
  <c r="T14" i="15"/>
  <c r="T14" i="14"/>
  <c r="T14" i="12"/>
  <c r="T14" i="13"/>
  <c r="T14" i="8"/>
  <c r="T10" i="48"/>
  <c r="T10" i="49"/>
  <c r="T10" i="50"/>
  <c r="T10" i="51"/>
  <c r="T10" i="52"/>
  <c r="T10" i="43"/>
  <c r="T10" i="44"/>
  <c r="T10" i="42"/>
  <c r="T10" i="41"/>
  <c r="T10" i="40"/>
  <c r="T10" i="39"/>
  <c r="T10" i="38"/>
  <c r="T10" i="37"/>
  <c r="T10" i="36"/>
  <c r="T10" i="35"/>
  <c r="T10" i="34"/>
  <c r="T10" i="33"/>
  <c r="T10" i="32"/>
  <c r="T10" i="31"/>
  <c r="T10" i="30"/>
  <c r="T10" i="29"/>
  <c r="T10" i="28"/>
  <c r="T10" i="27"/>
  <c r="T10" i="26"/>
  <c r="T10" i="25"/>
  <c r="T10" i="24"/>
  <c r="T10" i="23"/>
  <c r="T10" i="22"/>
  <c r="T10" i="21"/>
  <c r="T10" i="20"/>
  <c r="T10" i="19"/>
  <c r="T10" i="18"/>
  <c r="T10" i="17"/>
  <c r="T10" i="16"/>
  <c r="T10" i="15"/>
  <c r="T10" i="14"/>
  <c r="T10" i="12"/>
  <c r="T10" i="13"/>
  <c r="T10" i="8"/>
  <c r="J6" i="48"/>
  <c r="K6" i="48" s="1"/>
  <c r="J6" i="49"/>
  <c r="K6" i="49" s="1"/>
  <c r="J6" i="50"/>
  <c r="K6" i="50" s="1"/>
  <c r="J6" i="51"/>
  <c r="K6" i="51" s="1"/>
  <c r="J6" i="52"/>
  <c r="K6" i="52" s="1"/>
  <c r="J6" i="43"/>
  <c r="K6" i="43" s="1"/>
  <c r="J6" i="44"/>
  <c r="K6" i="44" s="1"/>
  <c r="J6" i="42"/>
  <c r="J6" i="41"/>
  <c r="K6" i="41" s="1"/>
  <c r="J6" i="40"/>
  <c r="J6" i="39"/>
  <c r="J6" i="38"/>
  <c r="K6" i="38" s="1"/>
  <c r="J6" i="37"/>
  <c r="J6" i="36"/>
  <c r="K6" i="36" s="1"/>
  <c r="J6" i="35"/>
  <c r="J6" i="34"/>
  <c r="K6" i="34" s="1"/>
  <c r="J6" i="33"/>
  <c r="K6" i="33" s="1"/>
  <c r="J6" i="32"/>
  <c r="K6" i="32" s="1"/>
  <c r="J6" i="31"/>
  <c r="K6" i="31" s="1"/>
  <c r="J6" i="30"/>
  <c r="K6" i="30" s="1"/>
  <c r="J6" i="29"/>
  <c r="K6" i="29" s="1"/>
  <c r="J6" i="28"/>
  <c r="K6" i="28" s="1"/>
  <c r="J6" i="27"/>
  <c r="K6" i="27" s="1"/>
  <c r="J6" i="26"/>
  <c r="K6" i="26" s="1"/>
  <c r="J6" i="25"/>
  <c r="K6" i="25" s="1"/>
  <c r="J6" i="24"/>
  <c r="K6" i="24" s="1"/>
  <c r="J6" i="23"/>
  <c r="K6" i="23" s="1"/>
  <c r="J6" i="22"/>
  <c r="J6" i="21"/>
  <c r="J6" i="20"/>
  <c r="J6" i="19"/>
  <c r="J6" i="18"/>
  <c r="J6" i="17"/>
  <c r="K6" i="17" s="1"/>
  <c r="J6" i="16"/>
  <c r="J6" i="15"/>
  <c r="K6" i="15" s="1"/>
  <c r="J6" i="14"/>
  <c r="K6" i="14" s="1"/>
  <c r="J6" i="12"/>
  <c r="J6" i="13"/>
  <c r="J6" i="8"/>
  <c r="J13" i="48"/>
  <c r="J13" i="49"/>
  <c r="J13" i="50"/>
  <c r="J13" i="51"/>
  <c r="J13" i="52"/>
  <c r="J13" i="43"/>
  <c r="J13" i="44"/>
  <c r="J13" i="42"/>
  <c r="J13" i="41"/>
  <c r="K13" i="41" s="1"/>
  <c r="J13" i="40"/>
  <c r="K13" i="40" s="1"/>
  <c r="J13" i="39"/>
  <c r="J13" i="38"/>
  <c r="J13" i="37"/>
  <c r="J13" i="36"/>
  <c r="K13" i="36" s="1"/>
  <c r="J13" i="35"/>
  <c r="J13" i="34"/>
  <c r="K13" i="34" s="1"/>
  <c r="J13" i="33"/>
  <c r="J13" i="32"/>
  <c r="J13" i="31"/>
  <c r="J13" i="30"/>
  <c r="K13" i="30" s="1"/>
  <c r="J13" i="29"/>
  <c r="J13" i="28"/>
  <c r="K13" i="28" s="1"/>
  <c r="J13" i="27"/>
  <c r="K13" i="27" s="1"/>
  <c r="J13" i="26"/>
  <c r="J13" i="25"/>
  <c r="J13" i="24"/>
  <c r="J13" i="23"/>
  <c r="J13" i="22"/>
  <c r="J13" i="21"/>
  <c r="J13" i="20"/>
  <c r="J13" i="19"/>
  <c r="J13" i="18"/>
  <c r="J13" i="17"/>
  <c r="J13" i="16"/>
  <c r="J13" i="15"/>
  <c r="J13" i="14"/>
  <c r="J13" i="12"/>
  <c r="J13" i="13"/>
  <c r="J13" i="8"/>
  <c r="J21" i="48"/>
  <c r="J21" i="49"/>
  <c r="J21" i="50"/>
  <c r="J21" i="51"/>
  <c r="J21" i="52"/>
  <c r="J21" i="43"/>
  <c r="J21" i="44"/>
  <c r="J21" i="42"/>
  <c r="K21" i="42" s="1"/>
  <c r="J21" i="41"/>
  <c r="K21" i="41" s="1"/>
  <c r="J21" i="40"/>
  <c r="K21" i="40" s="1"/>
  <c r="J21" i="39"/>
  <c r="J21" i="38"/>
  <c r="J21" i="37"/>
  <c r="J21" i="36"/>
  <c r="J21" i="35"/>
  <c r="J21" i="34"/>
  <c r="J21" i="33"/>
  <c r="J21" i="32"/>
  <c r="J21" i="31"/>
  <c r="J21" i="30"/>
  <c r="J21" i="29"/>
  <c r="J21" i="28"/>
  <c r="J21" i="27"/>
  <c r="K21" i="27" s="1"/>
  <c r="J21" i="26"/>
  <c r="J21" i="25"/>
  <c r="K21" i="25" s="1"/>
  <c r="J21" i="24"/>
  <c r="J21" i="23"/>
  <c r="J21" i="22"/>
  <c r="J21" i="21"/>
  <c r="J21" i="20"/>
  <c r="J21" i="19"/>
  <c r="J21" i="18"/>
  <c r="J21" i="17"/>
  <c r="J21" i="16"/>
  <c r="J21" i="15"/>
  <c r="J21" i="14"/>
  <c r="J21" i="12"/>
  <c r="J21" i="13"/>
  <c r="J21" i="8"/>
  <c r="T29" i="48"/>
  <c r="T29" i="49"/>
  <c r="T29" i="50"/>
  <c r="T29" i="51"/>
  <c r="T29" i="52"/>
  <c r="T29" i="43"/>
  <c r="T29" i="44"/>
  <c r="T29" i="42"/>
  <c r="T29" i="41"/>
  <c r="T29" i="40"/>
  <c r="T29" i="39"/>
  <c r="T29" i="38"/>
  <c r="T29" i="37"/>
  <c r="T29" i="36"/>
  <c r="T29" i="35"/>
  <c r="T29" i="34"/>
  <c r="T29" i="33"/>
  <c r="T29" i="32"/>
  <c r="T29" i="31"/>
  <c r="T29" i="30"/>
  <c r="T29" i="29"/>
  <c r="T29" i="28"/>
  <c r="T29" i="27"/>
  <c r="T29" i="26"/>
  <c r="T29" i="25"/>
  <c r="T29" i="24"/>
  <c r="T29" i="23"/>
  <c r="T29" i="22"/>
  <c r="T29" i="21"/>
  <c r="T29" i="20"/>
  <c r="T29" i="19"/>
  <c r="T29" i="18"/>
  <c r="T29" i="17"/>
  <c r="T29" i="16"/>
  <c r="T29" i="15"/>
  <c r="T29" i="14"/>
  <c r="T29" i="12"/>
  <c r="T29" i="13"/>
  <c r="T29" i="8"/>
  <c r="J37" i="48"/>
  <c r="J37" i="49"/>
  <c r="J37" i="50"/>
  <c r="J37" i="51"/>
  <c r="J37" i="52"/>
  <c r="J37" i="43"/>
  <c r="K37" i="43" s="1"/>
  <c r="J37" i="44"/>
  <c r="J37" i="42"/>
  <c r="J37" i="41"/>
  <c r="K37" i="41" s="1"/>
  <c r="J37" i="40"/>
  <c r="J37" i="39"/>
  <c r="J37" i="38"/>
  <c r="J37" i="37"/>
  <c r="J37" i="36"/>
  <c r="J37" i="35"/>
  <c r="K37" i="35" s="1"/>
  <c r="J37" i="34"/>
  <c r="J37" i="33"/>
  <c r="J37" i="32"/>
  <c r="J37" i="31"/>
  <c r="J37" i="30"/>
  <c r="J37" i="29"/>
  <c r="K37" i="29" s="1"/>
  <c r="J37" i="28"/>
  <c r="J37" i="27"/>
  <c r="J37" i="26"/>
  <c r="J37" i="25"/>
  <c r="K37" i="25" s="1"/>
  <c r="J37" i="24"/>
  <c r="J37" i="23"/>
  <c r="J37" i="22"/>
  <c r="J37" i="21"/>
  <c r="J37" i="20"/>
  <c r="J37" i="19"/>
  <c r="J37" i="18"/>
  <c r="J37" i="17"/>
  <c r="J37" i="16"/>
  <c r="J37" i="15"/>
  <c r="J37" i="14"/>
  <c r="J37" i="12"/>
  <c r="J37" i="13"/>
  <c r="J37" i="8"/>
  <c r="K28" i="50"/>
  <c r="K26" i="50"/>
  <c r="K24" i="52"/>
  <c r="K30" i="52"/>
  <c r="K28" i="44"/>
  <c r="K26" i="44"/>
  <c r="K27" i="42"/>
  <c r="K37" i="42"/>
  <c r="K6" i="42"/>
  <c r="K30" i="40"/>
  <c r="K6" i="40"/>
  <c r="K41" i="40"/>
  <c r="K37" i="40"/>
  <c r="K33" i="40"/>
  <c r="K24" i="39"/>
  <c r="K27" i="35"/>
  <c r="K21" i="35"/>
  <c r="K24" i="35"/>
  <c r="K27" i="34"/>
  <c r="K13" i="32"/>
  <c r="K24" i="32"/>
  <c r="K37" i="27"/>
  <c r="K24" i="27"/>
  <c r="K30" i="27"/>
  <c r="K28" i="51"/>
  <c r="K26" i="51"/>
  <c r="K27" i="43"/>
  <c r="K21" i="43"/>
  <c r="K24" i="43"/>
  <c r="K17" i="41"/>
  <c r="K33" i="41"/>
  <c r="K27" i="41"/>
  <c r="K24" i="37"/>
  <c r="K27" i="36"/>
  <c r="K27" i="33"/>
  <c r="K27" i="29"/>
  <c r="K21" i="29"/>
  <c r="K9" i="28"/>
  <c r="K28" i="28"/>
  <c r="K24" i="25"/>
  <c r="J5" i="48"/>
  <c r="J5" i="49"/>
  <c r="J5" i="50"/>
  <c r="J5" i="51"/>
  <c r="K5" i="51" s="1"/>
  <c r="J5" i="52"/>
  <c r="J5" i="43"/>
  <c r="J5" i="44"/>
  <c r="J5" i="42"/>
  <c r="K5" i="42" s="1"/>
  <c r="J5" i="41"/>
  <c r="J5" i="40"/>
  <c r="J5" i="39"/>
  <c r="J5" i="38"/>
  <c r="J5" i="37"/>
  <c r="J5" i="36"/>
  <c r="J5" i="35"/>
  <c r="J5" i="34"/>
  <c r="J5" i="33"/>
  <c r="J5" i="32"/>
  <c r="J5" i="31"/>
  <c r="K5" i="31" s="1"/>
  <c r="J5" i="30"/>
  <c r="J5" i="29"/>
  <c r="J5" i="28"/>
  <c r="J5" i="27"/>
  <c r="J5" i="26"/>
  <c r="J5" i="25"/>
  <c r="J5" i="24"/>
  <c r="J5" i="23"/>
  <c r="K5" i="23" s="1"/>
  <c r="J5" i="22"/>
  <c r="K5" i="22" s="1"/>
  <c r="J5" i="21"/>
  <c r="J5" i="20"/>
  <c r="J5" i="19"/>
  <c r="J5" i="18"/>
  <c r="J5" i="17"/>
  <c r="J5" i="16"/>
  <c r="J5" i="15"/>
  <c r="J5" i="14"/>
  <c r="K5" i="14" s="1"/>
  <c r="J5" i="12"/>
  <c r="J5" i="13"/>
  <c r="J5" i="8"/>
  <c r="J11" i="48"/>
  <c r="J11" i="49"/>
  <c r="J11" i="50"/>
  <c r="J11" i="51"/>
  <c r="J11" i="52"/>
  <c r="J11" i="43"/>
  <c r="K11" i="43" s="1"/>
  <c r="J11" i="44"/>
  <c r="J11" i="42"/>
  <c r="J11" i="41"/>
  <c r="K11" i="41" s="1"/>
  <c r="J11" i="40"/>
  <c r="J11" i="39"/>
  <c r="J11" i="38"/>
  <c r="J11" i="37"/>
  <c r="J11" i="36"/>
  <c r="K11" i="36" s="1"/>
  <c r="J11" i="35"/>
  <c r="K11" i="35" s="1"/>
  <c r="J11" i="34"/>
  <c r="K11" i="34" s="1"/>
  <c r="J11" i="33"/>
  <c r="J11" i="32"/>
  <c r="K11" i="32" s="1"/>
  <c r="J11" i="31"/>
  <c r="J11" i="30"/>
  <c r="K11" i="30" s="1"/>
  <c r="J11" i="29"/>
  <c r="K11" i="29" s="1"/>
  <c r="J11" i="28"/>
  <c r="J11" i="27"/>
  <c r="K11" i="27" s="1"/>
  <c r="J11" i="26"/>
  <c r="J11" i="25"/>
  <c r="K11" i="25" s="1"/>
  <c r="J11" i="24"/>
  <c r="J11" i="23"/>
  <c r="J11" i="22"/>
  <c r="J11" i="21"/>
  <c r="J11" i="20"/>
  <c r="J11" i="19"/>
  <c r="J11" i="18"/>
  <c r="J11" i="17"/>
  <c r="K11" i="17" s="1"/>
  <c r="J11" i="16"/>
  <c r="J11" i="15"/>
  <c r="J11" i="14"/>
  <c r="J11" i="12"/>
  <c r="J11" i="13"/>
  <c r="J11" i="8"/>
  <c r="J19" i="48"/>
  <c r="J19" i="49"/>
  <c r="J19" i="50"/>
  <c r="J19" i="51"/>
  <c r="J19" i="52"/>
  <c r="J19" i="43"/>
  <c r="K19" i="43" s="1"/>
  <c r="J19" i="44"/>
  <c r="J19" i="42"/>
  <c r="K19" i="42" s="1"/>
  <c r="J19" i="41"/>
  <c r="J19" i="40"/>
  <c r="K19" i="40" s="1"/>
  <c r="J19" i="39"/>
  <c r="J19" i="38"/>
  <c r="J19" i="37"/>
  <c r="J19" i="36"/>
  <c r="K19" i="36" s="1"/>
  <c r="J19" i="35"/>
  <c r="J19" i="34"/>
  <c r="K19" i="34" s="1"/>
  <c r="J19" i="33"/>
  <c r="J19" i="32"/>
  <c r="K19" i="32" s="1"/>
  <c r="J19" i="31"/>
  <c r="J19" i="30"/>
  <c r="K19" i="30" s="1"/>
  <c r="J19" i="29"/>
  <c r="J19" i="28"/>
  <c r="K19" i="28" s="1"/>
  <c r="J19" i="27"/>
  <c r="K19" i="27" s="1"/>
  <c r="J19" i="26"/>
  <c r="J19" i="25"/>
  <c r="J19" i="24"/>
  <c r="J19" i="23"/>
  <c r="J19" i="22"/>
  <c r="J19" i="21"/>
  <c r="J19" i="20"/>
  <c r="J19" i="19"/>
  <c r="J19" i="18"/>
  <c r="J19" i="17"/>
  <c r="J19" i="16"/>
  <c r="J19" i="15"/>
  <c r="J19" i="14"/>
  <c r="J19" i="12"/>
  <c r="J19" i="13"/>
  <c r="J19" i="8"/>
  <c r="T27" i="48"/>
  <c r="T27" i="49"/>
  <c r="T27" i="50"/>
  <c r="T27" i="51"/>
  <c r="T27" i="52"/>
  <c r="T27" i="43"/>
  <c r="T27" i="44"/>
  <c r="T27" i="42"/>
  <c r="T27" i="41"/>
  <c r="T27" i="40"/>
  <c r="T27" i="39"/>
  <c r="T27" i="38"/>
  <c r="T27" i="37"/>
  <c r="T27" i="36"/>
  <c r="T27" i="35"/>
  <c r="T27" i="34"/>
  <c r="T27" i="33"/>
  <c r="T27" i="32"/>
  <c r="T27" i="31"/>
  <c r="T27" i="30"/>
  <c r="T27" i="29"/>
  <c r="T27" i="28"/>
  <c r="T27" i="27"/>
  <c r="T27" i="26"/>
  <c r="T27" i="25"/>
  <c r="T27" i="24"/>
  <c r="T27" i="23"/>
  <c r="T27" i="22"/>
  <c r="T27" i="21"/>
  <c r="T27" i="20"/>
  <c r="T27" i="19"/>
  <c r="T27" i="18"/>
  <c r="T27" i="17"/>
  <c r="T27" i="16"/>
  <c r="T27" i="15"/>
  <c r="T27" i="14"/>
  <c r="T27" i="12"/>
  <c r="T27" i="13"/>
  <c r="T27" i="8"/>
  <c r="J35" i="48"/>
  <c r="J35" i="49"/>
  <c r="J35" i="50"/>
  <c r="J35" i="51"/>
  <c r="J35" i="52"/>
  <c r="J35" i="43"/>
  <c r="K35" i="43" s="1"/>
  <c r="J35" i="44"/>
  <c r="J35" i="42"/>
  <c r="K35" i="42" s="1"/>
  <c r="J35" i="41"/>
  <c r="J35" i="40"/>
  <c r="K35" i="40" s="1"/>
  <c r="J35" i="39"/>
  <c r="J35" i="38"/>
  <c r="J35" i="37"/>
  <c r="J35" i="36"/>
  <c r="K35" i="36" s="1"/>
  <c r="J35" i="35"/>
  <c r="J35" i="34"/>
  <c r="K35" i="34" s="1"/>
  <c r="J35" i="33"/>
  <c r="J35" i="32"/>
  <c r="K35" i="32" s="1"/>
  <c r="J35" i="31"/>
  <c r="J35" i="30"/>
  <c r="K35" i="30" s="1"/>
  <c r="J35" i="29"/>
  <c r="J35" i="28"/>
  <c r="K35" i="28" s="1"/>
  <c r="J35" i="27"/>
  <c r="K35" i="27" s="1"/>
  <c r="J35" i="26"/>
  <c r="J35" i="25"/>
  <c r="J35" i="24"/>
  <c r="J35" i="23"/>
  <c r="J35" i="22"/>
  <c r="J35" i="21"/>
  <c r="J35" i="20"/>
  <c r="J35" i="19"/>
  <c r="J35" i="18"/>
  <c r="J35" i="17"/>
  <c r="J35" i="16"/>
  <c r="J35" i="15"/>
  <c r="J35" i="14"/>
  <c r="J35" i="12"/>
  <c r="J35" i="13"/>
  <c r="J35" i="8"/>
  <c r="J43" i="48"/>
  <c r="K43" i="48" s="1"/>
  <c r="J43" i="49"/>
  <c r="J43" i="50"/>
  <c r="J43" i="51"/>
  <c r="J43" i="52"/>
  <c r="J43" i="43"/>
  <c r="K43" i="43" s="1"/>
  <c r="J43" i="44"/>
  <c r="J43" i="42"/>
  <c r="K43" i="42" s="1"/>
  <c r="J43" i="41"/>
  <c r="J43" i="40"/>
  <c r="J43" i="39"/>
  <c r="J43" i="38"/>
  <c r="J43" i="37"/>
  <c r="J43" i="36"/>
  <c r="K43" i="36" s="1"/>
  <c r="J43" i="35"/>
  <c r="J43" i="34"/>
  <c r="J43" i="33"/>
  <c r="J43" i="32"/>
  <c r="K43" i="32" s="1"/>
  <c r="J43" i="31"/>
  <c r="J43" i="30"/>
  <c r="J43" i="29"/>
  <c r="J43" i="28"/>
  <c r="J43" i="27"/>
  <c r="K43" i="27" s="1"/>
  <c r="J43" i="26"/>
  <c r="J43" i="25"/>
  <c r="K43" i="25" s="1"/>
  <c r="J43" i="24"/>
  <c r="J43" i="23"/>
  <c r="J43" i="22"/>
  <c r="J43" i="21"/>
  <c r="J43" i="20"/>
  <c r="J43" i="19"/>
  <c r="J43" i="18"/>
  <c r="J43" i="17"/>
  <c r="J43" i="16"/>
  <c r="J43" i="15"/>
  <c r="J43" i="14"/>
  <c r="J43" i="12"/>
  <c r="J43" i="13"/>
  <c r="J43" i="8"/>
  <c r="J40" i="48"/>
  <c r="J40" i="49"/>
  <c r="K40" i="49" s="1"/>
  <c r="J40" i="50"/>
  <c r="J40" i="51"/>
  <c r="K40" i="51" s="1"/>
  <c r="J40" i="52"/>
  <c r="J40" i="43"/>
  <c r="K40" i="43" s="1"/>
  <c r="J40" i="44"/>
  <c r="J40" i="42"/>
  <c r="J40" i="41"/>
  <c r="J40" i="40"/>
  <c r="K40" i="40" s="1"/>
  <c r="J40" i="39"/>
  <c r="J40" i="38"/>
  <c r="K40" i="38" s="1"/>
  <c r="J40" i="37"/>
  <c r="J40" i="36"/>
  <c r="K40" i="36" s="1"/>
  <c r="J40" i="35"/>
  <c r="J40" i="34"/>
  <c r="K40" i="34" s="1"/>
  <c r="J40" i="33"/>
  <c r="J40" i="32"/>
  <c r="K40" i="32" s="1"/>
  <c r="J40" i="31"/>
  <c r="J40" i="30"/>
  <c r="K40" i="30" s="1"/>
  <c r="J40" i="29"/>
  <c r="J40" i="28"/>
  <c r="K40" i="28" s="1"/>
  <c r="J40" i="27"/>
  <c r="K40" i="27" s="1"/>
  <c r="J40" i="26"/>
  <c r="K40" i="26" s="1"/>
  <c r="J40" i="25"/>
  <c r="K40" i="25" s="1"/>
  <c r="J40" i="24"/>
  <c r="K40" i="24" s="1"/>
  <c r="J40" i="23"/>
  <c r="J40" i="22"/>
  <c r="K40" i="22" s="1"/>
  <c r="J40" i="21"/>
  <c r="J40" i="20"/>
  <c r="J40" i="19"/>
  <c r="J40" i="18"/>
  <c r="J40" i="17"/>
  <c r="K40" i="17" s="1"/>
  <c r="J40" i="16"/>
  <c r="K40" i="16" s="1"/>
  <c r="J40" i="15"/>
  <c r="K40" i="15" s="1"/>
  <c r="J40" i="14"/>
  <c r="K40" i="14" s="1"/>
  <c r="J40" i="12"/>
  <c r="J40" i="13"/>
  <c r="J40" i="8"/>
  <c r="J36" i="48"/>
  <c r="K36" i="48" s="1"/>
  <c r="J36" i="49"/>
  <c r="J36" i="50"/>
  <c r="K36" i="50" s="1"/>
  <c r="J36" i="51"/>
  <c r="J36" i="52"/>
  <c r="K36" i="52" s="1"/>
  <c r="J36" i="43"/>
  <c r="J36" i="44"/>
  <c r="K36" i="44" s="1"/>
  <c r="J36" i="42"/>
  <c r="J36" i="41"/>
  <c r="K36" i="41" s="1"/>
  <c r="J36" i="40"/>
  <c r="K36" i="40" s="1"/>
  <c r="J36" i="39"/>
  <c r="K36" i="39" s="1"/>
  <c r="J36" i="38"/>
  <c r="J36" i="37"/>
  <c r="K36" i="37" s="1"/>
  <c r="J36" i="36"/>
  <c r="J36" i="35"/>
  <c r="K36" i="35" s="1"/>
  <c r="J36" i="34"/>
  <c r="J36" i="33"/>
  <c r="K36" i="33" s="1"/>
  <c r="J36" i="32"/>
  <c r="J36" i="31"/>
  <c r="K36" i="31" s="1"/>
  <c r="J36" i="30"/>
  <c r="J36" i="29"/>
  <c r="K36" i="29" s="1"/>
  <c r="J36" i="28"/>
  <c r="J36" i="27"/>
  <c r="K36" i="27" s="1"/>
  <c r="J36" i="26"/>
  <c r="K36" i="26" s="1"/>
  <c r="J36" i="25"/>
  <c r="K36" i="25" s="1"/>
  <c r="J36" i="24"/>
  <c r="J36" i="23"/>
  <c r="K36" i="23" s="1"/>
  <c r="J36" i="22"/>
  <c r="K36" i="22" s="1"/>
  <c r="J36" i="21"/>
  <c r="J36" i="20"/>
  <c r="J36" i="19"/>
  <c r="J36" i="18"/>
  <c r="J36" i="17"/>
  <c r="K36" i="17" s="1"/>
  <c r="J36" i="16"/>
  <c r="K36" i="16" s="1"/>
  <c r="J36" i="15"/>
  <c r="K36" i="15" s="1"/>
  <c r="J36" i="14"/>
  <c r="J36" i="12"/>
  <c r="J36" i="13"/>
  <c r="J36" i="8"/>
  <c r="J32" i="48"/>
  <c r="J32" i="49"/>
  <c r="K32" i="49" s="1"/>
  <c r="J32" i="50"/>
  <c r="K32" i="50" s="1"/>
  <c r="J32" i="51"/>
  <c r="K32" i="51" s="1"/>
  <c r="J32" i="52"/>
  <c r="J32" i="43"/>
  <c r="K32" i="43" s="1"/>
  <c r="J32" i="44"/>
  <c r="K32" i="44" s="1"/>
  <c r="J32" i="42"/>
  <c r="J32" i="41"/>
  <c r="J32" i="40"/>
  <c r="K32" i="40" s="1"/>
  <c r="J32" i="39"/>
  <c r="K32" i="39" s="1"/>
  <c r="J32" i="38"/>
  <c r="K32" i="38" s="1"/>
  <c r="J32" i="37"/>
  <c r="K32" i="37" s="1"/>
  <c r="J32" i="36"/>
  <c r="K32" i="36" s="1"/>
  <c r="J32" i="35"/>
  <c r="K32" i="35" s="1"/>
  <c r="J32" i="34"/>
  <c r="K32" i="34" s="1"/>
  <c r="J32" i="33"/>
  <c r="K32" i="33" s="1"/>
  <c r="J32" i="32"/>
  <c r="K32" i="32" s="1"/>
  <c r="J32" i="31"/>
  <c r="J32" i="30"/>
  <c r="K32" i="30" s="1"/>
  <c r="J32" i="29"/>
  <c r="K32" i="29" s="1"/>
  <c r="J32" i="28"/>
  <c r="K32" i="28" s="1"/>
  <c r="J32" i="27"/>
  <c r="J32" i="26"/>
  <c r="K32" i="26" s="1"/>
  <c r="J32" i="25"/>
  <c r="J32" i="24"/>
  <c r="K32" i="24" s="1"/>
  <c r="J32" i="23"/>
  <c r="K32" i="23" s="1"/>
  <c r="J32" i="22"/>
  <c r="K32" i="22" s="1"/>
  <c r="J32" i="21"/>
  <c r="J32" i="20"/>
  <c r="J32" i="19"/>
  <c r="J32" i="18"/>
  <c r="J32" i="17"/>
  <c r="J32" i="16"/>
  <c r="K32" i="16" s="1"/>
  <c r="J32" i="15"/>
  <c r="J32" i="14"/>
  <c r="K32" i="14" s="1"/>
  <c r="J32" i="12"/>
  <c r="J32" i="13"/>
  <c r="J32" i="8"/>
  <c r="T28" i="48"/>
  <c r="T28" i="49"/>
  <c r="T28" i="50"/>
  <c r="T28" i="51"/>
  <c r="T28" i="52"/>
  <c r="T28" i="43"/>
  <c r="T28" i="44"/>
  <c r="T28" i="42"/>
  <c r="T28" i="41"/>
  <c r="T28" i="40"/>
  <c r="T28" i="39"/>
  <c r="T28" i="38"/>
  <c r="T28" i="37"/>
  <c r="T28" i="36"/>
  <c r="T28" i="35"/>
  <c r="T28" i="34"/>
  <c r="T28" i="33"/>
  <c r="T28" i="32"/>
  <c r="T28" i="31"/>
  <c r="T28" i="30"/>
  <c r="T28" i="29"/>
  <c r="T28" i="28"/>
  <c r="T28" i="27"/>
  <c r="T28" i="26"/>
  <c r="T28" i="25"/>
  <c r="T28" i="24"/>
  <c r="T28" i="23"/>
  <c r="T28" i="22"/>
  <c r="T28" i="21"/>
  <c r="T28" i="20"/>
  <c r="T28" i="19"/>
  <c r="T28" i="18"/>
  <c r="T28" i="17"/>
  <c r="T28" i="16"/>
  <c r="T28" i="15"/>
  <c r="T28" i="14"/>
  <c r="T28" i="12"/>
  <c r="T28" i="13"/>
  <c r="T28" i="8"/>
  <c r="T24" i="48"/>
  <c r="T24" i="49"/>
  <c r="T24" i="50"/>
  <c r="T24" i="51"/>
  <c r="T24" i="52"/>
  <c r="T24" i="43"/>
  <c r="T24" i="44"/>
  <c r="T24" i="42"/>
  <c r="T24" i="41"/>
  <c r="T24" i="40"/>
  <c r="T24" i="39"/>
  <c r="T24" i="38"/>
  <c r="T24" i="37"/>
  <c r="T24" i="36"/>
  <c r="T24" i="35"/>
  <c r="T24" i="34"/>
  <c r="T24" i="33"/>
  <c r="T24" i="32"/>
  <c r="T24" i="31"/>
  <c r="T24" i="30"/>
  <c r="T24" i="29"/>
  <c r="T24" i="28"/>
  <c r="T24" i="27"/>
  <c r="T24" i="26"/>
  <c r="T24" i="25"/>
  <c r="T24" i="24"/>
  <c r="T24" i="23"/>
  <c r="T24" i="22"/>
  <c r="T24" i="21"/>
  <c r="T24" i="20"/>
  <c r="T24" i="19"/>
  <c r="T24" i="18"/>
  <c r="T24" i="17"/>
  <c r="T24" i="16"/>
  <c r="T24" i="15"/>
  <c r="T24" i="14"/>
  <c r="T24" i="12"/>
  <c r="T24" i="13"/>
  <c r="T24" i="8"/>
  <c r="J20" i="48"/>
  <c r="K20" i="48" s="1"/>
  <c r="J20" i="49"/>
  <c r="K20" i="49" s="1"/>
  <c r="J20" i="50"/>
  <c r="K20" i="50" s="1"/>
  <c r="J20" i="51"/>
  <c r="K20" i="51" s="1"/>
  <c r="J20" i="52"/>
  <c r="K20" i="52" s="1"/>
  <c r="J20" i="43"/>
  <c r="K20" i="43" s="1"/>
  <c r="J20" i="44"/>
  <c r="K20" i="44" s="1"/>
  <c r="J20" i="42"/>
  <c r="J20" i="41"/>
  <c r="K20" i="41" s="1"/>
  <c r="J20" i="40"/>
  <c r="K20" i="40" s="1"/>
  <c r="J20" i="39"/>
  <c r="K20" i="39" s="1"/>
  <c r="J20" i="38"/>
  <c r="K20" i="38" s="1"/>
  <c r="J20" i="37"/>
  <c r="K20" i="37" s="1"/>
  <c r="J20" i="36"/>
  <c r="K20" i="36" s="1"/>
  <c r="J20" i="35"/>
  <c r="K20" i="35" s="1"/>
  <c r="J20" i="34"/>
  <c r="K20" i="34" s="1"/>
  <c r="J20" i="33"/>
  <c r="K20" i="33" s="1"/>
  <c r="J20" i="32"/>
  <c r="K20" i="32" s="1"/>
  <c r="J20" i="31"/>
  <c r="K20" i="31" s="1"/>
  <c r="J20" i="30"/>
  <c r="K20" i="30" s="1"/>
  <c r="J20" i="29"/>
  <c r="K20" i="29" s="1"/>
  <c r="J20" i="28"/>
  <c r="K20" i="28" s="1"/>
  <c r="J20" i="27"/>
  <c r="K20" i="27" s="1"/>
  <c r="J20" i="26"/>
  <c r="K20" i="26" s="1"/>
  <c r="J20" i="25"/>
  <c r="K20" i="25" s="1"/>
  <c r="J20" i="24"/>
  <c r="J20" i="23"/>
  <c r="K20" i="23" s="1"/>
  <c r="J20" i="22"/>
  <c r="K20" i="22" s="1"/>
  <c r="J20" i="21"/>
  <c r="J20" i="20"/>
  <c r="J20" i="19"/>
  <c r="J20" i="18"/>
  <c r="J20" i="17"/>
  <c r="K20" i="17" s="1"/>
  <c r="J20" i="16"/>
  <c r="K20" i="16" s="1"/>
  <c r="J20" i="15"/>
  <c r="K20" i="15" s="1"/>
  <c r="J20" i="14"/>
  <c r="K20" i="14" s="1"/>
  <c r="J20" i="12"/>
  <c r="J20" i="13"/>
  <c r="J20" i="8"/>
  <c r="J16" i="48"/>
  <c r="K16" i="48" s="1"/>
  <c r="J16" i="49"/>
  <c r="K16" i="49" s="1"/>
  <c r="J16" i="50"/>
  <c r="J16" i="51"/>
  <c r="K16" i="51" s="1"/>
  <c r="J16" i="52"/>
  <c r="K16" i="52" s="1"/>
  <c r="J16" i="43"/>
  <c r="K16" i="43" s="1"/>
  <c r="J16" i="44"/>
  <c r="J16" i="42"/>
  <c r="K16" i="42" s="1"/>
  <c r="J16" i="41"/>
  <c r="K16" i="41" s="1"/>
  <c r="J16" i="40"/>
  <c r="K16" i="40" s="1"/>
  <c r="J16" i="39"/>
  <c r="J16" i="38"/>
  <c r="K16" i="38" s="1"/>
  <c r="J16" i="37"/>
  <c r="J16" i="36"/>
  <c r="K16" i="36" s="1"/>
  <c r="J16" i="35"/>
  <c r="J16" i="34"/>
  <c r="K16" i="34" s="1"/>
  <c r="J16" i="33"/>
  <c r="J16" i="32"/>
  <c r="K16" i="32" s="1"/>
  <c r="J16" i="31"/>
  <c r="K16" i="31" s="1"/>
  <c r="J16" i="30"/>
  <c r="K16" i="30" s="1"/>
  <c r="J16" i="29"/>
  <c r="J16" i="28"/>
  <c r="K16" i="28" s="1"/>
  <c r="J16" i="27"/>
  <c r="K16" i="27" s="1"/>
  <c r="J16" i="26"/>
  <c r="K16" i="26" s="1"/>
  <c r="J16" i="25"/>
  <c r="J16" i="24"/>
  <c r="K16" i="24" s="1"/>
  <c r="J16" i="23"/>
  <c r="K16" i="23" s="1"/>
  <c r="J16" i="22"/>
  <c r="K16" i="22" s="1"/>
  <c r="J16" i="21"/>
  <c r="J16" i="20"/>
  <c r="J16" i="19"/>
  <c r="J16" i="18"/>
  <c r="J16" i="17"/>
  <c r="J16" i="16"/>
  <c r="K16" i="16" s="1"/>
  <c r="J16" i="15"/>
  <c r="J16" i="14"/>
  <c r="K16" i="14" s="1"/>
  <c r="J16" i="12"/>
  <c r="J16" i="13"/>
  <c r="J16" i="8"/>
  <c r="J12" i="48"/>
  <c r="K12" i="48" s="1"/>
  <c r="J12" i="49"/>
  <c r="J12" i="50"/>
  <c r="K12" i="50" s="1"/>
  <c r="J12" i="51"/>
  <c r="J12" i="52"/>
  <c r="K12" i="52" s="1"/>
  <c r="J12" i="43"/>
  <c r="J12" i="44"/>
  <c r="K12" i="44" s="1"/>
  <c r="J12" i="42"/>
  <c r="K12" i="42" s="1"/>
  <c r="J12" i="41"/>
  <c r="K12" i="41" s="1"/>
  <c r="J12" i="40"/>
  <c r="J12" i="39"/>
  <c r="K12" i="39" s="1"/>
  <c r="J12" i="38"/>
  <c r="K12" i="38" s="1"/>
  <c r="J12" i="37"/>
  <c r="K12" i="37" s="1"/>
  <c r="J12" i="36"/>
  <c r="K12" i="36" s="1"/>
  <c r="J12" i="35"/>
  <c r="K12" i="35" s="1"/>
  <c r="J12" i="34"/>
  <c r="K12" i="34" s="1"/>
  <c r="J12" i="33"/>
  <c r="K12" i="33" s="1"/>
  <c r="J12" i="32"/>
  <c r="K12" i="32" s="1"/>
  <c r="J12" i="31"/>
  <c r="K12" i="31" s="1"/>
  <c r="J12" i="30"/>
  <c r="K12" i="30" s="1"/>
  <c r="J12" i="29"/>
  <c r="K12" i="29" s="1"/>
  <c r="J12" i="28"/>
  <c r="J12" i="27"/>
  <c r="K12" i="27" s="1"/>
  <c r="J12" i="26"/>
  <c r="J12" i="25"/>
  <c r="K12" i="25" s="1"/>
  <c r="J12" i="24"/>
  <c r="K12" i="24" s="1"/>
  <c r="J12" i="23"/>
  <c r="K12" i="23" s="1"/>
  <c r="J12" i="22"/>
  <c r="J12" i="21"/>
  <c r="J12" i="20"/>
  <c r="J12" i="19"/>
  <c r="J12" i="18"/>
  <c r="J12" i="17"/>
  <c r="K12" i="17" s="1"/>
  <c r="J12" i="16"/>
  <c r="J12" i="15"/>
  <c r="K12" i="15" s="1"/>
  <c r="J12" i="14"/>
  <c r="K12" i="14" s="1"/>
  <c r="J12" i="12"/>
  <c r="J12" i="13"/>
  <c r="J12" i="8"/>
  <c r="J8" i="48"/>
  <c r="J8" i="49"/>
  <c r="K8" i="49" s="1"/>
  <c r="J8" i="50"/>
  <c r="J8" i="51"/>
  <c r="K8" i="51" s="1"/>
  <c r="J8" i="52"/>
  <c r="J8" i="43"/>
  <c r="K8" i="43" s="1"/>
  <c r="J8" i="44"/>
  <c r="J8" i="42"/>
  <c r="K8" i="42" s="1"/>
  <c r="J8" i="41"/>
  <c r="J8" i="40"/>
  <c r="K8" i="40" s="1"/>
  <c r="J8" i="39"/>
  <c r="J8" i="38"/>
  <c r="K8" i="38" s="1"/>
  <c r="J8" i="37"/>
  <c r="J8" i="36"/>
  <c r="J8" i="35"/>
  <c r="J8" i="34"/>
  <c r="J8" i="33"/>
  <c r="J8" i="32"/>
  <c r="J8" i="31"/>
  <c r="J8" i="30"/>
  <c r="K8" i="30" s="1"/>
  <c r="J8" i="29"/>
  <c r="J8" i="28"/>
  <c r="K8" i="28" s="1"/>
  <c r="J8" i="27"/>
  <c r="K8" i="27" s="1"/>
  <c r="J8" i="26"/>
  <c r="K8" i="26" s="1"/>
  <c r="J8" i="25"/>
  <c r="K8" i="25" s="1"/>
  <c r="J8" i="24"/>
  <c r="K8" i="24" s="1"/>
  <c r="J8" i="23"/>
  <c r="J8" i="22"/>
  <c r="K8" i="22" s="1"/>
  <c r="J8" i="21"/>
  <c r="J8" i="20"/>
  <c r="J8" i="19"/>
  <c r="J8" i="18"/>
  <c r="J8" i="17"/>
  <c r="K8" i="17" s="1"/>
  <c r="J8" i="16"/>
  <c r="K8" i="16" s="1"/>
  <c r="J8" i="15"/>
  <c r="K8" i="15" s="1"/>
  <c r="J8" i="14"/>
  <c r="K8" i="14" s="1"/>
  <c r="J8" i="12"/>
  <c r="J8" i="13"/>
  <c r="J8" i="8"/>
  <c r="T9" i="48"/>
  <c r="T9" i="49"/>
  <c r="T9" i="50"/>
  <c r="T9" i="51"/>
  <c r="T9" i="52"/>
  <c r="T9" i="43"/>
  <c r="T9" i="44"/>
  <c r="T9" i="42"/>
  <c r="T9" i="41"/>
  <c r="T9" i="40"/>
  <c r="T9" i="39"/>
  <c r="T9" i="38"/>
  <c r="T9" i="37"/>
  <c r="T9" i="36"/>
  <c r="T9" i="35"/>
  <c r="T9" i="34"/>
  <c r="T9" i="33"/>
  <c r="T9" i="32"/>
  <c r="T9" i="31"/>
  <c r="T9" i="30"/>
  <c r="T9" i="29"/>
  <c r="T9" i="28"/>
  <c r="T9" i="27"/>
  <c r="T9" i="26"/>
  <c r="T9" i="25"/>
  <c r="T9" i="24"/>
  <c r="T9" i="23"/>
  <c r="T9" i="22"/>
  <c r="T9" i="21"/>
  <c r="T9" i="20"/>
  <c r="T9" i="19"/>
  <c r="T9" i="18"/>
  <c r="T9" i="17"/>
  <c r="T9" i="16"/>
  <c r="T9" i="15"/>
  <c r="T9" i="14"/>
  <c r="T9" i="12"/>
  <c r="T9" i="13"/>
  <c r="T9" i="8"/>
  <c r="T17" i="48"/>
  <c r="T17" i="49"/>
  <c r="T17" i="50"/>
  <c r="T17" i="51"/>
  <c r="T17" i="52"/>
  <c r="T17" i="43"/>
  <c r="T17" i="44"/>
  <c r="T17" i="42"/>
  <c r="T17" i="41"/>
  <c r="T17" i="40"/>
  <c r="T17" i="39"/>
  <c r="T17" i="38"/>
  <c r="T17" i="37"/>
  <c r="T17" i="36"/>
  <c r="T17" i="35"/>
  <c r="T17" i="34"/>
  <c r="T17" i="33"/>
  <c r="T17" i="32"/>
  <c r="T17" i="31"/>
  <c r="T17" i="30"/>
  <c r="T17" i="29"/>
  <c r="T17" i="28"/>
  <c r="T17" i="27"/>
  <c r="T17" i="26"/>
  <c r="T17" i="25"/>
  <c r="T17" i="24"/>
  <c r="T17" i="23"/>
  <c r="T17" i="22"/>
  <c r="T17" i="21"/>
  <c r="T17" i="20"/>
  <c r="T17" i="19"/>
  <c r="T17" i="18"/>
  <c r="T17" i="17"/>
  <c r="T17" i="16"/>
  <c r="T17" i="15"/>
  <c r="T17" i="14"/>
  <c r="T17" i="12"/>
  <c r="T17" i="13"/>
  <c r="T17" i="8"/>
  <c r="J25" i="48"/>
  <c r="J25" i="49"/>
  <c r="J25" i="50"/>
  <c r="J25" i="51"/>
  <c r="J25" i="52"/>
  <c r="J25" i="43"/>
  <c r="J25" i="44"/>
  <c r="J25" i="42"/>
  <c r="K25" i="42" s="1"/>
  <c r="J25" i="41"/>
  <c r="K25" i="41" s="1"/>
  <c r="J25" i="40"/>
  <c r="J25" i="39"/>
  <c r="J25" i="38"/>
  <c r="J25" i="37"/>
  <c r="J25" i="36"/>
  <c r="J25" i="35"/>
  <c r="K25" i="35" s="1"/>
  <c r="J25" i="34"/>
  <c r="J25" i="33"/>
  <c r="J25" i="32"/>
  <c r="J25" i="31"/>
  <c r="K25" i="31" s="1"/>
  <c r="J25" i="30"/>
  <c r="J25" i="29"/>
  <c r="K25" i="29" s="1"/>
  <c r="J25" i="28"/>
  <c r="K25" i="28" s="1"/>
  <c r="J25" i="27"/>
  <c r="K25" i="27" s="1"/>
  <c r="J25" i="26"/>
  <c r="J25" i="25"/>
  <c r="K25" i="25" s="1"/>
  <c r="J25" i="24"/>
  <c r="J25" i="23"/>
  <c r="J25" i="22"/>
  <c r="J25" i="21"/>
  <c r="J25" i="20"/>
  <c r="J25" i="19"/>
  <c r="J25" i="18"/>
  <c r="J25" i="17"/>
  <c r="J25" i="16"/>
  <c r="J25" i="15"/>
  <c r="J25" i="14"/>
  <c r="J25" i="12"/>
  <c r="J25" i="13"/>
  <c r="J25" i="8"/>
  <c r="T33" i="48"/>
  <c r="T33" i="49"/>
  <c r="T33" i="50"/>
  <c r="T33" i="51"/>
  <c r="T33" i="52"/>
  <c r="T33" i="43"/>
  <c r="T33" i="44"/>
  <c r="T33" i="42"/>
  <c r="T33" i="41"/>
  <c r="T33" i="40"/>
  <c r="T33" i="39"/>
  <c r="T33" i="38"/>
  <c r="T33" i="37"/>
  <c r="T33" i="36"/>
  <c r="T33" i="35"/>
  <c r="T33" i="34"/>
  <c r="T33" i="33"/>
  <c r="T33" i="32"/>
  <c r="T33" i="31"/>
  <c r="T33" i="30"/>
  <c r="T33" i="29"/>
  <c r="T33" i="28"/>
  <c r="T33" i="27"/>
  <c r="T33" i="26"/>
  <c r="T33" i="25"/>
  <c r="T33" i="24"/>
  <c r="T33" i="23"/>
  <c r="T33" i="22"/>
  <c r="T33" i="21"/>
  <c r="T33" i="20"/>
  <c r="T33" i="19"/>
  <c r="T33" i="18"/>
  <c r="T33" i="17"/>
  <c r="T33" i="16"/>
  <c r="T33" i="15"/>
  <c r="T33" i="14"/>
  <c r="T33" i="12"/>
  <c r="T33" i="13"/>
  <c r="T33" i="8"/>
  <c r="T41" i="48"/>
  <c r="T41" i="49"/>
  <c r="T41" i="50"/>
  <c r="T41" i="51"/>
  <c r="T41" i="52"/>
  <c r="T41" i="43"/>
  <c r="T41" i="44"/>
  <c r="T41" i="42"/>
  <c r="T41" i="41"/>
  <c r="T41" i="40"/>
  <c r="T41" i="39"/>
  <c r="T41" i="38"/>
  <c r="T41" i="37"/>
  <c r="T41" i="36"/>
  <c r="T41" i="35"/>
  <c r="T41" i="34"/>
  <c r="T41" i="33"/>
  <c r="T41" i="32"/>
  <c r="T41" i="31"/>
  <c r="T41" i="30"/>
  <c r="T41" i="29"/>
  <c r="T41" i="28"/>
  <c r="T41" i="27"/>
  <c r="T41" i="26"/>
  <c r="T41" i="25"/>
  <c r="T41" i="24"/>
  <c r="T41" i="23"/>
  <c r="T41" i="22"/>
  <c r="T41" i="21"/>
  <c r="T41" i="20"/>
  <c r="T41" i="19"/>
  <c r="T41" i="18"/>
  <c r="T41" i="17"/>
  <c r="T41" i="16"/>
  <c r="T41" i="15"/>
  <c r="T41" i="14"/>
  <c r="T41" i="12"/>
  <c r="T41" i="13"/>
  <c r="T41" i="8"/>
  <c r="J7" i="48"/>
  <c r="J7" i="49"/>
  <c r="J7" i="50"/>
  <c r="J7" i="51"/>
  <c r="J7" i="52"/>
  <c r="J7" i="43"/>
  <c r="K7" i="43" s="1"/>
  <c r="J7" i="44"/>
  <c r="J7" i="42"/>
  <c r="J7" i="41"/>
  <c r="K7" i="41" s="1"/>
  <c r="J7" i="40"/>
  <c r="K7" i="40" s="1"/>
  <c r="J7" i="39"/>
  <c r="J7" i="38"/>
  <c r="J7" i="37"/>
  <c r="J7" i="36"/>
  <c r="K7" i="36" s="1"/>
  <c r="J7" i="35"/>
  <c r="K7" i="35" s="1"/>
  <c r="J7" i="34"/>
  <c r="K7" i="34" s="1"/>
  <c r="J7" i="33"/>
  <c r="J7" i="32"/>
  <c r="K7" i="32" s="1"/>
  <c r="J7" i="31"/>
  <c r="J7" i="30"/>
  <c r="K7" i="30" s="1"/>
  <c r="J7" i="29"/>
  <c r="K7" i="29" s="1"/>
  <c r="J7" i="28"/>
  <c r="K7" i="28" s="1"/>
  <c r="J7" i="27"/>
  <c r="J7" i="26"/>
  <c r="J7" i="25"/>
  <c r="K7" i="25" s="1"/>
  <c r="J7" i="24"/>
  <c r="J7" i="23"/>
  <c r="J7" i="22"/>
  <c r="J7" i="21"/>
  <c r="J7" i="20"/>
  <c r="J7" i="19"/>
  <c r="J7" i="18"/>
  <c r="J7" i="17"/>
  <c r="J7" i="16"/>
  <c r="J7" i="15"/>
  <c r="J7" i="14"/>
  <c r="J7" i="12"/>
  <c r="J7" i="13"/>
  <c r="J7" i="8"/>
  <c r="J15" i="48"/>
  <c r="J15" i="49"/>
  <c r="J15" i="50"/>
  <c r="J15" i="51"/>
  <c r="J15" i="52"/>
  <c r="J15" i="43"/>
  <c r="J15" i="44"/>
  <c r="J15" i="42"/>
  <c r="J15" i="41"/>
  <c r="K15" i="41" s="1"/>
  <c r="J15" i="40"/>
  <c r="K15" i="40" s="1"/>
  <c r="J15" i="39"/>
  <c r="J15" i="38"/>
  <c r="J15" i="37"/>
  <c r="J15" i="36"/>
  <c r="J15" i="35"/>
  <c r="K15" i="35" s="1"/>
  <c r="J15" i="34"/>
  <c r="J15" i="33"/>
  <c r="J15" i="32"/>
  <c r="J15" i="31"/>
  <c r="J15" i="30"/>
  <c r="J15" i="29"/>
  <c r="K15" i="29" s="1"/>
  <c r="J15" i="28"/>
  <c r="J15" i="27"/>
  <c r="K15" i="27" s="1"/>
  <c r="J15" i="26"/>
  <c r="J15" i="25"/>
  <c r="K15" i="25" s="1"/>
  <c r="J15" i="24"/>
  <c r="J15" i="23"/>
  <c r="J15" i="22"/>
  <c r="J15" i="21"/>
  <c r="J15" i="20"/>
  <c r="J15" i="19"/>
  <c r="J15" i="18"/>
  <c r="J15" i="17"/>
  <c r="J15" i="16"/>
  <c r="J15" i="15"/>
  <c r="J15" i="14"/>
  <c r="J15" i="12"/>
  <c r="J15" i="13"/>
  <c r="J15" i="8"/>
  <c r="J23" i="48"/>
  <c r="J23" i="49"/>
  <c r="J23" i="50"/>
  <c r="J23" i="51"/>
  <c r="J23" i="52"/>
  <c r="J23" i="43"/>
  <c r="K23" i="43" s="1"/>
  <c r="J23" i="44"/>
  <c r="J23" i="42"/>
  <c r="K23" i="42" s="1"/>
  <c r="J23" i="41"/>
  <c r="K23" i="41" s="1"/>
  <c r="J23" i="40"/>
  <c r="K23" i="40" s="1"/>
  <c r="J23" i="39"/>
  <c r="J23" i="38"/>
  <c r="J23" i="37"/>
  <c r="J23" i="36"/>
  <c r="K23" i="36" s="1"/>
  <c r="J23" i="35"/>
  <c r="K23" i="35" s="1"/>
  <c r="J23" i="34"/>
  <c r="K23" i="34" s="1"/>
  <c r="J23" i="33"/>
  <c r="J23" i="32"/>
  <c r="K23" i="32" s="1"/>
  <c r="J23" i="31"/>
  <c r="J23" i="30"/>
  <c r="K23" i="30" s="1"/>
  <c r="J23" i="29"/>
  <c r="K23" i="29" s="1"/>
  <c r="J23" i="28"/>
  <c r="K23" i="28" s="1"/>
  <c r="J23" i="27"/>
  <c r="J23" i="26"/>
  <c r="J23" i="25"/>
  <c r="K23" i="25" s="1"/>
  <c r="J23" i="24"/>
  <c r="J23" i="23"/>
  <c r="J23" i="22"/>
  <c r="J23" i="21"/>
  <c r="J23" i="20"/>
  <c r="J23" i="19"/>
  <c r="J23" i="18"/>
  <c r="J23" i="17"/>
  <c r="J23" i="16"/>
  <c r="J23" i="15"/>
  <c r="J23" i="14"/>
  <c r="J23" i="12"/>
  <c r="J23" i="13"/>
  <c r="J23" i="8"/>
  <c r="T31" i="48"/>
  <c r="T31" i="49"/>
  <c r="T31" i="50"/>
  <c r="T31" i="51"/>
  <c r="T31" i="52"/>
  <c r="T31" i="43"/>
  <c r="T31" i="44"/>
  <c r="T31" i="42"/>
  <c r="T31" i="41"/>
  <c r="T31" i="40"/>
  <c r="T31" i="39"/>
  <c r="T31" i="38"/>
  <c r="T31" i="37"/>
  <c r="T31" i="36"/>
  <c r="T31" i="35"/>
  <c r="T31" i="34"/>
  <c r="T31" i="33"/>
  <c r="T31" i="32"/>
  <c r="T31" i="31"/>
  <c r="T31" i="30"/>
  <c r="T31" i="29"/>
  <c r="T31" i="28"/>
  <c r="T31" i="27"/>
  <c r="T31" i="26"/>
  <c r="T31" i="25"/>
  <c r="T31" i="24"/>
  <c r="T31" i="23"/>
  <c r="T31" i="22"/>
  <c r="T31" i="21"/>
  <c r="T31" i="20"/>
  <c r="T31" i="19"/>
  <c r="T31" i="18"/>
  <c r="T31" i="17"/>
  <c r="T31" i="16"/>
  <c r="T31" i="15"/>
  <c r="T31" i="14"/>
  <c r="T31" i="12"/>
  <c r="T31" i="13"/>
  <c r="T31" i="8"/>
  <c r="J39" i="48"/>
  <c r="J39" i="49"/>
  <c r="J39" i="50"/>
  <c r="J39" i="51"/>
  <c r="J39" i="52"/>
  <c r="J39" i="43"/>
  <c r="K39" i="43" s="1"/>
  <c r="J39" i="44"/>
  <c r="J39" i="42"/>
  <c r="K39" i="42" s="1"/>
  <c r="J39" i="41"/>
  <c r="K39" i="41" s="1"/>
  <c r="J39" i="40"/>
  <c r="K39" i="40" s="1"/>
  <c r="J39" i="39"/>
  <c r="J39" i="38"/>
  <c r="J39" i="37"/>
  <c r="J39" i="36"/>
  <c r="K39" i="36" s="1"/>
  <c r="J39" i="35"/>
  <c r="K39" i="35" s="1"/>
  <c r="J39" i="34"/>
  <c r="K39" i="34" s="1"/>
  <c r="J39" i="33"/>
  <c r="J39" i="32"/>
  <c r="K39" i="32" s="1"/>
  <c r="J39" i="31"/>
  <c r="J39" i="30"/>
  <c r="K39" i="30" s="1"/>
  <c r="J39" i="29"/>
  <c r="K39" i="29" s="1"/>
  <c r="J39" i="28"/>
  <c r="K39" i="28" s="1"/>
  <c r="J39" i="27"/>
  <c r="J39" i="26"/>
  <c r="J39" i="25"/>
  <c r="K39" i="25" s="1"/>
  <c r="J39" i="24"/>
  <c r="J39" i="23"/>
  <c r="J39" i="22"/>
  <c r="J39" i="21"/>
  <c r="J39" i="20"/>
  <c r="J39" i="19"/>
  <c r="J39" i="18"/>
  <c r="J39" i="17"/>
  <c r="J39" i="16"/>
  <c r="J39" i="15"/>
  <c r="K39" i="15" s="1"/>
  <c r="J39" i="14"/>
  <c r="J39" i="12"/>
  <c r="J39" i="13"/>
  <c r="J39" i="8"/>
  <c r="J38" i="48"/>
  <c r="K38" i="48" s="1"/>
  <c r="J38" i="49"/>
  <c r="K38" i="49" s="1"/>
  <c r="J38" i="50"/>
  <c r="K38" i="50" s="1"/>
  <c r="J38" i="51"/>
  <c r="K38" i="51" s="1"/>
  <c r="J38" i="52"/>
  <c r="K38" i="52" s="1"/>
  <c r="J38" i="43"/>
  <c r="K38" i="43" s="1"/>
  <c r="J38" i="44"/>
  <c r="K38" i="44" s="1"/>
  <c r="J38" i="42"/>
  <c r="K38" i="42" s="1"/>
  <c r="J38" i="41"/>
  <c r="K38" i="41" s="1"/>
  <c r="J38" i="40"/>
  <c r="K38" i="40" s="1"/>
  <c r="J38" i="39"/>
  <c r="K38" i="39" s="1"/>
  <c r="J38" i="38"/>
  <c r="K38" i="38" s="1"/>
  <c r="J38" i="37"/>
  <c r="K38" i="37" s="1"/>
  <c r="J38" i="36"/>
  <c r="K38" i="36" s="1"/>
  <c r="J38" i="35"/>
  <c r="K38" i="35" s="1"/>
  <c r="J38" i="34"/>
  <c r="K38" i="34" s="1"/>
  <c r="J38" i="33"/>
  <c r="K38" i="33" s="1"/>
  <c r="J38" i="32"/>
  <c r="K38" i="32" s="1"/>
  <c r="J38" i="31"/>
  <c r="K38" i="31" s="1"/>
  <c r="J38" i="30"/>
  <c r="K38" i="30" s="1"/>
  <c r="J38" i="29"/>
  <c r="K38" i="29" s="1"/>
  <c r="J38" i="28"/>
  <c r="K38" i="28" s="1"/>
  <c r="J38" i="27"/>
  <c r="K38" i="27" s="1"/>
  <c r="J38" i="26"/>
  <c r="K38" i="26" s="1"/>
  <c r="J38" i="25"/>
  <c r="K38" i="25" s="1"/>
  <c r="J38" i="24"/>
  <c r="K38" i="24" s="1"/>
  <c r="J38" i="23"/>
  <c r="K38" i="23" s="1"/>
  <c r="J38" i="22"/>
  <c r="K38" i="22" s="1"/>
  <c r="J38" i="21"/>
  <c r="J38" i="20"/>
  <c r="J38" i="19"/>
  <c r="J38" i="18"/>
  <c r="J38" i="17"/>
  <c r="K38" i="17" s="1"/>
  <c r="J38" i="16"/>
  <c r="J38" i="15"/>
  <c r="K38" i="15" s="1"/>
  <c r="J38" i="14"/>
  <c r="K38" i="14" s="1"/>
  <c r="J38" i="12"/>
  <c r="J38" i="13"/>
  <c r="J38" i="8"/>
  <c r="J34" i="48"/>
  <c r="K34" i="48" s="1"/>
  <c r="J34" i="49"/>
  <c r="K34" i="49" s="1"/>
  <c r="J34" i="50"/>
  <c r="J34" i="51"/>
  <c r="K34" i="51" s="1"/>
  <c r="J34" i="52"/>
  <c r="K34" i="52" s="1"/>
  <c r="J34" i="43"/>
  <c r="K34" i="43" s="1"/>
  <c r="J34" i="44"/>
  <c r="J34" i="42"/>
  <c r="K34" i="42" s="1"/>
  <c r="J34" i="41"/>
  <c r="K34" i="41" s="1"/>
  <c r="J34" i="40"/>
  <c r="K34" i="40" s="1"/>
  <c r="J34" i="39"/>
  <c r="J34" i="38"/>
  <c r="K34" i="38" s="1"/>
  <c r="J34" i="37"/>
  <c r="J34" i="36"/>
  <c r="K34" i="36" s="1"/>
  <c r="J34" i="35"/>
  <c r="J34" i="34"/>
  <c r="K34" i="34" s="1"/>
  <c r="J34" i="33"/>
  <c r="J34" i="32"/>
  <c r="K34" i="32" s="1"/>
  <c r="J34" i="31"/>
  <c r="K34" i="31" s="1"/>
  <c r="J34" i="30"/>
  <c r="K34" i="30" s="1"/>
  <c r="J34" i="29"/>
  <c r="J34" i="28"/>
  <c r="K34" i="28" s="1"/>
  <c r="J34" i="27"/>
  <c r="K34" i="27" s="1"/>
  <c r="J34" i="26"/>
  <c r="K34" i="26" s="1"/>
  <c r="J34" i="25"/>
  <c r="K34" i="25" s="1"/>
  <c r="J34" i="24"/>
  <c r="K34" i="24" s="1"/>
  <c r="J34" i="23"/>
  <c r="J34" i="22"/>
  <c r="K34" i="22" s="1"/>
  <c r="J34" i="21"/>
  <c r="J34" i="20"/>
  <c r="J34" i="19"/>
  <c r="J34" i="18"/>
  <c r="J34" i="17"/>
  <c r="K34" i="17" s="1"/>
  <c r="J34" i="16"/>
  <c r="K34" i="16" s="1"/>
  <c r="J34" i="15"/>
  <c r="K34" i="15" s="1"/>
  <c r="J34" i="14"/>
  <c r="K34" i="14" s="1"/>
  <c r="J34" i="12"/>
  <c r="J34" i="13"/>
  <c r="J34" i="8"/>
  <c r="T30" i="48"/>
  <c r="T30" i="49"/>
  <c r="T30" i="50"/>
  <c r="T30" i="51"/>
  <c r="T30" i="52"/>
  <c r="T30" i="43"/>
  <c r="T30" i="44"/>
  <c r="T30" i="42"/>
  <c r="T30" i="41"/>
  <c r="T30" i="40"/>
  <c r="T30" i="39"/>
  <c r="T30" i="38"/>
  <c r="T30" i="37"/>
  <c r="T30" i="36"/>
  <c r="T30" i="35"/>
  <c r="T30" i="34"/>
  <c r="T30" i="33"/>
  <c r="T30" i="32"/>
  <c r="T30" i="31"/>
  <c r="T30" i="30"/>
  <c r="T30" i="29"/>
  <c r="T30" i="28"/>
  <c r="T30" i="27"/>
  <c r="T30" i="26"/>
  <c r="T30" i="25"/>
  <c r="T30" i="24"/>
  <c r="T30" i="23"/>
  <c r="T30" i="22"/>
  <c r="T30" i="21"/>
  <c r="T30" i="20"/>
  <c r="T30" i="19"/>
  <c r="T30" i="18"/>
  <c r="T30" i="17"/>
  <c r="T30" i="16"/>
  <c r="T30" i="15"/>
  <c r="T30" i="14"/>
  <c r="T30" i="12"/>
  <c r="T30" i="13"/>
  <c r="T30" i="8"/>
  <c r="T26" i="48"/>
  <c r="T26" i="49"/>
  <c r="T26" i="50"/>
  <c r="T26" i="51"/>
  <c r="T26" i="52"/>
  <c r="T26" i="43"/>
  <c r="T26" i="44"/>
  <c r="T26" i="42"/>
  <c r="T26" i="41"/>
  <c r="T26" i="40"/>
  <c r="T26" i="39"/>
  <c r="T26" i="38"/>
  <c r="T26" i="37"/>
  <c r="T26" i="36"/>
  <c r="T26" i="35"/>
  <c r="T26" i="34"/>
  <c r="T26" i="33"/>
  <c r="T26" i="32"/>
  <c r="T26" i="31"/>
  <c r="T26" i="30"/>
  <c r="T26" i="29"/>
  <c r="T26" i="28"/>
  <c r="T26" i="27"/>
  <c r="T26" i="26"/>
  <c r="T26" i="25"/>
  <c r="T26" i="24"/>
  <c r="T26" i="23"/>
  <c r="T26" i="22"/>
  <c r="T26" i="21"/>
  <c r="T26" i="20"/>
  <c r="T26" i="19"/>
  <c r="T26" i="18"/>
  <c r="T26" i="17"/>
  <c r="T26" i="16"/>
  <c r="T26" i="15"/>
  <c r="T26" i="14"/>
  <c r="T26" i="12"/>
  <c r="T26" i="13"/>
  <c r="T26" i="8"/>
  <c r="J22" i="48"/>
  <c r="K22" i="48" s="1"/>
  <c r="J22" i="49"/>
  <c r="K22" i="49" s="1"/>
  <c r="J22" i="50"/>
  <c r="K22" i="50" s="1"/>
  <c r="J22" i="51"/>
  <c r="K22" i="51" s="1"/>
  <c r="J22" i="52"/>
  <c r="K22" i="52" s="1"/>
  <c r="J22" i="43"/>
  <c r="K22" i="43" s="1"/>
  <c r="J22" i="44"/>
  <c r="K22" i="44" s="1"/>
  <c r="J22" i="42"/>
  <c r="K22" i="42" s="1"/>
  <c r="J22" i="41"/>
  <c r="K22" i="41" s="1"/>
  <c r="J22" i="40"/>
  <c r="K22" i="40" s="1"/>
  <c r="J22" i="39"/>
  <c r="K22" i="39" s="1"/>
  <c r="J22" i="38"/>
  <c r="K22" i="38" s="1"/>
  <c r="J22" i="37"/>
  <c r="K22" i="37" s="1"/>
  <c r="J22" i="36"/>
  <c r="K22" i="36" s="1"/>
  <c r="J22" i="35"/>
  <c r="K22" i="35" s="1"/>
  <c r="J22" i="34"/>
  <c r="K22" i="34" s="1"/>
  <c r="J22" i="33"/>
  <c r="K22" i="33" s="1"/>
  <c r="J22" i="32"/>
  <c r="K22" i="32" s="1"/>
  <c r="J22" i="31"/>
  <c r="K22" i="31" s="1"/>
  <c r="J22" i="30"/>
  <c r="K22" i="30" s="1"/>
  <c r="J22" i="29"/>
  <c r="K22" i="29" s="1"/>
  <c r="J22" i="28"/>
  <c r="K22" i="28" s="1"/>
  <c r="J22" i="27"/>
  <c r="K22" i="27" s="1"/>
  <c r="J22" i="26"/>
  <c r="K22" i="26" s="1"/>
  <c r="J22" i="25"/>
  <c r="K22" i="25" s="1"/>
  <c r="J22" i="24"/>
  <c r="K22" i="24" s="1"/>
  <c r="J22" i="23"/>
  <c r="K22" i="23" s="1"/>
  <c r="J22" i="22"/>
  <c r="J22" i="21"/>
  <c r="J22" i="20"/>
  <c r="J22" i="19"/>
  <c r="J22" i="18"/>
  <c r="J22" i="17"/>
  <c r="K22" i="17" s="1"/>
  <c r="J22" i="16"/>
  <c r="K22" i="16" s="1"/>
  <c r="J22" i="15"/>
  <c r="K22" i="15" s="1"/>
  <c r="J22" i="14"/>
  <c r="K22" i="14" s="1"/>
  <c r="J22" i="12"/>
  <c r="J22" i="13"/>
  <c r="J22" i="8"/>
  <c r="J18" i="48"/>
  <c r="K18" i="48" s="1"/>
  <c r="J18" i="49"/>
  <c r="K18" i="49" s="1"/>
  <c r="J18" i="50"/>
  <c r="J18" i="51"/>
  <c r="K18" i="51" s="1"/>
  <c r="J18" i="52"/>
  <c r="K18" i="52" s="1"/>
  <c r="J18" i="43"/>
  <c r="K18" i="43" s="1"/>
  <c r="J18" i="44"/>
  <c r="J18" i="42"/>
  <c r="K18" i="42" s="1"/>
  <c r="J18" i="41"/>
  <c r="K18" i="41" s="1"/>
  <c r="J18" i="40"/>
  <c r="K18" i="40" s="1"/>
  <c r="J18" i="39"/>
  <c r="J18" i="38"/>
  <c r="K18" i="38" s="1"/>
  <c r="J18" i="37"/>
  <c r="J18" i="36"/>
  <c r="K18" i="36" s="1"/>
  <c r="J18" i="35"/>
  <c r="J18" i="34"/>
  <c r="K18" i="34" s="1"/>
  <c r="J18" i="33"/>
  <c r="J18" i="32"/>
  <c r="K18" i="32" s="1"/>
  <c r="J18" i="31"/>
  <c r="K18" i="31" s="1"/>
  <c r="J18" i="30"/>
  <c r="K18" i="30" s="1"/>
  <c r="J18" i="29"/>
  <c r="J18" i="28"/>
  <c r="K18" i="28" s="1"/>
  <c r="J18" i="27"/>
  <c r="K18" i="27" s="1"/>
  <c r="J18" i="26"/>
  <c r="K18" i="26" s="1"/>
  <c r="J18" i="25"/>
  <c r="K18" i="25" s="1"/>
  <c r="J18" i="24"/>
  <c r="K18" i="24" s="1"/>
  <c r="J18" i="23"/>
  <c r="J18" i="22"/>
  <c r="K18" i="22" s="1"/>
  <c r="J18" i="21"/>
  <c r="J18" i="20"/>
  <c r="J18" i="19"/>
  <c r="J18" i="18"/>
  <c r="J18" i="17"/>
  <c r="J18" i="16"/>
  <c r="K18" i="16" s="1"/>
  <c r="J18" i="15"/>
  <c r="J18" i="14"/>
  <c r="K18" i="14" s="1"/>
  <c r="J18" i="12"/>
  <c r="J18" i="13"/>
  <c r="J18" i="8"/>
  <c r="J14" i="48"/>
  <c r="K14" i="48" s="1"/>
  <c r="J14" i="49"/>
  <c r="J14" i="50"/>
  <c r="K14" i="50" s="1"/>
  <c r="J14" i="51"/>
  <c r="J14" i="52"/>
  <c r="K14" i="52" s="1"/>
  <c r="J14" i="43"/>
  <c r="J14" i="44"/>
  <c r="K14" i="44" s="1"/>
  <c r="J14" i="42"/>
  <c r="J14" i="41"/>
  <c r="K14" i="41" s="1"/>
  <c r="J14" i="40"/>
  <c r="J14" i="39"/>
  <c r="K14" i="39" s="1"/>
  <c r="J14" i="38"/>
  <c r="J14" i="37"/>
  <c r="K14" i="37" s="1"/>
  <c r="J14" i="36"/>
  <c r="J14" i="35"/>
  <c r="K14" i="35" s="1"/>
  <c r="J14" i="34"/>
  <c r="J14" i="33"/>
  <c r="K14" i="33" s="1"/>
  <c r="J14" i="32"/>
  <c r="J14" i="31"/>
  <c r="K14" i="31" s="1"/>
  <c r="J14" i="30"/>
  <c r="J14" i="29"/>
  <c r="K14" i="29" s="1"/>
  <c r="J14" i="28"/>
  <c r="J14" i="27"/>
  <c r="K14" i="27" s="1"/>
  <c r="J14" i="26"/>
  <c r="J14" i="25"/>
  <c r="K14" i="25" s="1"/>
  <c r="J14" i="24"/>
  <c r="J14" i="23"/>
  <c r="K14" i="23" s="1"/>
  <c r="J14" i="22"/>
  <c r="K14" i="22" s="1"/>
  <c r="J14" i="21"/>
  <c r="J14" i="20"/>
  <c r="J14" i="19"/>
  <c r="J14" i="18"/>
  <c r="J14" i="17"/>
  <c r="K14" i="17" s="1"/>
  <c r="J14" i="16"/>
  <c r="J14" i="15"/>
  <c r="K14" i="15" s="1"/>
  <c r="J14" i="14"/>
  <c r="J14" i="12"/>
  <c r="J14" i="13"/>
  <c r="J14" i="8"/>
  <c r="J10" i="48"/>
  <c r="J10" i="49"/>
  <c r="K10" i="49" s="1"/>
  <c r="J10" i="50"/>
  <c r="K10" i="50" s="1"/>
  <c r="J10" i="51"/>
  <c r="K10" i="51" s="1"/>
  <c r="J10" i="52"/>
  <c r="J10" i="43"/>
  <c r="K10" i="43" s="1"/>
  <c r="J10" i="44"/>
  <c r="K10" i="44" s="1"/>
  <c r="J10" i="42"/>
  <c r="K10" i="42" s="1"/>
  <c r="J10" i="41"/>
  <c r="J10" i="40"/>
  <c r="K10" i="40" s="1"/>
  <c r="J10" i="39"/>
  <c r="K10" i="39" s="1"/>
  <c r="J10" i="38"/>
  <c r="K10" i="38" s="1"/>
  <c r="J10" i="37"/>
  <c r="K10" i="37" s="1"/>
  <c r="J10" i="36"/>
  <c r="K10" i="36" s="1"/>
  <c r="J10" i="35"/>
  <c r="K10" i="35" s="1"/>
  <c r="J10" i="34"/>
  <c r="K10" i="34" s="1"/>
  <c r="J10" i="33"/>
  <c r="K10" i="33" s="1"/>
  <c r="J10" i="32"/>
  <c r="K10" i="32" s="1"/>
  <c r="J10" i="31"/>
  <c r="J10" i="30"/>
  <c r="K10" i="30" s="1"/>
  <c r="J10" i="29"/>
  <c r="K10" i="29" s="1"/>
  <c r="J10" i="28"/>
  <c r="K10" i="28" s="1"/>
  <c r="J10" i="27"/>
  <c r="J10" i="26"/>
  <c r="K10" i="26" s="1"/>
  <c r="J10" i="25"/>
  <c r="J10" i="24"/>
  <c r="K10" i="24" s="1"/>
  <c r="J10" i="23"/>
  <c r="K10" i="23" s="1"/>
  <c r="J10" i="22"/>
  <c r="K10" i="22" s="1"/>
  <c r="J10" i="21"/>
  <c r="J10" i="20"/>
  <c r="J10" i="19"/>
  <c r="J10" i="18"/>
  <c r="J10" i="17"/>
  <c r="J10" i="16"/>
  <c r="K10" i="16" s="1"/>
  <c r="J10" i="15"/>
  <c r="J10" i="14"/>
  <c r="K10" i="14" s="1"/>
  <c r="J10" i="12"/>
  <c r="J10" i="13"/>
  <c r="J10" i="8"/>
  <c r="T6" i="48"/>
  <c r="T6" i="49"/>
  <c r="T6" i="50"/>
  <c r="T6" i="51"/>
  <c r="T6" i="52"/>
  <c r="T6" i="43"/>
  <c r="T6" i="44"/>
  <c r="T6" i="42"/>
  <c r="T6" i="41"/>
  <c r="T6" i="40"/>
  <c r="T6" i="39"/>
  <c r="T6" i="38"/>
  <c r="T6" i="37"/>
  <c r="T6" i="36"/>
  <c r="T6" i="35"/>
  <c r="T6" i="34"/>
  <c r="T6" i="33"/>
  <c r="T6" i="32"/>
  <c r="T6" i="31"/>
  <c r="T6" i="30"/>
  <c r="T6" i="29"/>
  <c r="T6" i="28"/>
  <c r="T6" i="27"/>
  <c r="T6" i="26"/>
  <c r="T6" i="25"/>
  <c r="T6" i="24"/>
  <c r="T6" i="23"/>
  <c r="T6" i="22"/>
  <c r="T6" i="21"/>
  <c r="T6" i="20"/>
  <c r="T6" i="19"/>
  <c r="T6" i="18"/>
  <c r="T6" i="17"/>
  <c r="T6" i="16"/>
  <c r="T6" i="15"/>
  <c r="T6" i="14"/>
  <c r="T6" i="12"/>
  <c r="T6" i="13"/>
  <c r="T6" i="8"/>
  <c r="T13" i="48"/>
  <c r="T13" i="49"/>
  <c r="T13" i="50"/>
  <c r="T13" i="51"/>
  <c r="T13" i="52"/>
  <c r="T13" i="43"/>
  <c r="T13" i="44"/>
  <c r="T13" i="42"/>
  <c r="T13" i="41"/>
  <c r="T13" i="40"/>
  <c r="T13" i="39"/>
  <c r="T13" i="38"/>
  <c r="T13" i="37"/>
  <c r="T13" i="36"/>
  <c r="T13" i="35"/>
  <c r="T13" i="34"/>
  <c r="T13" i="33"/>
  <c r="T13" i="32"/>
  <c r="T13" i="31"/>
  <c r="T13" i="30"/>
  <c r="T13" i="29"/>
  <c r="T13" i="28"/>
  <c r="T13" i="27"/>
  <c r="T13" i="26"/>
  <c r="T13" i="25"/>
  <c r="T13" i="24"/>
  <c r="T13" i="23"/>
  <c r="T13" i="22"/>
  <c r="T13" i="21"/>
  <c r="T13" i="20"/>
  <c r="T13" i="19"/>
  <c r="T13" i="18"/>
  <c r="T13" i="17"/>
  <c r="T13" i="16"/>
  <c r="T13" i="15"/>
  <c r="T13" i="14"/>
  <c r="T13" i="12"/>
  <c r="T13" i="13"/>
  <c r="T13" i="8"/>
  <c r="T21" i="48"/>
  <c r="T21" i="49"/>
  <c r="T21" i="50"/>
  <c r="T21" i="51"/>
  <c r="T21" i="52"/>
  <c r="T21" i="43"/>
  <c r="T21" i="44"/>
  <c r="T21" i="42"/>
  <c r="T21" i="41"/>
  <c r="T21" i="40"/>
  <c r="T21" i="39"/>
  <c r="T21" i="38"/>
  <c r="T21" i="37"/>
  <c r="T21" i="36"/>
  <c r="T21" i="35"/>
  <c r="T21" i="34"/>
  <c r="T21" i="33"/>
  <c r="T21" i="32"/>
  <c r="T21" i="31"/>
  <c r="T21" i="30"/>
  <c r="T21" i="29"/>
  <c r="T21" i="28"/>
  <c r="T21" i="27"/>
  <c r="T21" i="26"/>
  <c r="T21" i="25"/>
  <c r="T21" i="24"/>
  <c r="T21" i="23"/>
  <c r="T21" i="22"/>
  <c r="T21" i="21"/>
  <c r="T21" i="20"/>
  <c r="T21" i="19"/>
  <c r="T21" i="18"/>
  <c r="T21" i="17"/>
  <c r="T21" i="16"/>
  <c r="T21" i="15"/>
  <c r="T21" i="14"/>
  <c r="T21" i="12"/>
  <c r="T21" i="13"/>
  <c r="T21" i="8"/>
  <c r="J29" i="48"/>
  <c r="J29" i="49"/>
  <c r="J29" i="50"/>
  <c r="J29" i="51"/>
  <c r="J29" i="52"/>
  <c r="J29" i="43"/>
  <c r="K29" i="43" s="1"/>
  <c r="J29" i="44"/>
  <c r="K29" i="44" s="1"/>
  <c r="J29" i="42"/>
  <c r="K29" i="42" s="1"/>
  <c r="J29" i="41"/>
  <c r="K29" i="41" s="1"/>
  <c r="J29" i="40"/>
  <c r="K29" i="40" s="1"/>
  <c r="J29" i="39"/>
  <c r="J29" i="38"/>
  <c r="J29" i="37"/>
  <c r="J29" i="36"/>
  <c r="K29" i="36" s="1"/>
  <c r="J29" i="35"/>
  <c r="J29" i="34"/>
  <c r="K29" i="34" s="1"/>
  <c r="J29" i="33"/>
  <c r="J29" i="32"/>
  <c r="K29" i="32" s="1"/>
  <c r="J29" i="31"/>
  <c r="J29" i="30"/>
  <c r="K29" i="30" s="1"/>
  <c r="J29" i="29"/>
  <c r="J29" i="28"/>
  <c r="K29" i="28" s="1"/>
  <c r="J29" i="27"/>
  <c r="K29" i="27" s="1"/>
  <c r="J29" i="26"/>
  <c r="J29" i="25"/>
  <c r="J29" i="24"/>
  <c r="J29" i="23"/>
  <c r="J29" i="22"/>
  <c r="J29" i="21"/>
  <c r="J29" i="20"/>
  <c r="J29" i="19"/>
  <c r="J29" i="18"/>
  <c r="J29" i="17"/>
  <c r="J29" i="16"/>
  <c r="J29" i="15"/>
  <c r="J29" i="14"/>
  <c r="J29" i="12"/>
  <c r="J29" i="13"/>
  <c r="J29" i="8"/>
  <c r="T37" i="48"/>
  <c r="T37" i="49"/>
  <c r="T37" i="50"/>
  <c r="T37" i="51"/>
  <c r="T37" i="52"/>
  <c r="T37" i="43"/>
  <c r="T37" i="44"/>
  <c r="T37" i="42"/>
  <c r="T37" i="41"/>
  <c r="T37" i="40"/>
  <c r="T37" i="39"/>
  <c r="T37" i="38"/>
  <c r="T37" i="37"/>
  <c r="T37" i="36"/>
  <c r="T37" i="35"/>
  <c r="T37" i="34"/>
  <c r="T37" i="33"/>
  <c r="T37" i="32"/>
  <c r="T37" i="31"/>
  <c r="T37" i="30"/>
  <c r="T37" i="29"/>
  <c r="T37" i="28"/>
  <c r="T37" i="27"/>
  <c r="T37" i="26"/>
  <c r="T37" i="25"/>
  <c r="T37" i="24"/>
  <c r="T37" i="23"/>
  <c r="T37" i="22"/>
  <c r="T37" i="21"/>
  <c r="T37" i="20"/>
  <c r="T37" i="19"/>
  <c r="T37" i="18"/>
  <c r="T37" i="17"/>
  <c r="T37" i="16"/>
  <c r="T37" i="15"/>
  <c r="T37" i="14"/>
  <c r="T37" i="12"/>
  <c r="T37" i="13"/>
  <c r="T37" i="8"/>
  <c r="H44" i="29"/>
  <c r="K6" i="39"/>
  <c r="I5" i="38"/>
  <c r="H44" i="38"/>
  <c r="I6" i="35"/>
  <c r="K6" i="35" s="1"/>
  <c r="H44" i="35"/>
  <c r="K5" i="48"/>
  <c r="H44" i="41"/>
  <c r="I6" i="37"/>
  <c r="H44" i="37"/>
  <c r="I5" i="34"/>
  <c r="G44" i="18"/>
  <c r="H5" i="18" a="1"/>
  <c r="G44" i="8"/>
  <c r="H5" i="8" a="1"/>
  <c r="G44" i="20"/>
  <c r="H5" i="20" a="1"/>
  <c r="K9" i="50"/>
  <c r="K25" i="50"/>
  <c r="K41" i="50"/>
  <c r="K19" i="50"/>
  <c r="K35" i="50"/>
  <c r="K42" i="50"/>
  <c r="H44" i="50"/>
  <c r="K13" i="52"/>
  <c r="K21" i="52"/>
  <c r="K29" i="52"/>
  <c r="K37" i="52"/>
  <c r="K7" i="52"/>
  <c r="K15" i="52"/>
  <c r="K23" i="52"/>
  <c r="K31" i="52"/>
  <c r="K39" i="52"/>
  <c r="K9" i="44"/>
  <c r="K25" i="44"/>
  <c r="K41" i="44"/>
  <c r="K19" i="44"/>
  <c r="K35" i="44"/>
  <c r="K42" i="44"/>
  <c r="K11" i="42"/>
  <c r="K20" i="42"/>
  <c r="K24" i="42"/>
  <c r="K11" i="39"/>
  <c r="K27" i="39"/>
  <c r="K43" i="39"/>
  <c r="K21" i="39"/>
  <c r="K37" i="39"/>
  <c r="K17" i="38"/>
  <c r="K33" i="38"/>
  <c r="K11" i="38"/>
  <c r="K27" i="38"/>
  <c r="K43" i="38"/>
  <c r="K43" i="35"/>
  <c r="K43" i="34"/>
  <c r="K43" i="30"/>
  <c r="K17" i="48"/>
  <c r="K33" i="48"/>
  <c r="K11" i="48"/>
  <c r="K27" i="48"/>
  <c r="K11" i="49"/>
  <c r="K27" i="49"/>
  <c r="K43" i="49"/>
  <c r="K21" i="49"/>
  <c r="K37" i="49"/>
  <c r="K7" i="51"/>
  <c r="K15" i="51"/>
  <c r="K23" i="51"/>
  <c r="K31" i="51"/>
  <c r="K39" i="51"/>
  <c r="K9" i="51"/>
  <c r="K17" i="51"/>
  <c r="K25" i="51"/>
  <c r="K33" i="51"/>
  <c r="K41" i="51"/>
  <c r="K42" i="51"/>
  <c r="K43" i="41"/>
  <c r="K11" i="37"/>
  <c r="K19" i="37"/>
  <c r="K27" i="37"/>
  <c r="K35" i="37"/>
  <c r="K43" i="37"/>
  <c r="K13" i="37"/>
  <c r="K21" i="37"/>
  <c r="K29" i="37"/>
  <c r="K37" i="37"/>
  <c r="K42" i="36"/>
  <c r="K11" i="33"/>
  <c r="K19" i="33"/>
  <c r="K43" i="33"/>
  <c r="K21" i="33"/>
  <c r="K37" i="33"/>
  <c r="K15" i="31"/>
  <c r="K31" i="31"/>
  <c r="K9" i="31"/>
  <c r="K41" i="31"/>
  <c r="K43" i="29"/>
  <c r="H5" i="19"/>
  <c r="H8" i="19"/>
  <c r="I8" i="19" s="1"/>
  <c r="H12" i="19"/>
  <c r="I12" i="19" s="1"/>
  <c r="H16" i="19"/>
  <c r="I16" i="19" s="1"/>
  <c r="H20" i="19"/>
  <c r="I20" i="19" s="1"/>
  <c r="H24" i="19"/>
  <c r="I24" i="19" s="1"/>
  <c r="H28" i="19"/>
  <c r="I28" i="19" s="1"/>
  <c r="H32" i="19"/>
  <c r="I32" i="19" s="1"/>
  <c r="H36" i="19"/>
  <c r="I36" i="19" s="1"/>
  <c r="H40" i="19"/>
  <c r="I40" i="19" s="1"/>
  <c r="H6" i="19"/>
  <c r="I6" i="19" s="1"/>
  <c r="H14" i="19"/>
  <c r="I14" i="19" s="1"/>
  <c r="H22" i="19"/>
  <c r="I22" i="19" s="1"/>
  <c r="H30" i="19"/>
  <c r="I30" i="19" s="1"/>
  <c r="H38" i="19"/>
  <c r="I38" i="19" s="1"/>
  <c r="H10" i="19"/>
  <c r="I10" i="19" s="1"/>
  <c r="H18" i="19"/>
  <c r="I18" i="19" s="1"/>
  <c r="H26" i="19"/>
  <c r="I26" i="19" s="1"/>
  <c r="H34" i="19"/>
  <c r="I34" i="19" s="1"/>
  <c r="H42" i="19"/>
  <c r="I42" i="19" s="1"/>
  <c r="H41" i="19"/>
  <c r="I41" i="19" s="1"/>
  <c r="H37" i="19"/>
  <c r="I37" i="19" s="1"/>
  <c r="H33" i="19"/>
  <c r="I33" i="19" s="1"/>
  <c r="H29" i="19"/>
  <c r="I29" i="19" s="1"/>
  <c r="H25" i="19"/>
  <c r="I25" i="19" s="1"/>
  <c r="H21" i="19"/>
  <c r="I21" i="19" s="1"/>
  <c r="H17" i="19"/>
  <c r="I17" i="19" s="1"/>
  <c r="H13" i="19"/>
  <c r="I13" i="19" s="1"/>
  <c r="H9" i="19"/>
  <c r="I9" i="19" s="1"/>
  <c r="H43" i="19"/>
  <c r="I43" i="19" s="1"/>
  <c r="H39" i="19"/>
  <c r="I39" i="19" s="1"/>
  <c r="H35" i="19"/>
  <c r="I35" i="19" s="1"/>
  <c r="H31" i="19"/>
  <c r="I31" i="19" s="1"/>
  <c r="H27" i="19"/>
  <c r="I27" i="19" s="1"/>
  <c r="H23" i="19"/>
  <c r="I23" i="19" s="1"/>
  <c r="H19" i="19"/>
  <c r="I19" i="19" s="1"/>
  <c r="H15" i="19"/>
  <c r="I15" i="19" s="1"/>
  <c r="H11" i="19"/>
  <c r="I11" i="19" s="1"/>
  <c r="H7" i="19"/>
  <c r="I7" i="19" s="1"/>
  <c r="K17" i="16"/>
  <c r="K33" i="16"/>
  <c r="K11" i="16"/>
  <c r="K27" i="16"/>
  <c r="K43" i="16"/>
  <c r="I5" i="16"/>
  <c r="H44" i="16"/>
  <c r="K27" i="17"/>
  <c r="K43" i="17"/>
  <c r="K21" i="17"/>
  <c r="K37" i="17"/>
  <c r="K9" i="14"/>
  <c r="K17" i="14"/>
  <c r="K25" i="14"/>
  <c r="K41" i="14"/>
  <c r="K11" i="14"/>
  <c r="K19" i="14"/>
  <c r="K35" i="14"/>
  <c r="K43" i="14"/>
  <c r="K13" i="26"/>
  <c r="K29" i="26"/>
  <c r="K7" i="26"/>
  <c r="K23" i="26"/>
  <c r="K39" i="26"/>
  <c r="K9" i="24"/>
  <c r="K25" i="24"/>
  <c r="K41" i="24"/>
  <c r="K19" i="24"/>
  <c r="K35" i="24"/>
  <c r="I5" i="24"/>
  <c r="K11" i="23"/>
  <c r="K19" i="23"/>
  <c r="K27" i="23"/>
  <c r="K35" i="23"/>
  <c r="K43" i="23"/>
  <c r="K13" i="23"/>
  <c r="K21" i="23"/>
  <c r="K29" i="23"/>
  <c r="K37" i="23"/>
  <c r="K42" i="23"/>
  <c r="K9" i="22"/>
  <c r="K17" i="22"/>
  <c r="K25" i="22"/>
  <c r="K33" i="22"/>
  <c r="K41" i="22"/>
  <c r="K11" i="22"/>
  <c r="K19" i="22"/>
  <c r="K27" i="22"/>
  <c r="K35" i="22"/>
  <c r="K43" i="22"/>
  <c r="K11" i="15"/>
  <c r="K19" i="15"/>
  <c r="K35" i="15"/>
  <c r="K21" i="15"/>
  <c r="K37" i="15"/>
  <c r="H5" i="12"/>
  <c r="H8" i="12"/>
  <c r="I8" i="12" s="1"/>
  <c r="H12" i="12"/>
  <c r="I12" i="12" s="1"/>
  <c r="H16" i="12"/>
  <c r="I16" i="12" s="1"/>
  <c r="H20" i="12"/>
  <c r="I20" i="12" s="1"/>
  <c r="H24" i="12"/>
  <c r="I24" i="12" s="1"/>
  <c r="H28" i="12"/>
  <c r="I28" i="12" s="1"/>
  <c r="H32" i="12"/>
  <c r="I32" i="12" s="1"/>
  <c r="H36" i="12"/>
  <c r="I36" i="12" s="1"/>
  <c r="H40" i="12"/>
  <c r="I40" i="12" s="1"/>
  <c r="H6" i="12"/>
  <c r="I6" i="12" s="1"/>
  <c r="H14" i="12"/>
  <c r="I14" i="12" s="1"/>
  <c r="H22" i="12"/>
  <c r="I22" i="12" s="1"/>
  <c r="H30" i="12"/>
  <c r="I30" i="12" s="1"/>
  <c r="H38" i="12"/>
  <c r="I38" i="12" s="1"/>
  <c r="H10" i="12"/>
  <c r="I10" i="12" s="1"/>
  <c r="H18" i="12"/>
  <c r="I18" i="12" s="1"/>
  <c r="H26" i="12"/>
  <c r="I26" i="12" s="1"/>
  <c r="H34" i="12"/>
  <c r="I34" i="12" s="1"/>
  <c r="H42" i="12"/>
  <c r="I42" i="12" s="1"/>
  <c r="H41" i="12"/>
  <c r="I41" i="12" s="1"/>
  <c r="H37" i="12"/>
  <c r="I37" i="12" s="1"/>
  <c r="H33" i="12"/>
  <c r="I33" i="12" s="1"/>
  <c r="H29" i="12"/>
  <c r="I29" i="12" s="1"/>
  <c r="H25" i="12"/>
  <c r="I25" i="12" s="1"/>
  <c r="H21" i="12"/>
  <c r="I21" i="12" s="1"/>
  <c r="H17" i="12"/>
  <c r="I17" i="12" s="1"/>
  <c r="H13" i="12"/>
  <c r="I13" i="12" s="1"/>
  <c r="H9" i="12"/>
  <c r="I9" i="12" s="1"/>
  <c r="H43" i="12"/>
  <c r="I43" i="12" s="1"/>
  <c r="H39" i="12"/>
  <c r="I39" i="12" s="1"/>
  <c r="H35" i="12"/>
  <c r="I35" i="12" s="1"/>
  <c r="H31" i="12"/>
  <c r="I31" i="12" s="1"/>
  <c r="H27" i="12"/>
  <c r="I27" i="12" s="1"/>
  <c r="H23" i="12"/>
  <c r="I23" i="12" s="1"/>
  <c r="H19" i="12"/>
  <c r="I19" i="12" s="1"/>
  <c r="H15" i="12"/>
  <c r="I15" i="12" s="1"/>
  <c r="H11" i="12"/>
  <c r="I11" i="12" s="1"/>
  <c r="H7" i="12"/>
  <c r="I7" i="12" s="1"/>
  <c r="H5" i="13"/>
  <c r="H8" i="13"/>
  <c r="I8" i="13" s="1"/>
  <c r="H12" i="13"/>
  <c r="I12" i="13" s="1"/>
  <c r="H16" i="13"/>
  <c r="I16" i="13" s="1"/>
  <c r="H20" i="13"/>
  <c r="I20" i="13" s="1"/>
  <c r="H24" i="13"/>
  <c r="I24" i="13" s="1"/>
  <c r="H28" i="13"/>
  <c r="I28" i="13" s="1"/>
  <c r="H32" i="13"/>
  <c r="I32" i="13" s="1"/>
  <c r="H36" i="13"/>
  <c r="I36" i="13" s="1"/>
  <c r="H40" i="13"/>
  <c r="I40" i="13" s="1"/>
  <c r="H6" i="13"/>
  <c r="I6" i="13" s="1"/>
  <c r="H14" i="13"/>
  <c r="I14" i="13" s="1"/>
  <c r="H22" i="13"/>
  <c r="I22" i="13" s="1"/>
  <c r="H30" i="13"/>
  <c r="I30" i="13" s="1"/>
  <c r="H38" i="13"/>
  <c r="I38" i="13" s="1"/>
  <c r="H10" i="13"/>
  <c r="I10" i="13" s="1"/>
  <c r="H18" i="13"/>
  <c r="I18" i="13" s="1"/>
  <c r="H26" i="13"/>
  <c r="I26" i="13" s="1"/>
  <c r="H34" i="13"/>
  <c r="I34" i="13" s="1"/>
  <c r="H42" i="13"/>
  <c r="I42" i="13" s="1"/>
  <c r="H43" i="13"/>
  <c r="I43" i="13" s="1"/>
  <c r="H39" i="13"/>
  <c r="I39" i="13" s="1"/>
  <c r="H35" i="13"/>
  <c r="I35" i="13" s="1"/>
  <c r="H31" i="13"/>
  <c r="I31" i="13" s="1"/>
  <c r="H27" i="13"/>
  <c r="I27" i="13" s="1"/>
  <c r="H23" i="13"/>
  <c r="I23" i="13" s="1"/>
  <c r="H19" i="13"/>
  <c r="I19" i="13" s="1"/>
  <c r="H15" i="13"/>
  <c r="I15" i="13" s="1"/>
  <c r="H11" i="13"/>
  <c r="I11" i="13" s="1"/>
  <c r="H7" i="13"/>
  <c r="I7" i="13" s="1"/>
  <c r="H41" i="13"/>
  <c r="I41" i="13" s="1"/>
  <c r="H37" i="13"/>
  <c r="I37" i="13" s="1"/>
  <c r="H33" i="13"/>
  <c r="I33" i="13" s="1"/>
  <c r="H29" i="13"/>
  <c r="I29" i="13" s="1"/>
  <c r="H25" i="13"/>
  <c r="I25" i="13" s="1"/>
  <c r="H21" i="13"/>
  <c r="I21" i="13" s="1"/>
  <c r="H17" i="13"/>
  <c r="I17" i="13" s="1"/>
  <c r="H13" i="13"/>
  <c r="I13" i="13" s="1"/>
  <c r="H9" i="13"/>
  <c r="I9" i="13" s="1"/>
  <c r="G44" i="21"/>
  <c r="H5" i="21" a="1"/>
  <c r="H44" i="42"/>
  <c r="H44" i="51"/>
  <c r="K13" i="50"/>
  <c r="K29" i="50"/>
  <c r="K7" i="50"/>
  <c r="K23" i="50"/>
  <c r="K39" i="50"/>
  <c r="K17" i="52"/>
  <c r="K33" i="52"/>
  <c r="K11" i="52"/>
  <c r="K27" i="52"/>
  <c r="K43" i="52"/>
  <c r="I5" i="52"/>
  <c r="K13" i="44"/>
  <c r="K7" i="44"/>
  <c r="K23" i="44"/>
  <c r="K39" i="44"/>
  <c r="K15" i="42"/>
  <c r="K9" i="42"/>
  <c r="K17" i="42"/>
  <c r="K32" i="42"/>
  <c r="K42" i="40"/>
  <c r="K7" i="39"/>
  <c r="K23" i="39"/>
  <c r="K39" i="39"/>
  <c r="K17" i="39"/>
  <c r="K33" i="39"/>
  <c r="K42" i="39"/>
  <c r="K13" i="38"/>
  <c r="K21" i="38"/>
  <c r="K29" i="38"/>
  <c r="K37" i="38"/>
  <c r="K7" i="38"/>
  <c r="K15" i="38"/>
  <c r="K23" i="38"/>
  <c r="K31" i="38"/>
  <c r="K39" i="38"/>
  <c r="K13" i="48"/>
  <c r="K29" i="48"/>
  <c r="K7" i="48"/>
  <c r="K23" i="48"/>
  <c r="K39" i="48"/>
  <c r="K7" i="49"/>
  <c r="K15" i="49"/>
  <c r="K23" i="49"/>
  <c r="K31" i="49"/>
  <c r="K39" i="49"/>
  <c r="K9" i="49"/>
  <c r="K17" i="49"/>
  <c r="K25" i="49"/>
  <c r="K33" i="49"/>
  <c r="K41" i="49"/>
  <c r="K42" i="49"/>
  <c r="I5" i="49"/>
  <c r="K11" i="51"/>
  <c r="K27" i="51"/>
  <c r="K43" i="51"/>
  <c r="K21" i="51"/>
  <c r="K37" i="51"/>
  <c r="K42" i="43"/>
  <c r="K7" i="37"/>
  <c r="K23" i="37"/>
  <c r="K39" i="37"/>
  <c r="K17" i="37"/>
  <c r="K33" i="37"/>
  <c r="K42" i="37"/>
  <c r="K7" i="33"/>
  <c r="K15" i="33"/>
  <c r="K23" i="33"/>
  <c r="K31" i="33"/>
  <c r="K39" i="33"/>
  <c r="K9" i="33"/>
  <c r="K17" i="33"/>
  <c r="K25" i="33"/>
  <c r="K33" i="33"/>
  <c r="K41" i="33"/>
  <c r="K42" i="33"/>
  <c r="K11" i="31"/>
  <c r="K27" i="31"/>
  <c r="K43" i="31"/>
  <c r="K21" i="31"/>
  <c r="K37" i="31"/>
  <c r="K13" i="16"/>
  <c r="K21" i="16"/>
  <c r="K29" i="16"/>
  <c r="K37" i="16"/>
  <c r="K7" i="16"/>
  <c r="K15" i="16"/>
  <c r="K23" i="16"/>
  <c r="K31" i="16"/>
  <c r="K39" i="16"/>
  <c r="K42" i="16"/>
  <c r="K7" i="17"/>
  <c r="K15" i="17"/>
  <c r="K23" i="17"/>
  <c r="K31" i="17"/>
  <c r="K39" i="17"/>
  <c r="K9" i="17"/>
  <c r="K17" i="17"/>
  <c r="K25" i="17"/>
  <c r="K33" i="17"/>
  <c r="K41" i="17"/>
  <c r="K13" i="14"/>
  <c r="K21" i="14"/>
  <c r="K29" i="14"/>
  <c r="K37" i="14"/>
  <c r="K7" i="14"/>
  <c r="K15" i="14"/>
  <c r="K23" i="14"/>
  <c r="K31" i="14"/>
  <c r="K39" i="14"/>
  <c r="K42" i="14"/>
  <c r="K9" i="26"/>
  <c r="K17" i="26"/>
  <c r="K25" i="26"/>
  <c r="K33" i="26"/>
  <c r="K41" i="26"/>
  <c r="K11" i="26"/>
  <c r="K19" i="26"/>
  <c r="K27" i="26"/>
  <c r="K35" i="26"/>
  <c r="K43" i="26"/>
  <c r="K13" i="24"/>
  <c r="K21" i="24"/>
  <c r="K29" i="24"/>
  <c r="K37" i="24"/>
  <c r="K7" i="24"/>
  <c r="K15" i="24"/>
  <c r="K23" i="24"/>
  <c r="K31" i="24"/>
  <c r="K39" i="24"/>
  <c r="K42" i="24"/>
  <c r="K7" i="23"/>
  <c r="K15" i="23"/>
  <c r="K23" i="23"/>
  <c r="K31" i="23"/>
  <c r="K39" i="23"/>
  <c r="K9" i="23"/>
  <c r="K17" i="23"/>
  <c r="K25" i="23"/>
  <c r="K33" i="23"/>
  <c r="K41" i="23"/>
  <c r="K13" i="22"/>
  <c r="K21" i="22"/>
  <c r="K29" i="22"/>
  <c r="K37" i="22"/>
  <c r="K7" i="22"/>
  <c r="K15" i="22"/>
  <c r="K23" i="22"/>
  <c r="K31" i="22"/>
  <c r="K39" i="22"/>
  <c r="K42" i="22"/>
  <c r="K7" i="15"/>
  <c r="K15" i="15"/>
  <c r="K13" i="15"/>
  <c r="K23" i="15"/>
  <c r="K31" i="15"/>
  <c r="K17" i="15"/>
  <c r="K25" i="15"/>
  <c r="K33" i="15"/>
  <c r="K41" i="15"/>
  <c r="AI47" i="4"/>
  <c r="G47" i="4" s="1"/>
  <c r="AH47" i="4"/>
  <c r="F47" i="4" s="1"/>
  <c r="K5" i="43"/>
  <c r="K5" i="41"/>
  <c r="K5" i="40"/>
  <c r="K5" i="36"/>
  <c r="K5" i="35"/>
  <c r="K5" i="34"/>
  <c r="K5" i="32"/>
  <c r="K5" i="30"/>
  <c r="K5" i="29"/>
  <c r="K5" i="27"/>
  <c r="K5" i="25"/>
  <c r="K28" i="15" l="1"/>
  <c r="I44" i="43"/>
  <c r="H44" i="49"/>
  <c r="I44" i="30"/>
  <c r="I44" i="35"/>
  <c r="K24" i="17"/>
  <c r="K27" i="32"/>
  <c r="I44" i="25"/>
  <c r="I44" i="40"/>
  <c r="I44" i="41"/>
  <c r="H44" i="24"/>
  <c r="I44" i="29"/>
  <c r="K29" i="15"/>
  <c r="K43" i="15"/>
  <c r="K27" i="15"/>
  <c r="K9" i="15"/>
  <c r="K35" i="16"/>
  <c r="K19" i="16"/>
  <c r="K41" i="16"/>
  <c r="K25" i="16"/>
  <c r="K9" i="16"/>
  <c r="K29" i="17"/>
  <c r="K13" i="17"/>
  <c r="K35" i="17"/>
  <c r="K19" i="17"/>
  <c r="K43" i="24"/>
  <c r="K11" i="24"/>
  <c r="K33" i="24"/>
  <c r="K17" i="24"/>
  <c r="K31" i="26"/>
  <c r="K15" i="26"/>
  <c r="K37" i="26"/>
  <c r="K21" i="26"/>
  <c r="K13" i="29"/>
  <c r="K28" i="30"/>
  <c r="K33" i="31"/>
  <c r="K17" i="31"/>
  <c r="K39" i="31"/>
  <c r="K23" i="31"/>
  <c r="K29" i="31"/>
  <c r="K13" i="31"/>
  <c r="K35" i="31"/>
  <c r="K19" i="31"/>
  <c r="K30" i="32"/>
  <c r="K31" i="32"/>
  <c r="K21" i="32"/>
  <c r="K29" i="33"/>
  <c r="K13" i="33"/>
  <c r="K35" i="33"/>
  <c r="K26" i="34"/>
  <c r="K28" i="34"/>
  <c r="K30" i="35"/>
  <c r="K13" i="35"/>
  <c r="K28" i="36"/>
  <c r="K30" i="37"/>
  <c r="K5" i="37"/>
  <c r="K41" i="37"/>
  <c r="K25" i="37"/>
  <c r="K9" i="37"/>
  <c r="K31" i="37"/>
  <c r="K15" i="37"/>
  <c r="K26" i="38"/>
  <c r="K28" i="38"/>
  <c r="K35" i="38"/>
  <c r="K19" i="38"/>
  <c r="K41" i="38"/>
  <c r="K25" i="38"/>
  <c r="K9" i="38"/>
  <c r="K30" i="39"/>
  <c r="K29" i="39"/>
  <c r="K13" i="39"/>
  <c r="K35" i="39"/>
  <c r="K19" i="39"/>
  <c r="K41" i="39"/>
  <c r="K25" i="39"/>
  <c r="K9" i="39"/>
  <c r="K31" i="39"/>
  <c r="K15" i="39"/>
  <c r="K9" i="40"/>
  <c r="K44" i="40" s="1"/>
  <c r="M44" i="40" s="1"/>
  <c r="K17" i="40"/>
  <c r="K24" i="40"/>
  <c r="K26" i="41"/>
  <c r="K28" i="41"/>
  <c r="K41" i="41"/>
  <c r="K9" i="41"/>
  <c r="K28" i="42"/>
  <c r="K30" i="42"/>
  <c r="K40" i="42"/>
  <c r="K36" i="42"/>
  <c r="K13" i="42"/>
  <c r="K31" i="44"/>
  <c r="K15" i="44"/>
  <c r="K37" i="44"/>
  <c r="K21" i="44"/>
  <c r="K43" i="44"/>
  <c r="K27" i="44"/>
  <c r="K11" i="44"/>
  <c r="K33" i="44"/>
  <c r="K17" i="44"/>
  <c r="K13" i="43"/>
  <c r="K35" i="52"/>
  <c r="K19" i="52"/>
  <c r="K41" i="52"/>
  <c r="K25" i="52"/>
  <c r="K9" i="52"/>
  <c r="K29" i="51"/>
  <c r="K13" i="51"/>
  <c r="K44" i="51" s="1"/>
  <c r="M44" i="51" s="1"/>
  <c r="O43" i="51" s="1"/>
  <c r="Q43" i="51" s="1"/>
  <c r="K35" i="51"/>
  <c r="K19" i="51"/>
  <c r="K31" i="50"/>
  <c r="K15" i="50"/>
  <c r="K37" i="50"/>
  <c r="K21" i="50"/>
  <c r="K43" i="50"/>
  <c r="K27" i="50"/>
  <c r="K11" i="50"/>
  <c r="K33" i="50"/>
  <c r="K17" i="50"/>
  <c r="K30" i="49"/>
  <c r="K29" i="49"/>
  <c r="K13" i="49"/>
  <c r="K35" i="49"/>
  <c r="K19" i="49"/>
  <c r="K35" i="48"/>
  <c r="K19" i="48"/>
  <c r="K41" i="48"/>
  <c r="K25" i="48"/>
  <c r="K9" i="48"/>
  <c r="K31" i="48"/>
  <c r="K15" i="48"/>
  <c r="K37" i="48"/>
  <c r="K21" i="48"/>
  <c r="K27" i="14"/>
  <c r="K33" i="14"/>
  <c r="I7" i="31"/>
  <c r="K7" i="31" s="1"/>
  <c r="H44" i="31"/>
  <c r="I8" i="32"/>
  <c r="I44" i="32" s="1"/>
  <c r="H44" i="32"/>
  <c r="I8" i="34"/>
  <c r="I44" i="34" s="1"/>
  <c r="H44" i="34"/>
  <c r="I8" i="36"/>
  <c r="I44" i="36" s="1"/>
  <c r="H44" i="36"/>
  <c r="I44" i="42"/>
  <c r="I44" i="44"/>
  <c r="I44" i="51"/>
  <c r="I44" i="48"/>
  <c r="I7" i="27"/>
  <c r="I44" i="27" s="1"/>
  <c r="H44" i="27"/>
  <c r="K7" i="42"/>
  <c r="K44" i="42" s="1"/>
  <c r="M44" i="42" s="1"/>
  <c r="H44" i="52"/>
  <c r="H44" i="48"/>
  <c r="H44" i="44"/>
  <c r="H44" i="43"/>
  <c r="H44" i="30"/>
  <c r="H44" i="40"/>
  <c r="H44" i="25"/>
  <c r="K29" i="25"/>
  <c r="K29" i="29"/>
  <c r="K29" i="35"/>
  <c r="K10" i="15"/>
  <c r="K10" i="17"/>
  <c r="K10" i="25"/>
  <c r="K10" i="27"/>
  <c r="K10" i="31"/>
  <c r="K10" i="41"/>
  <c r="K10" i="52"/>
  <c r="K10" i="48"/>
  <c r="K14" i="14"/>
  <c r="K14" i="16"/>
  <c r="K14" i="24"/>
  <c r="K14" i="26"/>
  <c r="K14" i="28"/>
  <c r="K14" i="30"/>
  <c r="K44" i="30" s="1"/>
  <c r="M44" i="30" s="1"/>
  <c r="K14" i="32"/>
  <c r="K14" i="34"/>
  <c r="K14" i="36"/>
  <c r="K14" i="38"/>
  <c r="K14" i="40"/>
  <c r="K14" i="42"/>
  <c r="K14" i="43"/>
  <c r="K14" i="51"/>
  <c r="K14" i="49"/>
  <c r="K18" i="15"/>
  <c r="K18" i="17"/>
  <c r="K18" i="23"/>
  <c r="K18" i="29"/>
  <c r="K18" i="33"/>
  <c r="K18" i="35"/>
  <c r="K18" i="37"/>
  <c r="K18" i="39"/>
  <c r="K18" i="44"/>
  <c r="K18" i="50"/>
  <c r="K22" i="22"/>
  <c r="K34" i="23"/>
  <c r="K34" i="29"/>
  <c r="K34" i="33"/>
  <c r="K34" i="35"/>
  <c r="K34" i="37"/>
  <c r="K34" i="39"/>
  <c r="K34" i="44"/>
  <c r="K34" i="50"/>
  <c r="K38" i="16"/>
  <c r="K39" i="27"/>
  <c r="K23" i="27"/>
  <c r="K15" i="28"/>
  <c r="K15" i="30"/>
  <c r="K15" i="32"/>
  <c r="K15" i="34"/>
  <c r="K15" i="36"/>
  <c r="K15" i="43"/>
  <c r="K7" i="27"/>
  <c r="K25" i="30"/>
  <c r="K25" i="32"/>
  <c r="K25" i="34"/>
  <c r="K25" i="36"/>
  <c r="K25" i="40"/>
  <c r="K25" i="43"/>
  <c r="K8" i="23"/>
  <c r="K8" i="29"/>
  <c r="K8" i="31"/>
  <c r="K8" i="33"/>
  <c r="K8" i="35"/>
  <c r="K8" i="37"/>
  <c r="K8" i="39"/>
  <c r="K8" i="41"/>
  <c r="K8" i="44"/>
  <c r="K8" i="52"/>
  <c r="K8" i="50"/>
  <c r="K8" i="48"/>
  <c r="K12" i="16"/>
  <c r="K12" i="22"/>
  <c r="K12" i="26"/>
  <c r="K12" i="28"/>
  <c r="K12" i="40"/>
  <c r="K12" i="43"/>
  <c r="K12" i="51"/>
  <c r="K12" i="49"/>
  <c r="K16" i="15"/>
  <c r="K16" i="17"/>
  <c r="K16" i="25"/>
  <c r="K16" i="29"/>
  <c r="K16" i="33"/>
  <c r="K16" i="35"/>
  <c r="K16" i="37"/>
  <c r="K16" i="39"/>
  <c r="K16" i="44"/>
  <c r="K16" i="50"/>
  <c r="K20" i="24"/>
  <c r="K32" i="15"/>
  <c r="K32" i="17"/>
  <c r="K32" i="25"/>
  <c r="K32" i="27"/>
  <c r="K32" i="31"/>
  <c r="K32" i="41"/>
  <c r="K32" i="52"/>
  <c r="K32" i="48"/>
  <c r="K36" i="14"/>
  <c r="K44" i="14" s="1"/>
  <c r="M44" i="14" s="1"/>
  <c r="K36" i="24"/>
  <c r="K36" i="28"/>
  <c r="K36" i="30"/>
  <c r="K36" i="32"/>
  <c r="K36" i="34"/>
  <c r="K36" i="36"/>
  <c r="K36" i="38"/>
  <c r="K36" i="43"/>
  <c r="K36" i="51"/>
  <c r="K36" i="49"/>
  <c r="K40" i="23"/>
  <c r="K40" i="29"/>
  <c r="K40" i="31"/>
  <c r="K40" i="33"/>
  <c r="K40" i="35"/>
  <c r="K40" i="37"/>
  <c r="K40" i="39"/>
  <c r="K40" i="41"/>
  <c r="K40" i="44"/>
  <c r="K40" i="52"/>
  <c r="K40" i="50"/>
  <c r="K40" i="48"/>
  <c r="K43" i="28"/>
  <c r="K43" i="40"/>
  <c r="K35" i="25"/>
  <c r="K35" i="29"/>
  <c r="K35" i="35"/>
  <c r="K35" i="41"/>
  <c r="K19" i="25"/>
  <c r="K19" i="29"/>
  <c r="K19" i="35"/>
  <c r="K19" i="41"/>
  <c r="K11" i="28"/>
  <c r="K11" i="40"/>
  <c r="K5" i="44"/>
  <c r="K37" i="28"/>
  <c r="K37" i="30"/>
  <c r="K37" i="32"/>
  <c r="K37" i="34"/>
  <c r="K37" i="36"/>
  <c r="K21" i="28"/>
  <c r="K21" i="30"/>
  <c r="K21" i="34"/>
  <c r="K21" i="36"/>
  <c r="K13" i="25"/>
  <c r="K6" i="16"/>
  <c r="K6" i="22"/>
  <c r="K26" i="25"/>
  <c r="K26" i="27"/>
  <c r="K26" i="31"/>
  <c r="K26" i="52"/>
  <c r="K26" i="48"/>
  <c r="K30" i="24"/>
  <c r="K30" i="26"/>
  <c r="K30" i="28"/>
  <c r="K30" i="30"/>
  <c r="K30" i="34"/>
  <c r="K30" i="36"/>
  <c r="K30" i="38"/>
  <c r="K30" i="43"/>
  <c r="K30" i="51"/>
  <c r="K31" i="28"/>
  <c r="K31" i="30"/>
  <c r="K31" i="34"/>
  <c r="K31" i="36"/>
  <c r="K31" i="43"/>
  <c r="K41" i="30"/>
  <c r="K41" i="32"/>
  <c r="K41" i="34"/>
  <c r="K41" i="36"/>
  <c r="K41" i="43"/>
  <c r="K33" i="27"/>
  <c r="K17" i="27"/>
  <c r="K9" i="30"/>
  <c r="K9" i="32"/>
  <c r="K9" i="34"/>
  <c r="K9" i="36"/>
  <c r="K9" i="43"/>
  <c r="K24" i="23"/>
  <c r="K28" i="16"/>
  <c r="K28" i="22"/>
  <c r="K28" i="26"/>
  <c r="K28" i="32"/>
  <c r="K28" i="40"/>
  <c r="K27" i="28"/>
  <c r="K27" i="40"/>
  <c r="I44" i="31"/>
  <c r="I44" i="26"/>
  <c r="I5" i="39"/>
  <c r="I44" i="39" s="1"/>
  <c r="H44" i="39"/>
  <c r="K5" i="39"/>
  <c r="I5" i="33"/>
  <c r="I44" i="33" s="1"/>
  <c r="H44" i="33"/>
  <c r="I5" i="28"/>
  <c r="H44" i="28"/>
  <c r="I5" i="26"/>
  <c r="K5" i="26" s="1"/>
  <c r="K44" i="26" s="1"/>
  <c r="M44" i="26" s="1"/>
  <c r="H44" i="26"/>
  <c r="H44" i="23"/>
  <c r="I44" i="23"/>
  <c r="H44" i="22"/>
  <c r="I44" i="22"/>
  <c r="I5" i="17"/>
  <c r="I44" i="17" s="1"/>
  <c r="H44" i="17"/>
  <c r="I5" i="15"/>
  <c r="I44" i="15" s="1"/>
  <c r="H44" i="15"/>
  <c r="I44" i="14"/>
  <c r="H44" i="14"/>
  <c r="T44" i="48"/>
  <c r="T44" i="49"/>
  <c r="T44" i="50"/>
  <c r="T44" i="51"/>
  <c r="T44" i="52"/>
  <c r="T44" i="43"/>
  <c r="T44" i="44"/>
  <c r="T44" i="42"/>
  <c r="T44" i="41"/>
  <c r="T44" i="40"/>
  <c r="T44" i="39"/>
  <c r="T44" i="38"/>
  <c r="T44" i="37"/>
  <c r="T44" i="36"/>
  <c r="T44" i="35"/>
  <c r="T44" i="34"/>
  <c r="T44" i="33"/>
  <c r="T44" i="32"/>
  <c r="T44" i="31"/>
  <c r="T44" i="30"/>
  <c r="T44" i="29"/>
  <c r="T44" i="28"/>
  <c r="T44" i="27"/>
  <c r="T44" i="26"/>
  <c r="T44" i="25"/>
  <c r="T44" i="24"/>
  <c r="T44" i="23"/>
  <c r="T44" i="22"/>
  <c r="T44" i="21"/>
  <c r="T44" i="20"/>
  <c r="T44" i="19"/>
  <c r="T44" i="18"/>
  <c r="T44" i="17"/>
  <c r="T44" i="16"/>
  <c r="T44" i="15"/>
  <c r="T44" i="14"/>
  <c r="T44" i="12"/>
  <c r="T44" i="13"/>
  <c r="T44" i="8"/>
  <c r="J44" i="48"/>
  <c r="J44" i="49"/>
  <c r="J44" i="50"/>
  <c r="J44" i="51"/>
  <c r="J44" i="52"/>
  <c r="J44" i="43"/>
  <c r="J44" i="44"/>
  <c r="J44" i="42"/>
  <c r="J44" i="41"/>
  <c r="J44" i="40"/>
  <c r="J44" i="39"/>
  <c r="J44" i="38"/>
  <c r="J44" i="37"/>
  <c r="J44" i="36"/>
  <c r="J44" i="35"/>
  <c r="J44" i="34"/>
  <c r="J44" i="33"/>
  <c r="J44" i="32"/>
  <c r="J44" i="31"/>
  <c r="J44" i="30"/>
  <c r="J44" i="29"/>
  <c r="J44" i="28"/>
  <c r="J44" i="27"/>
  <c r="J44" i="26"/>
  <c r="J44" i="25"/>
  <c r="J44" i="24"/>
  <c r="J44" i="23"/>
  <c r="J44" i="22"/>
  <c r="J44" i="21"/>
  <c r="J44" i="20"/>
  <c r="J44" i="19"/>
  <c r="J44" i="18"/>
  <c r="J44" i="17"/>
  <c r="J44" i="16"/>
  <c r="J44" i="15"/>
  <c r="J44" i="14"/>
  <c r="J44" i="12"/>
  <c r="J44" i="13"/>
  <c r="J44" i="8"/>
  <c r="K6" i="37"/>
  <c r="K44" i="37" s="1"/>
  <c r="M44" i="37" s="1"/>
  <c r="I44" i="37"/>
  <c r="K5" i="38"/>
  <c r="I44" i="38"/>
  <c r="K44" i="23"/>
  <c r="M44" i="23" s="1"/>
  <c r="O43" i="23" s="1"/>
  <c r="Q43" i="23" s="1"/>
  <c r="H5" i="21"/>
  <c r="H8" i="21"/>
  <c r="I8" i="21" s="1"/>
  <c r="H12" i="21"/>
  <c r="I12" i="21" s="1"/>
  <c r="H16" i="21"/>
  <c r="I16" i="21" s="1"/>
  <c r="H20" i="21"/>
  <c r="I20" i="21" s="1"/>
  <c r="H24" i="21"/>
  <c r="I24" i="21" s="1"/>
  <c r="H28" i="21"/>
  <c r="I28" i="21" s="1"/>
  <c r="H32" i="21"/>
  <c r="I32" i="21" s="1"/>
  <c r="H36" i="21"/>
  <c r="I36" i="21" s="1"/>
  <c r="H40" i="21"/>
  <c r="I40" i="21" s="1"/>
  <c r="H6" i="21"/>
  <c r="I6" i="21" s="1"/>
  <c r="H14" i="21"/>
  <c r="I14" i="21" s="1"/>
  <c r="H22" i="21"/>
  <c r="I22" i="21" s="1"/>
  <c r="H30" i="21"/>
  <c r="I30" i="21" s="1"/>
  <c r="H38" i="21"/>
  <c r="I38" i="21" s="1"/>
  <c r="H10" i="21"/>
  <c r="I10" i="21" s="1"/>
  <c r="H18" i="21"/>
  <c r="I18" i="21" s="1"/>
  <c r="H26" i="21"/>
  <c r="I26" i="21" s="1"/>
  <c r="H34" i="21"/>
  <c r="I34" i="21" s="1"/>
  <c r="H42" i="21"/>
  <c r="I42" i="21" s="1"/>
  <c r="H41" i="21"/>
  <c r="I41" i="21" s="1"/>
  <c r="H37" i="21"/>
  <c r="I37" i="21" s="1"/>
  <c r="H33" i="21"/>
  <c r="I33" i="21" s="1"/>
  <c r="H29" i="21"/>
  <c r="I29" i="21" s="1"/>
  <c r="H25" i="21"/>
  <c r="I25" i="21" s="1"/>
  <c r="H21" i="21"/>
  <c r="I21" i="21" s="1"/>
  <c r="H17" i="21"/>
  <c r="I17" i="21" s="1"/>
  <c r="H13" i="21"/>
  <c r="I13" i="21" s="1"/>
  <c r="H9" i="21"/>
  <c r="I9" i="21" s="1"/>
  <c r="H43" i="21"/>
  <c r="I43" i="21" s="1"/>
  <c r="H39" i="21"/>
  <c r="I39" i="21" s="1"/>
  <c r="H35" i="21"/>
  <c r="I35" i="21" s="1"/>
  <c r="H31" i="21"/>
  <c r="I31" i="21" s="1"/>
  <c r="H27" i="21"/>
  <c r="I27" i="21" s="1"/>
  <c r="H23" i="21"/>
  <c r="I23" i="21" s="1"/>
  <c r="H19" i="21"/>
  <c r="I19" i="21" s="1"/>
  <c r="H15" i="21"/>
  <c r="I15" i="21" s="1"/>
  <c r="H11" i="21"/>
  <c r="I11" i="21" s="1"/>
  <c r="H7" i="21"/>
  <c r="I7" i="21" s="1"/>
  <c r="K9" i="13"/>
  <c r="K17" i="13"/>
  <c r="K25" i="13"/>
  <c r="K33" i="13"/>
  <c r="K41" i="13"/>
  <c r="K11" i="13"/>
  <c r="K19" i="13"/>
  <c r="K27" i="13"/>
  <c r="K35" i="13"/>
  <c r="K43" i="13"/>
  <c r="K34" i="13"/>
  <c r="K18" i="13"/>
  <c r="K38" i="13"/>
  <c r="K22" i="13"/>
  <c r="K6" i="13"/>
  <c r="K36" i="13"/>
  <c r="K28" i="13"/>
  <c r="K20" i="13"/>
  <c r="K12" i="13"/>
  <c r="I5" i="13"/>
  <c r="H44" i="13"/>
  <c r="K11" i="12"/>
  <c r="K19" i="12"/>
  <c r="K27" i="12"/>
  <c r="K35" i="12"/>
  <c r="K43" i="12"/>
  <c r="K13" i="12"/>
  <c r="K21" i="12"/>
  <c r="K29" i="12"/>
  <c r="K37" i="12"/>
  <c r="K42" i="12"/>
  <c r="K26" i="12"/>
  <c r="K10" i="12"/>
  <c r="K30" i="12"/>
  <c r="K14" i="12"/>
  <c r="K40" i="12"/>
  <c r="K32" i="12"/>
  <c r="K24" i="12"/>
  <c r="K16" i="12"/>
  <c r="K8" i="12"/>
  <c r="K7" i="19"/>
  <c r="K15" i="19"/>
  <c r="K23" i="19"/>
  <c r="K31" i="19"/>
  <c r="K39" i="19"/>
  <c r="K9" i="19"/>
  <c r="K17" i="19"/>
  <c r="K25" i="19"/>
  <c r="K33" i="19"/>
  <c r="K41" i="19"/>
  <c r="K34" i="19"/>
  <c r="K18" i="19"/>
  <c r="K38" i="19"/>
  <c r="K22" i="19"/>
  <c r="K6" i="19"/>
  <c r="K36" i="19"/>
  <c r="K28" i="19"/>
  <c r="K20" i="19"/>
  <c r="K12" i="19"/>
  <c r="I5" i="19"/>
  <c r="H44" i="19"/>
  <c r="K5" i="50"/>
  <c r="I44" i="50"/>
  <c r="H5" i="8"/>
  <c r="H8" i="8"/>
  <c r="I8" i="8" s="1"/>
  <c r="H12" i="8"/>
  <c r="I12" i="8" s="1"/>
  <c r="H16" i="8"/>
  <c r="I16" i="8" s="1"/>
  <c r="H20" i="8"/>
  <c r="I20" i="8" s="1"/>
  <c r="H24" i="8"/>
  <c r="I24" i="8" s="1"/>
  <c r="H28" i="8"/>
  <c r="I28" i="8" s="1"/>
  <c r="H32" i="8"/>
  <c r="I32" i="8" s="1"/>
  <c r="H36" i="8"/>
  <c r="I36" i="8" s="1"/>
  <c r="H40" i="8"/>
  <c r="I40" i="8" s="1"/>
  <c r="H6" i="8"/>
  <c r="I6" i="8" s="1"/>
  <c r="H14" i="8"/>
  <c r="I14" i="8" s="1"/>
  <c r="H22" i="8"/>
  <c r="I22" i="8" s="1"/>
  <c r="H30" i="8"/>
  <c r="I30" i="8" s="1"/>
  <c r="H38" i="8"/>
  <c r="I38" i="8" s="1"/>
  <c r="H10" i="8"/>
  <c r="I10" i="8" s="1"/>
  <c r="H18" i="8"/>
  <c r="I18" i="8" s="1"/>
  <c r="H26" i="8"/>
  <c r="I26" i="8" s="1"/>
  <c r="H34" i="8"/>
  <c r="I34" i="8" s="1"/>
  <c r="H42" i="8"/>
  <c r="I42" i="8" s="1"/>
  <c r="H41" i="8"/>
  <c r="I41" i="8" s="1"/>
  <c r="H37" i="8"/>
  <c r="I37" i="8" s="1"/>
  <c r="H33" i="8"/>
  <c r="I33" i="8" s="1"/>
  <c r="H29" i="8"/>
  <c r="I29" i="8" s="1"/>
  <c r="H25" i="8"/>
  <c r="I25" i="8" s="1"/>
  <c r="H21" i="8"/>
  <c r="I21" i="8" s="1"/>
  <c r="H17" i="8"/>
  <c r="I17" i="8" s="1"/>
  <c r="H13" i="8"/>
  <c r="I13" i="8" s="1"/>
  <c r="H9" i="8"/>
  <c r="I9" i="8" s="1"/>
  <c r="H43" i="8"/>
  <c r="I43" i="8" s="1"/>
  <c r="H39" i="8"/>
  <c r="I39" i="8" s="1"/>
  <c r="H35" i="8"/>
  <c r="I35" i="8" s="1"/>
  <c r="H31" i="8"/>
  <c r="I31" i="8" s="1"/>
  <c r="H27" i="8"/>
  <c r="I27" i="8" s="1"/>
  <c r="H23" i="8"/>
  <c r="I23" i="8" s="1"/>
  <c r="H19" i="8"/>
  <c r="I19" i="8" s="1"/>
  <c r="H15" i="8"/>
  <c r="I15" i="8" s="1"/>
  <c r="H11" i="8"/>
  <c r="I11" i="8" s="1"/>
  <c r="H7" i="8"/>
  <c r="I7" i="8" s="1"/>
  <c r="H5" i="18"/>
  <c r="H8" i="18"/>
  <c r="I8" i="18" s="1"/>
  <c r="H12" i="18"/>
  <c r="I12" i="18" s="1"/>
  <c r="H16" i="18"/>
  <c r="I16" i="18" s="1"/>
  <c r="H20" i="18"/>
  <c r="I20" i="18" s="1"/>
  <c r="H24" i="18"/>
  <c r="I24" i="18" s="1"/>
  <c r="H28" i="18"/>
  <c r="I28" i="18" s="1"/>
  <c r="H32" i="18"/>
  <c r="I32" i="18" s="1"/>
  <c r="H36" i="18"/>
  <c r="I36" i="18" s="1"/>
  <c r="H40" i="18"/>
  <c r="I40" i="18" s="1"/>
  <c r="H6" i="18"/>
  <c r="I6" i="18" s="1"/>
  <c r="H14" i="18"/>
  <c r="I14" i="18" s="1"/>
  <c r="H22" i="18"/>
  <c r="I22" i="18" s="1"/>
  <c r="H30" i="18"/>
  <c r="I30" i="18" s="1"/>
  <c r="H38" i="18"/>
  <c r="I38" i="18" s="1"/>
  <c r="H10" i="18"/>
  <c r="I10" i="18" s="1"/>
  <c r="H18" i="18"/>
  <c r="I18" i="18" s="1"/>
  <c r="H26" i="18"/>
  <c r="I26" i="18" s="1"/>
  <c r="H34" i="18"/>
  <c r="I34" i="18" s="1"/>
  <c r="H42" i="18"/>
  <c r="I42" i="18" s="1"/>
  <c r="H43" i="18"/>
  <c r="I43" i="18" s="1"/>
  <c r="H39" i="18"/>
  <c r="I39" i="18" s="1"/>
  <c r="H35" i="18"/>
  <c r="I35" i="18" s="1"/>
  <c r="H31" i="18"/>
  <c r="I31" i="18" s="1"/>
  <c r="H27" i="18"/>
  <c r="I27" i="18" s="1"/>
  <c r="H23" i="18"/>
  <c r="I23" i="18" s="1"/>
  <c r="H19" i="18"/>
  <c r="I19" i="18" s="1"/>
  <c r="H15" i="18"/>
  <c r="I15" i="18" s="1"/>
  <c r="H11" i="18"/>
  <c r="I11" i="18" s="1"/>
  <c r="H7" i="18"/>
  <c r="I7" i="18" s="1"/>
  <c r="H41" i="18"/>
  <c r="I41" i="18" s="1"/>
  <c r="H37" i="18"/>
  <c r="I37" i="18" s="1"/>
  <c r="H33" i="18"/>
  <c r="I33" i="18" s="1"/>
  <c r="H29" i="18"/>
  <c r="I29" i="18" s="1"/>
  <c r="H25" i="18"/>
  <c r="I25" i="18" s="1"/>
  <c r="H21" i="18"/>
  <c r="I21" i="18" s="1"/>
  <c r="H17" i="18"/>
  <c r="I17" i="18" s="1"/>
  <c r="H13" i="18"/>
  <c r="I13" i="18" s="1"/>
  <c r="H9" i="18"/>
  <c r="I9" i="18" s="1"/>
  <c r="K5" i="49"/>
  <c r="I44" i="49"/>
  <c r="K5" i="52"/>
  <c r="I44" i="52"/>
  <c r="K13" i="13"/>
  <c r="K21" i="13"/>
  <c r="K29" i="13"/>
  <c r="K37" i="13"/>
  <c r="K7" i="13"/>
  <c r="K15" i="13"/>
  <c r="K23" i="13"/>
  <c r="K31" i="13"/>
  <c r="K39" i="13"/>
  <c r="K42" i="13"/>
  <c r="K26" i="13"/>
  <c r="K10" i="13"/>
  <c r="K30" i="13"/>
  <c r="K14" i="13"/>
  <c r="K40" i="13"/>
  <c r="K32" i="13"/>
  <c r="K24" i="13"/>
  <c r="K16" i="13"/>
  <c r="K8" i="13"/>
  <c r="K7" i="12"/>
  <c r="K15" i="12"/>
  <c r="K23" i="12"/>
  <c r="K31" i="12"/>
  <c r="K39" i="12"/>
  <c r="K9" i="12"/>
  <c r="K17" i="12"/>
  <c r="K25" i="12"/>
  <c r="K33" i="12"/>
  <c r="K41" i="12"/>
  <c r="K34" i="12"/>
  <c r="K18" i="12"/>
  <c r="K38" i="12"/>
  <c r="K22" i="12"/>
  <c r="K6" i="12"/>
  <c r="K36" i="12"/>
  <c r="K28" i="12"/>
  <c r="K20" i="12"/>
  <c r="K12" i="12"/>
  <c r="I5" i="12"/>
  <c r="H44" i="12"/>
  <c r="K5" i="24"/>
  <c r="I44" i="24"/>
  <c r="K5" i="16"/>
  <c r="I44" i="16"/>
  <c r="K11" i="19"/>
  <c r="K19" i="19"/>
  <c r="K27" i="19"/>
  <c r="K35" i="19"/>
  <c r="K43" i="19"/>
  <c r="K13" i="19"/>
  <c r="K21" i="19"/>
  <c r="K29" i="19"/>
  <c r="K37" i="19"/>
  <c r="K42" i="19"/>
  <c r="K26" i="19"/>
  <c r="K10" i="19"/>
  <c r="K30" i="19"/>
  <c r="K14" i="19"/>
  <c r="K40" i="19"/>
  <c r="K32" i="19"/>
  <c r="K24" i="19"/>
  <c r="K16" i="19"/>
  <c r="K8" i="19"/>
  <c r="H5" i="20"/>
  <c r="H8" i="20"/>
  <c r="I8" i="20" s="1"/>
  <c r="H12" i="20"/>
  <c r="I12" i="20" s="1"/>
  <c r="H16" i="20"/>
  <c r="I16" i="20" s="1"/>
  <c r="H20" i="20"/>
  <c r="I20" i="20" s="1"/>
  <c r="H24" i="20"/>
  <c r="I24" i="20" s="1"/>
  <c r="H28" i="20"/>
  <c r="I28" i="20" s="1"/>
  <c r="H32" i="20"/>
  <c r="I32" i="20" s="1"/>
  <c r="H36" i="20"/>
  <c r="I36" i="20" s="1"/>
  <c r="H40" i="20"/>
  <c r="I40" i="20" s="1"/>
  <c r="H6" i="20"/>
  <c r="I6" i="20" s="1"/>
  <c r="H14" i="20"/>
  <c r="I14" i="20" s="1"/>
  <c r="H22" i="20"/>
  <c r="I22" i="20" s="1"/>
  <c r="H30" i="20"/>
  <c r="I30" i="20" s="1"/>
  <c r="H38" i="20"/>
  <c r="I38" i="20" s="1"/>
  <c r="H10" i="20"/>
  <c r="I10" i="20" s="1"/>
  <c r="H18" i="20"/>
  <c r="I18" i="20" s="1"/>
  <c r="H26" i="20"/>
  <c r="I26" i="20" s="1"/>
  <c r="H34" i="20"/>
  <c r="I34" i="20" s="1"/>
  <c r="H42" i="20"/>
  <c r="I42" i="20" s="1"/>
  <c r="H43" i="20"/>
  <c r="I43" i="20" s="1"/>
  <c r="H39" i="20"/>
  <c r="I39" i="20" s="1"/>
  <c r="H35" i="20"/>
  <c r="I35" i="20" s="1"/>
  <c r="H31" i="20"/>
  <c r="I31" i="20" s="1"/>
  <c r="H27" i="20"/>
  <c r="I27" i="20" s="1"/>
  <c r="H23" i="20"/>
  <c r="I23" i="20" s="1"/>
  <c r="H19" i="20"/>
  <c r="I19" i="20" s="1"/>
  <c r="H15" i="20"/>
  <c r="I15" i="20" s="1"/>
  <c r="H11" i="20"/>
  <c r="I11" i="20" s="1"/>
  <c r="H7" i="20"/>
  <c r="I7" i="20" s="1"/>
  <c r="H41" i="20"/>
  <c r="I41" i="20" s="1"/>
  <c r="H37" i="20"/>
  <c r="I37" i="20" s="1"/>
  <c r="H33" i="20"/>
  <c r="I33" i="20" s="1"/>
  <c r="H29" i="20"/>
  <c r="I29" i="20" s="1"/>
  <c r="H25" i="20"/>
  <c r="I25" i="20" s="1"/>
  <c r="H21" i="20"/>
  <c r="I21" i="20" s="1"/>
  <c r="H17" i="20"/>
  <c r="I17" i="20" s="1"/>
  <c r="H13" i="20"/>
  <c r="I13" i="20" s="1"/>
  <c r="H9" i="20"/>
  <c r="I9" i="20" s="1"/>
  <c r="O42" i="14" l="1"/>
  <c r="Q42" i="14" s="1"/>
  <c r="O41" i="14"/>
  <c r="Q41" i="14" s="1"/>
  <c r="O23" i="14"/>
  <c r="Q23" i="14" s="1"/>
  <c r="O8" i="14"/>
  <c r="Q8" i="14" s="1"/>
  <c r="O37" i="14"/>
  <c r="Q37" i="14" s="1"/>
  <c r="O35" i="14"/>
  <c r="Q35" i="14" s="1"/>
  <c r="O19" i="14"/>
  <c r="Q19" i="14" s="1"/>
  <c r="O33" i="14"/>
  <c r="Q33" i="14" s="1"/>
  <c r="O7" i="14"/>
  <c r="Q7" i="14" s="1"/>
  <c r="O31" i="14"/>
  <c r="Q31" i="14" s="1"/>
  <c r="O29" i="14"/>
  <c r="Q29" i="14" s="1"/>
  <c r="O5" i="14"/>
  <c r="O16" i="14"/>
  <c r="Q16" i="14" s="1"/>
  <c r="O43" i="14"/>
  <c r="Q43" i="14" s="1"/>
  <c r="O27" i="14"/>
  <c r="Q27" i="14" s="1"/>
  <c r="O14" i="14"/>
  <c r="Q14" i="14" s="1"/>
  <c r="O25" i="14"/>
  <c r="Q25" i="14" s="1"/>
  <c r="O12" i="14"/>
  <c r="Q12" i="14" s="1"/>
  <c r="O39" i="14"/>
  <c r="Q39" i="14" s="1"/>
  <c r="O10" i="14"/>
  <c r="Q10" i="14" s="1"/>
  <c r="O21" i="14"/>
  <c r="Q21" i="14" s="1"/>
  <c r="O12" i="40"/>
  <c r="Q12" i="40" s="1"/>
  <c r="O37" i="40"/>
  <c r="Q37" i="40" s="1"/>
  <c r="O32" i="40"/>
  <c r="Q32" i="40" s="1"/>
  <c r="O28" i="40"/>
  <c r="Q28" i="40" s="1"/>
  <c r="O20" i="40"/>
  <c r="Q20" i="40" s="1"/>
  <c r="O24" i="40"/>
  <c r="Q24" i="40" s="1"/>
  <c r="O16" i="40"/>
  <c r="Q16" i="40" s="1"/>
  <c r="O9" i="40"/>
  <c r="Q9" i="40" s="1"/>
  <c r="O26" i="30"/>
  <c r="Q26" i="30" s="1"/>
  <c r="O28" i="30"/>
  <c r="Q28" i="30" s="1"/>
  <c r="O30" i="30"/>
  <c r="Q30" i="30" s="1"/>
  <c r="O22" i="30"/>
  <c r="Q22" i="30" s="1"/>
  <c r="O24" i="30"/>
  <c r="Q24" i="30" s="1"/>
  <c r="O42" i="30"/>
  <c r="Q42" i="30" s="1"/>
  <c r="O20" i="30"/>
  <c r="Q20" i="30" s="1"/>
  <c r="O18" i="30"/>
  <c r="Q18" i="30" s="1"/>
  <c r="O8" i="30"/>
  <c r="Q8" i="30" s="1"/>
  <c r="O38" i="30"/>
  <c r="Q38" i="30" s="1"/>
  <c r="O10" i="30"/>
  <c r="Q10" i="30" s="1"/>
  <c r="O16" i="30"/>
  <c r="Q16" i="30" s="1"/>
  <c r="O40" i="30"/>
  <c r="Q40" i="30" s="1"/>
  <c r="O6" i="30"/>
  <c r="Q6" i="30" s="1"/>
  <c r="O36" i="30"/>
  <c r="Q36" i="30" s="1"/>
  <c r="O14" i="30"/>
  <c r="Q14" i="30" s="1"/>
  <c r="O34" i="30"/>
  <c r="Q34" i="30" s="1"/>
  <c r="O12" i="30"/>
  <c r="Q12" i="30" s="1"/>
  <c r="O32" i="30"/>
  <c r="Q32" i="30" s="1"/>
  <c r="O20" i="42"/>
  <c r="Q20" i="42" s="1"/>
  <c r="O23" i="42"/>
  <c r="Q23" i="42" s="1"/>
  <c r="O6" i="42"/>
  <c r="Q6" i="42" s="1"/>
  <c r="O18" i="42"/>
  <c r="Q18" i="42" s="1"/>
  <c r="O16" i="42"/>
  <c r="Q16" i="42" s="1"/>
  <c r="O27" i="42"/>
  <c r="Q27" i="42" s="1"/>
  <c r="O35" i="42"/>
  <c r="Q35" i="42" s="1"/>
  <c r="O31" i="42"/>
  <c r="Q31" i="42" s="1"/>
  <c r="O14" i="42"/>
  <c r="Q14" i="42" s="1"/>
  <c r="O12" i="42"/>
  <c r="Q12" i="42" s="1"/>
  <c r="O40" i="42"/>
  <c r="Q40" i="42" s="1"/>
  <c r="O10" i="42"/>
  <c r="Q10" i="42" s="1"/>
  <c r="O36" i="42"/>
  <c r="Q36" i="42" s="1"/>
  <c r="O8" i="42"/>
  <c r="Q8" i="42" s="1"/>
  <c r="K5" i="15"/>
  <c r="K44" i="15" s="1"/>
  <c r="M44" i="15" s="1"/>
  <c r="K8" i="36"/>
  <c r="K44" i="36" s="1"/>
  <c r="M44" i="36" s="1"/>
  <c r="K44" i="39"/>
  <c r="M44" i="39" s="1"/>
  <c r="K44" i="44"/>
  <c r="M44" i="44" s="1"/>
  <c r="K44" i="38"/>
  <c r="M44" i="38" s="1"/>
  <c r="K5" i="17"/>
  <c r="K8" i="32"/>
  <c r="O41" i="23"/>
  <c r="Q41" i="23" s="1"/>
  <c r="K44" i="22"/>
  <c r="M44" i="22" s="1"/>
  <c r="O42" i="22" s="1"/>
  <c r="Q42" i="22" s="1"/>
  <c r="K5" i="33"/>
  <c r="K44" i="33" s="1"/>
  <c r="M44" i="33" s="1"/>
  <c r="O21" i="22"/>
  <c r="Q21" i="22" s="1"/>
  <c r="O15" i="22"/>
  <c r="Q15" i="22" s="1"/>
  <c r="O31" i="22"/>
  <c r="Q31" i="22" s="1"/>
  <c r="O27" i="22"/>
  <c r="Q27" i="22" s="1"/>
  <c r="K44" i="41"/>
  <c r="M44" i="41" s="1"/>
  <c r="K44" i="27"/>
  <c r="M44" i="27" s="1"/>
  <c r="K44" i="32"/>
  <c r="M44" i="32" s="1"/>
  <c r="O37" i="32" s="1"/>
  <c r="Q37" i="32" s="1"/>
  <c r="K44" i="48"/>
  <c r="M44" i="48" s="1"/>
  <c r="K44" i="29"/>
  <c r="M44" i="29" s="1"/>
  <c r="K44" i="25"/>
  <c r="M44" i="25" s="1"/>
  <c r="O26" i="25" s="1"/>
  <c r="Q26" i="25" s="1"/>
  <c r="O28" i="25"/>
  <c r="Q28" i="25" s="1"/>
  <c r="O24" i="25"/>
  <c r="Q24" i="25" s="1"/>
  <c r="O20" i="25"/>
  <c r="Q20" i="25" s="1"/>
  <c r="O41" i="25"/>
  <c r="Q41" i="25" s="1"/>
  <c r="O37" i="25"/>
  <c r="Q37" i="25" s="1"/>
  <c r="O33" i="25"/>
  <c r="Q33" i="25" s="1"/>
  <c r="O18" i="25"/>
  <c r="Q18" i="25" s="1"/>
  <c r="O14" i="25"/>
  <c r="Q14" i="25" s="1"/>
  <c r="O10" i="25"/>
  <c r="Q10" i="25" s="1"/>
  <c r="O29" i="25"/>
  <c r="Q29" i="25" s="1"/>
  <c r="O21" i="25"/>
  <c r="Q21" i="25" s="1"/>
  <c r="O38" i="25"/>
  <c r="Q38" i="25" s="1"/>
  <c r="O30" i="25"/>
  <c r="Q30" i="25" s="1"/>
  <c r="O11" i="25"/>
  <c r="Q11" i="25" s="1"/>
  <c r="O5" i="25"/>
  <c r="O23" i="25"/>
  <c r="Q23" i="25" s="1"/>
  <c r="O19" i="25"/>
  <c r="Q19" i="25" s="1"/>
  <c r="O40" i="25"/>
  <c r="Q40" i="25" s="1"/>
  <c r="O36" i="25"/>
  <c r="Q36" i="25" s="1"/>
  <c r="O32" i="25"/>
  <c r="Q32" i="25" s="1"/>
  <c r="O17" i="25"/>
  <c r="Q17" i="25" s="1"/>
  <c r="O13" i="25"/>
  <c r="Q13" i="25" s="1"/>
  <c r="O9" i="25"/>
  <c r="Q9" i="25" s="1"/>
  <c r="O6" i="25"/>
  <c r="Q6" i="25" s="1"/>
  <c r="O39" i="32"/>
  <c r="Q39" i="32" s="1"/>
  <c r="O19" i="32"/>
  <c r="Q19" i="32" s="1"/>
  <c r="O26" i="32"/>
  <c r="Q26" i="32" s="1"/>
  <c r="O8" i="32"/>
  <c r="Q8" i="32" s="1"/>
  <c r="O14" i="32"/>
  <c r="Q14" i="32" s="1"/>
  <c r="O42" i="40"/>
  <c r="Q42" i="40" s="1"/>
  <c r="O43" i="40"/>
  <c r="Q43" i="40" s="1"/>
  <c r="O39" i="40"/>
  <c r="Q39" i="40" s="1"/>
  <c r="O35" i="40"/>
  <c r="Q35" i="40" s="1"/>
  <c r="O33" i="40"/>
  <c r="Q33" i="40" s="1"/>
  <c r="O31" i="40"/>
  <c r="Q31" i="40" s="1"/>
  <c r="O29" i="40"/>
  <c r="Q29" i="40" s="1"/>
  <c r="O27" i="40"/>
  <c r="Q27" i="40" s="1"/>
  <c r="O25" i="40"/>
  <c r="Q25" i="40" s="1"/>
  <c r="O23" i="40"/>
  <c r="Q23" i="40" s="1"/>
  <c r="O21" i="40"/>
  <c r="Q21" i="40" s="1"/>
  <c r="O19" i="40"/>
  <c r="Q19" i="40" s="1"/>
  <c r="O17" i="40"/>
  <c r="Q17" i="40" s="1"/>
  <c r="O15" i="40"/>
  <c r="Q15" i="40" s="1"/>
  <c r="O13" i="40"/>
  <c r="Q13" i="40" s="1"/>
  <c r="O5" i="40"/>
  <c r="O10" i="40"/>
  <c r="Q10" i="40" s="1"/>
  <c r="O8" i="40"/>
  <c r="Q8" i="40" s="1"/>
  <c r="O6" i="40"/>
  <c r="Q6" i="40" s="1"/>
  <c r="O42" i="38"/>
  <c r="Q42" i="38" s="1"/>
  <c r="O40" i="38"/>
  <c r="Q40" i="38" s="1"/>
  <c r="O38" i="38"/>
  <c r="Q38" i="38" s="1"/>
  <c r="O36" i="38"/>
  <c r="Q36" i="38" s="1"/>
  <c r="O34" i="38"/>
  <c r="Q34" i="38" s="1"/>
  <c r="O32" i="38"/>
  <c r="Q32" i="38" s="1"/>
  <c r="O30" i="38"/>
  <c r="Q30" i="38" s="1"/>
  <c r="O28" i="38"/>
  <c r="Q28" i="38" s="1"/>
  <c r="O26" i="38"/>
  <c r="Q26" i="38" s="1"/>
  <c r="O24" i="38"/>
  <c r="Q24" i="38" s="1"/>
  <c r="O22" i="38"/>
  <c r="Q22" i="38" s="1"/>
  <c r="O20" i="38"/>
  <c r="Q20" i="38" s="1"/>
  <c r="O18" i="38"/>
  <c r="Q18" i="38" s="1"/>
  <c r="O14" i="38"/>
  <c r="Q14" i="38" s="1"/>
  <c r="O12" i="38"/>
  <c r="Q12" i="38" s="1"/>
  <c r="O10" i="38"/>
  <c r="Q10" i="38" s="1"/>
  <c r="O8" i="38"/>
  <c r="Q8" i="38" s="1"/>
  <c r="O6" i="38"/>
  <c r="Q6" i="38" s="1"/>
  <c r="O16" i="38"/>
  <c r="Q16" i="38" s="1"/>
  <c r="O42" i="41"/>
  <c r="Q42" i="41" s="1"/>
  <c r="O40" i="41"/>
  <c r="Q40" i="41" s="1"/>
  <c r="O38" i="41"/>
  <c r="Q38" i="41" s="1"/>
  <c r="O36" i="41"/>
  <c r="Q36" i="41" s="1"/>
  <c r="O34" i="41"/>
  <c r="Q34" i="41" s="1"/>
  <c r="O32" i="41"/>
  <c r="Q32" i="41" s="1"/>
  <c r="O30" i="41"/>
  <c r="Q30" i="41" s="1"/>
  <c r="O28" i="41"/>
  <c r="Q28" i="41" s="1"/>
  <c r="O26" i="41"/>
  <c r="Q26" i="41" s="1"/>
  <c r="O24" i="41"/>
  <c r="Q24" i="41" s="1"/>
  <c r="O22" i="41"/>
  <c r="Q22" i="41" s="1"/>
  <c r="O20" i="41"/>
  <c r="Q20" i="41" s="1"/>
  <c r="O18" i="41"/>
  <c r="Q18" i="41" s="1"/>
  <c r="O16" i="41"/>
  <c r="Q16" i="41" s="1"/>
  <c r="O14" i="41"/>
  <c r="Q14" i="41" s="1"/>
  <c r="O12" i="41"/>
  <c r="Q12" i="41" s="1"/>
  <c r="O10" i="41"/>
  <c r="Q10" i="41" s="1"/>
  <c r="O8" i="41"/>
  <c r="Q8" i="41" s="1"/>
  <c r="O6" i="41"/>
  <c r="Q6" i="41" s="1"/>
  <c r="O29" i="27"/>
  <c r="Q29" i="27" s="1"/>
  <c r="O27" i="27"/>
  <c r="Q27" i="27" s="1"/>
  <c r="O25" i="27"/>
  <c r="Q25" i="27" s="1"/>
  <c r="O23" i="27"/>
  <c r="Q23" i="27" s="1"/>
  <c r="O21" i="27"/>
  <c r="Q21" i="27" s="1"/>
  <c r="O42" i="27"/>
  <c r="Q42" i="27" s="1"/>
  <c r="O40" i="27"/>
  <c r="Q40" i="27" s="1"/>
  <c r="O38" i="27"/>
  <c r="Q38" i="27" s="1"/>
  <c r="O36" i="27"/>
  <c r="Q36" i="27" s="1"/>
  <c r="O34" i="27"/>
  <c r="Q34" i="27" s="1"/>
  <c r="O32" i="27"/>
  <c r="Q32" i="27" s="1"/>
  <c r="O30" i="27"/>
  <c r="Q30" i="27" s="1"/>
  <c r="O19" i="27"/>
  <c r="Q19" i="27" s="1"/>
  <c r="O17" i="27"/>
  <c r="Q17" i="27" s="1"/>
  <c r="O15" i="27"/>
  <c r="Q15" i="27" s="1"/>
  <c r="O13" i="27"/>
  <c r="Q13" i="27" s="1"/>
  <c r="O11" i="27"/>
  <c r="Q11" i="27" s="1"/>
  <c r="O9" i="27"/>
  <c r="Q9" i="27" s="1"/>
  <c r="O7" i="27"/>
  <c r="Q7" i="27" s="1"/>
  <c r="O5" i="27"/>
  <c r="O9" i="14"/>
  <c r="Q9" i="14" s="1"/>
  <c r="O11" i="14"/>
  <c r="Q11" i="14" s="1"/>
  <c r="O13" i="14"/>
  <c r="Q13" i="14" s="1"/>
  <c r="O15" i="14"/>
  <c r="Q15" i="14" s="1"/>
  <c r="O17" i="14"/>
  <c r="Q17" i="14" s="1"/>
  <c r="O6" i="14"/>
  <c r="Q6" i="14" s="1"/>
  <c r="O18" i="14"/>
  <c r="Q18" i="14" s="1"/>
  <c r="O20" i="14"/>
  <c r="Q20" i="14" s="1"/>
  <c r="O22" i="14"/>
  <c r="Q22" i="14" s="1"/>
  <c r="O24" i="14"/>
  <c r="Q24" i="14" s="1"/>
  <c r="O26" i="14"/>
  <c r="Q26" i="14" s="1"/>
  <c r="O28" i="14"/>
  <c r="Q28" i="14" s="1"/>
  <c r="O30" i="14"/>
  <c r="Q30" i="14" s="1"/>
  <c r="O32" i="14"/>
  <c r="Q32" i="14" s="1"/>
  <c r="O34" i="14"/>
  <c r="Q34" i="14" s="1"/>
  <c r="O36" i="14"/>
  <c r="Q36" i="14" s="1"/>
  <c r="O38" i="14"/>
  <c r="Q38" i="14" s="1"/>
  <c r="O40" i="14"/>
  <c r="Q40" i="14" s="1"/>
  <c r="O17" i="22"/>
  <c r="Q17" i="22" s="1"/>
  <c r="O6" i="22"/>
  <c r="Q6" i="22" s="1"/>
  <c r="O8" i="22"/>
  <c r="Q8" i="22" s="1"/>
  <c r="O10" i="22"/>
  <c r="Q10" i="22" s="1"/>
  <c r="O12" i="22"/>
  <c r="Q12" i="22" s="1"/>
  <c r="O14" i="22"/>
  <c r="Q14" i="22" s="1"/>
  <c r="O18" i="22"/>
  <c r="Q18" i="22" s="1"/>
  <c r="O20" i="22"/>
  <c r="Q20" i="22" s="1"/>
  <c r="O22" i="22"/>
  <c r="Q22" i="22" s="1"/>
  <c r="O24" i="22"/>
  <c r="Q24" i="22" s="1"/>
  <c r="O26" i="22"/>
  <c r="Q26" i="22" s="1"/>
  <c r="O28" i="22"/>
  <c r="Q28" i="22" s="1"/>
  <c r="O30" i="22"/>
  <c r="Q30" i="22" s="1"/>
  <c r="O32" i="22"/>
  <c r="Q32" i="22" s="1"/>
  <c r="O34" i="22"/>
  <c r="Q34" i="22" s="1"/>
  <c r="O36" i="22"/>
  <c r="Q36" i="22" s="1"/>
  <c r="O38" i="22"/>
  <c r="Q38" i="22" s="1"/>
  <c r="O40" i="22"/>
  <c r="Q40" i="22" s="1"/>
  <c r="O8" i="27"/>
  <c r="Q8" i="27" s="1"/>
  <c r="O12" i="27"/>
  <c r="Q12" i="27" s="1"/>
  <c r="O16" i="27"/>
  <c r="Q16" i="27" s="1"/>
  <c r="O20" i="27"/>
  <c r="Q20" i="27" s="1"/>
  <c r="O33" i="27"/>
  <c r="Q33" i="27" s="1"/>
  <c r="O37" i="27"/>
  <c r="Q37" i="27" s="1"/>
  <c r="O41" i="27"/>
  <c r="Q41" i="27" s="1"/>
  <c r="O22" i="27"/>
  <c r="Q22" i="27" s="1"/>
  <c r="O26" i="27"/>
  <c r="Q26" i="27" s="1"/>
  <c r="O15" i="38"/>
  <c r="Q15" i="38" s="1"/>
  <c r="O7" i="38"/>
  <c r="Q7" i="38" s="1"/>
  <c r="O11" i="38"/>
  <c r="Q11" i="38" s="1"/>
  <c r="O17" i="38"/>
  <c r="Q17" i="38" s="1"/>
  <c r="O21" i="38"/>
  <c r="Q21" i="38" s="1"/>
  <c r="O25" i="38"/>
  <c r="Q25" i="38" s="1"/>
  <c r="O29" i="38"/>
  <c r="Q29" i="38" s="1"/>
  <c r="O33" i="38"/>
  <c r="Q33" i="38" s="1"/>
  <c r="O37" i="38"/>
  <c r="Q37" i="38" s="1"/>
  <c r="O41" i="38"/>
  <c r="Q41" i="38" s="1"/>
  <c r="O7" i="40"/>
  <c r="Q7" i="40" s="1"/>
  <c r="O11" i="40"/>
  <c r="Q11" i="40" s="1"/>
  <c r="O14" i="40"/>
  <c r="Q14" i="40" s="1"/>
  <c r="O18" i="40"/>
  <c r="Q18" i="40" s="1"/>
  <c r="O22" i="40"/>
  <c r="Q22" i="40" s="1"/>
  <c r="O26" i="40"/>
  <c r="Q26" i="40" s="1"/>
  <c r="O30" i="40"/>
  <c r="Q30" i="40" s="1"/>
  <c r="O34" i="40"/>
  <c r="Q34" i="40" s="1"/>
  <c r="O41" i="40"/>
  <c r="Q41" i="40" s="1"/>
  <c r="O7" i="41"/>
  <c r="Q7" i="41" s="1"/>
  <c r="O11" i="41"/>
  <c r="Q11" i="41" s="1"/>
  <c r="O15" i="41"/>
  <c r="Q15" i="41" s="1"/>
  <c r="O19" i="41"/>
  <c r="Q19" i="41" s="1"/>
  <c r="O23" i="41"/>
  <c r="Q23" i="41" s="1"/>
  <c r="O27" i="41"/>
  <c r="Q27" i="41" s="1"/>
  <c r="O31" i="41"/>
  <c r="Q31" i="41" s="1"/>
  <c r="O35" i="41"/>
  <c r="Q35" i="41" s="1"/>
  <c r="O39" i="41"/>
  <c r="Q39" i="41" s="1"/>
  <c r="O43" i="41"/>
  <c r="Q43" i="41" s="1"/>
  <c r="O43" i="30"/>
  <c r="Q43" i="30" s="1"/>
  <c r="O41" i="30"/>
  <c r="Q41" i="30" s="1"/>
  <c r="O39" i="30"/>
  <c r="Q39" i="30" s="1"/>
  <c r="O37" i="30"/>
  <c r="Q37" i="30" s="1"/>
  <c r="O35" i="30"/>
  <c r="Q35" i="30" s="1"/>
  <c r="O33" i="30"/>
  <c r="Q33" i="30" s="1"/>
  <c r="O31" i="30"/>
  <c r="Q31" i="30" s="1"/>
  <c r="O23" i="30"/>
  <c r="Q23" i="30" s="1"/>
  <c r="O21" i="30"/>
  <c r="Q21" i="30" s="1"/>
  <c r="O19" i="30"/>
  <c r="Q19" i="30" s="1"/>
  <c r="O17" i="30"/>
  <c r="Q17" i="30" s="1"/>
  <c r="O15" i="30"/>
  <c r="Q15" i="30" s="1"/>
  <c r="O13" i="30"/>
  <c r="Q13" i="30" s="1"/>
  <c r="O29" i="30"/>
  <c r="Q29" i="30" s="1"/>
  <c r="O27" i="30"/>
  <c r="Q27" i="30" s="1"/>
  <c r="O25" i="30"/>
  <c r="Q25" i="30" s="1"/>
  <c r="O11" i="30"/>
  <c r="Q11" i="30" s="1"/>
  <c r="O9" i="30"/>
  <c r="Q9" i="30" s="1"/>
  <c r="O7" i="30"/>
  <c r="Q7" i="30" s="1"/>
  <c r="O5" i="30"/>
  <c r="O34" i="42"/>
  <c r="Q34" i="42" s="1"/>
  <c r="O33" i="42"/>
  <c r="Q33" i="42" s="1"/>
  <c r="O29" i="42"/>
  <c r="Q29" i="42" s="1"/>
  <c r="O42" i="42"/>
  <c r="Q42" i="42" s="1"/>
  <c r="O38" i="42"/>
  <c r="Q38" i="42" s="1"/>
  <c r="O25" i="42"/>
  <c r="Q25" i="42" s="1"/>
  <c r="O21" i="42"/>
  <c r="Q21" i="42" s="1"/>
  <c r="O19" i="42"/>
  <c r="Q19" i="42" s="1"/>
  <c r="O17" i="42"/>
  <c r="Q17" i="42" s="1"/>
  <c r="O15" i="42"/>
  <c r="Q15" i="42" s="1"/>
  <c r="O13" i="42"/>
  <c r="Q13" i="42" s="1"/>
  <c r="O11" i="42"/>
  <c r="Q11" i="42" s="1"/>
  <c r="O9" i="42"/>
  <c r="Q9" i="42" s="1"/>
  <c r="O7" i="42"/>
  <c r="Q7" i="42" s="1"/>
  <c r="O5" i="42"/>
  <c r="O43" i="44"/>
  <c r="Q43" i="44" s="1"/>
  <c r="O41" i="44"/>
  <c r="Q41" i="44" s="1"/>
  <c r="O39" i="44"/>
  <c r="Q39" i="44" s="1"/>
  <c r="O37" i="44"/>
  <c r="Q37" i="44" s="1"/>
  <c r="O35" i="44"/>
  <c r="Q35" i="44" s="1"/>
  <c r="O33" i="44"/>
  <c r="Q33" i="44" s="1"/>
  <c r="O31" i="44"/>
  <c r="Q31" i="44" s="1"/>
  <c r="O29" i="44"/>
  <c r="Q29" i="44" s="1"/>
  <c r="O27" i="44"/>
  <c r="Q27" i="44" s="1"/>
  <c r="O25" i="44"/>
  <c r="Q25" i="44" s="1"/>
  <c r="O23" i="44"/>
  <c r="Q23" i="44" s="1"/>
  <c r="O21" i="44"/>
  <c r="Q21" i="44" s="1"/>
  <c r="O19" i="44"/>
  <c r="Q19" i="44" s="1"/>
  <c r="O17" i="44"/>
  <c r="Q17" i="44" s="1"/>
  <c r="O15" i="44"/>
  <c r="Q15" i="44" s="1"/>
  <c r="O13" i="44"/>
  <c r="Q13" i="44" s="1"/>
  <c r="O11" i="44"/>
  <c r="Q11" i="44" s="1"/>
  <c r="O9" i="44"/>
  <c r="Q9" i="44" s="1"/>
  <c r="O7" i="44"/>
  <c r="Q7" i="44" s="1"/>
  <c r="O5" i="44"/>
  <c r="O41" i="48"/>
  <c r="O43" i="48"/>
  <c r="Q43" i="48" s="1"/>
  <c r="O37" i="48"/>
  <c r="Q37" i="48" s="1"/>
  <c r="O33" i="48"/>
  <c r="Q33" i="48" s="1"/>
  <c r="O28" i="48"/>
  <c r="Q28" i="48" s="1"/>
  <c r="O24" i="48"/>
  <c r="Q24" i="48" s="1"/>
  <c r="O20" i="48"/>
  <c r="Q20" i="48" s="1"/>
  <c r="O16" i="48"/>
  <c r="Q16" i="48" s="1"/>
  <c r="O13" i="48"/>
  <c r="Q13" i="48" s="1"/>
  <c r="O9" i="48"/>
  <c r="Q9" i="48" s="1"/>
  <c r="O5" i="48"/>
  <c r="Q5" i="48" s="1"/>
  <c r="O40" i="48"/>
  <c r="Q40" i="48" s="1"/>
  <c r="O36" i="48"/>
  <c r="Q36" i="48" s="1"/>
  <c r="O32" i="48"/>
  <c r="Q32" i="48" s="1"/>
  <c r="O27" i="48"/>
  <c r="Q27" i="48" s="1"/>
  <c r="O23" i="48"/>
  <c r="Q23" i="48" s="1"/>
  <c r="O19" i="48"/>
  <c r="Q19" i="48" s="1"/>
  <c r="O15" i="48"/>
  <c r="Q15" i="48" s="1"/>
  <c r="O12" i="48"/>
  <c r="Q12" i="48" s="1"/>
  <c r="O8" i="48"/>
  <c r="Q8" i="48" s="1"/>
  <c r="K44" i="35"/>
  <c r="M44" i="35" s="1"/>
  <c r="K44" i="31"/>
  <c r="M44" i="31" s="1"/>
  <c r="O42" i="29"/>
  <c r="Q42" i="29" s="1"/>
  <c r="O40" i="29"/>
  <c r="Q40" i="29" s="1"/>
  <c r="O38" i="29"/>
  <c r="Q38" i="29" s="1"/>
  <c r="O36" i="29"/>
  <c r="Q36" i="29" s="1"/>
  <c r="O34" i="29"/>
  <c r="Q34" i="29" s="1"/>
  <c r="O32" i="29"/>
  <c r="Q32" i="29" s="1"/>
  <c r="O30" i="29"/>
  <c r="Q30" i="29" s="1"/>
  <c r="O21" i="29"/>
  <c r="Q21" i="29" s="1"/>
  <c r="O19" i="29"/>
  <c r="Q19" i="29" s="1"/>
  <c r="O17" i="29"/>
  <c r="Q17" i="29" s="1"/>
  <c r="O15" i="29"/>
  <c r="Q15" i="29" s="1"/>
  <c r="O28" i="29"/>
  <c r="Q28" i="29" s="1"/>
  <c r="O26" i="29"/>
  <c r="Q26" i="29" s="1"/>
  <c r="O24" i="29"/>
  <c r="Q24" i="29" s="1"/>
  <c r="O14" i="29"/>
  <c r="Q14" i="29" s="1"/>
  <c r="O12" i="29"/>
  <c r="Q12" i="29" s="1"/>
  <c r="O10" i="29"/>
  <c r="Q10" i="29" s="1"/>
  <c r="O8" i="29"/>
  <c r="Q8" i="29" s="1"/>
  <c r="O6" i="29"/>
  <c r="Q6" i="29" s="1"/>
  <c r="K44" i="17"/>
  <c r="M44" i="17" s="1"/>
  <c r="K44" i="43"/>
  <c r="M44" i="43" s="1"/>
  <c r="K44" i="16"/>
  <c r="M44" i="16" s="1"/>
  <c r="O41" i="16" s="1"/>
  <c r="Q41" i="16" s="1"/>
  <c r="K44" i="24"/>
  <c r="M44" i="24" s="1"/>
  <c r="K44" i="52"/>
  <c r="M44" i="52" s="1"/>
  <c r="O41" i="52" s="1"/>
  <c r="Q41" i="52" s="1"/>
  <c r="K44" i="49"/>
  <c r="M44" i="49" s="1"/>
  <c r="K44" i="50"/>
  <c r="M44" i="50" s="1"/>
  <c r="O43" i="50" s="1"/>
  <c r="Q43" i="50" s="1"/>
  <c r="K8" i="34"/>
  <c r="K44" i="34" s="1"/>
  <c r="M44" i="34" s="1"/>
  <c r="O9" i="51"/>
  <c r="Q9" i="51" s="1"/>
  <c r="O30" i="51"/>
  <c r="Q30" i="51" s="1"/>
  <c r="O41" i="51"/>
  <c r="Q41" i="51" s="1"/>
  <c r="O21" i="23"/>
  <c r="Q21" i="23" s="1"/>
  <c r="O32" i="51"/>
  <c r="Q32" i="51" s="1"/>
  <c r="O24" i="51"/>
  <c r="Q24" i="51" s="1"/>
  <c r="O22" i="42"/>
  <c r="Q22" i="42" s="1"/>
  <c r="O24" i="42"/>
  <c r="Q24" i="42" s="1"/>
  <c r="O26" i="42"/>
  <c r="Q26" i="42" s="1"/>
  <c r="O37" i="42"/>
  <c r="Q37" i="42" s="1"/>
  <c r="O39" i="42"/>
  <c r="Q39" i="42" s="1"/>
  <c r="O41" i="42"/>
  <c r="Q41" i="42" s="1"/>
  <c r="O43" i="42"/>
  <c r="Q43" i="42" s="1"/>
  <c r="O28" i="42"/>
  <c r="Q28" i="42" s="1"/>
  <c r="O30" i="42"/>
  <c r="Q30" i="42" s="1"/>
  <c r="O32" i="42"/>
  <c r="Q32" i="42" s="1"/>
  <c r="O36" i="40"/>
  <c r="Q36" i="40" s="1"/>
  <c r="O38" i="40"/>
  <c r="Q38" i="40" s="1"/>
  <c r="O40" i="40"/>
  <c r="Q40" i="40" s="1"/>
  <c r="O43" i="39"/>
  <c r="Q43" i="39" s="1"/>
  <c r="O41" i="39"/>
  <c r="Q41" i="39" s="1"/>
  <c r="O39" i="39"/>
  <c r="Q39" i="39" s="1"/>
  <c r="O37" i="39"/>
  <c r="Q37" i="39" s="1"/>
  <c r="O35" i="39"/>
  <c r="Q35" i="39" s="1"/>
  <c r="O33" i="39"/>
  <c r="Q33" i="39" s="1"/>
  <c r="O31" i="39"/>
  <c r="Q31" i="39" s="1"/>
  <c r="O29" i="39"/>
  <c r="Q29" i="39" s="1"/>
  <c r="O27" i="39"/>
  <c r="Q27" i="39" s="1"/>
  <c r="O25" i="39"/>
  <c r="Q25" i="39" s="1"/>
  <c r="O23" i="39"/>
  <c r="Q23" i="39" s="1"/>
  <c r="O21" i="39"/>
  <c r="Q21" i="39" s="1"/>
  <c r="O19" i="39"/>
  <c r="Q19" i="39" s="1"/>
  <c r="O17" i="39"/>
  <c r="Q17" i="39" s="1"/>
  <c r="O15" i="39"/>
  <c r="Q15" i="39" s="1"/>
  <c r="O12" i="39"/>
  <c r="Q12" i="39" s="1"/>
  <c r="O10" i="39"/>
  <c r="Q10" i="39" s="1"/>
  <c r="O8" i="39"/>
  <c r="Q8" i="39" s="1"/>
  <c r="O6" i="39"/>
  <c r="Q6" i="39" s="1"/>
  <c r="O14" i="39"/>
  <c r="Q14" i="39" s="1"/>
  <c r="O42" i="39"/>
  <c r="Q42" i="39" s="1"/>
  <c r="O40" i="39"/>
  <c r="Q40" i="39" s="1"/>
  <c r="O38" i="39"/>
  <c r="Q38" i="39" s="1"/>
  <c r="O36" i="39"/>
  <c r="Q36" i="39" s="1"/>
  <c r="O34" i="39"/>
  <c r="Q34" i="39" s="1"/>
  <c r="O32" i="39"/>
  <c r="Q32" i="39" s="1"/>
  <c r="O30" i="39"/>
  <c r="Q30" i="39" s="1"/>
  <c r="O28" i="39"/>
  <c r="Q28" i="39" s="1"/>
  <c r="O26" i="39"/>
  <c r="Q26" i="39" s="1"/>
  <c r="O24" i="39"/>
  <c r="Q24" i="39" s="1"/>
  <c r="O22" i="39"/>
  <c r="Q22" i="39" s="1"/>
  <c r="O20" i="39"/>
  <c r="Q20" i="39" s="1"/>
  <c r="O18" i="39"/>
  <c r="Q18" i="39" s="1"/>
  <c r="O16" i="39"/>
  <c r="Q16" i="39" s="1"/>
  <c r="O13" i="39"/>
  <c r="Q13" i="39" s="1"/>
  <c r="O11" i="39"/>
  <c r="Q11" i="39" s="1"/>
  <c r="O9" i="39"/>
  <c r="Q9" i="39" s="1"/>
  <c r="O7" i="39"/>
  <c r="Q7" i="39" s="1"/>
  <c r="O5" i="39"/>
  <c r="K5" i="28"/>
  <c r="K44" i="28" s="1"/>
  <c r="M44" i="28" s="1"/>
  <c r="I44" i="28"/>
  <c r="O42" i="26"/>
  <c r="Q42" i="26" s="1"/>
  <c r="O40" i="26"/>
  <c r="Q40" i="26" s="1"/>
  <c r="O38" i="26"/>
  <c r="Q38" i="26" s="1"/>
  <c r="O36" i="26"/>
  <c r="Q36" i="26" s="1"/>
  <c r="O34" i="26"/>
  <c r="Q34" i="26" s="1"/>
  <c r="O32" i="26"/>
  <c r="Q32" i="26" s="1"/>
  <c r="O30" i="26"/>
  <c r="Q30" i="26" s="1"/>
  <c r="O18" i="26"/>
  <c r="Q18" i="26" s="1"/>
  <c r="O16" i="26"/>
  <c r="Q16" i="26" s="1"/>
  <c r="O28" i="26"/>
  <c r="Q28" i="26" s="1"/>
  <c r="O26" i="26"/>
  <c r="Q26" i="26" s="1"/>
  <c r="O24" i="26"/>
  <c r="Q24" i="26" s="1"/>
  <c r="O22" i="26"/>
  <c r="Q22" i="26" s="1"/>
  <c r="O20" i="26"/>
  <c r="Q20" i="26" s="1"/>
  <c r="O14" i="26"/>
  <c r="Q14" i="26" s="1"/>
  <c r="O12" i="26"/>
  <c r="Q12" i="26" s="1"/>
  <c r="O10" i="26"/>
  <c r="Q10" i="26" s="1"/>
  <c r="O8" i="26"/>
  <c r="Q8" i="26" s="1"/>
  <c r="O6" i="26"/>
  <c r="Q6" i="26" s="1"/>
  <c r="O43" i="26"/>
  <c r="Q43" i="26" s="1"/>
  <c r="O41" i="26"/>
  <c r="Q41" i="26" s="1"/>
  <c r="O39" i="26"/>
  <c r="Q39" i="26" s="1"/>
  <c r="O37" i="26"/>
  <c r="Q37" i="26" s="1"/>
  <c r="O35" i="26"/>
  <c r="Q35" i="26" s="1"/>
  <c r="O33" i="26"/>
  <c r="Q33" i="26" s="1"/>
  <c r="O31" i="26"/>
  <c r="Q31" i="26" s="1"/>
  <c r="O19" i="26"/>
  <c r="Q19" i="26" s="1"/>
  <c r="O17" i="26"/>
  <c r="Q17" i="26" s="1"/>
  <c r="O29" i="26"/>
  <c r="Q29" i="26" s="1"/>
  <c r="O27" i="26"/>
  <c r="Q27" i="26" s="1"/>
  <c r="O25" i="26"/>
  <c r="Q25" i="26" s="1"/>
  <c r="O23" i="26"/>
  <c r="Q23" i="26" s="1"/>
  <c r="O21" i="26"/>
  <c r="Q21" i="26" s="1"/>
  <c r="O15" i="26"/>
  <c r="Q15" i="26" s="1"/>
  <c r="O13" i="26"/>
  <c r="Q13" i="26" s="1"/>
  <c r="O11" i="26"/>
  <c r="Q11" i="26" s="1"/>
  <c r="O9" i="26"/>
  <c r="Q9" i="26" s="1"/>
  <c r="O7" i="26"/>
  <c r="Q7" i="26" s="1"/>
  <c r="O5" i="26"/>
  <c r="O41" i="15"/>
  <c r="Q41" i="15" s="1"/>
  <c r="O27" i="15"/>
  <c r="Q27" i="15" s="1"/>
  <c r="O17" i="15"/>
  <c r="Q17" i="15" s="1"/>
  <c r="O13" i="15"/>
  <c r="Q13" i="15" s="1"/>
  <c r="O6" i="15"/>
  <c r="Q6" i="15" s="1"/>
  <c r="O42" i="15"/>
  <c r="Q42" i="15" s="1"/>
  <c r="O40" i="15"/>
  <c r="Q40" i="15" s="1"/>
  <c r="O38" i="15"/>
  <c r="Q38" i="15" s="1"/>
  <c r="O36" i="15"/>
  <c r="Q36" i="15" s="1"/>
  <c r="O34" i="15"/>
  <c r="Q34" i="15" s="1"/>
  <c r="O32" i="15"/>
  <c r="Q32" i="15" s="1"/>
  <c r="O30" i="15"/>
  <c r="Q30" i="15" s="1"/>
  <c r="O28" i="15"/>
  <c r="Q28" i="15" s="1"/>
  <c r="O26" i="15"/>
  <c r="Q26" i="15" s="1"/>
  <c r="O24" i="15"/>
  <c r="Q24" i="15" s="1"/>
  <c r="O22" i="15"/>
  <c r="Q22" i="15" s="1"/>
  <c r="O20" i="15"/>
  <c r="Q20" i="15" s="1"/>
  <c r="O18" i="15"/>
  <c r="Q18" i="15" s="1"/>
  <c r="O16" i="15"/>
  <c r="Q16" i="15" s="1"/>
  <c r="O14" i="15"/>
  <c r="Q14" i="15" s="1"/>
  <c r="O12" i="15"/>
  <c r="Q12" i="15" s="1"/>
  <c r="O10" i="15"/>
  <c r="Q10" i="15" s="1"/>
  <c r="O7" i="15"/>
  <c r="Q7" i="15" s="1"/>
  <c r="O5" i="15"/>
  <c r="O43" i="15"/>
  <c r="Q43" i="15" s="1"/>
  <c r="O39" i="15"/>
  <c r="Q39" i="15" s="1"/>
  <c r="O37" i="15"/>
  <c r="Q37" i="15" s="1"/>
  <c r="O35" i="15"/>
  <c r="Q35" i="15" s="1"/>
  <c r="O33" i="15"/>
  <c r="Q33" i="15" s="1"/>
  <c r="O31" i="15"/>
  <c r="Q31" i="15" s="1"/>
  <c r="O29" i="15"/>
  <c r="Q29" i="15" s="1"/>
  <c r="O25" i="15"/>
  <c r="Q25" i="15" s="1"/>
  <c r="O23" i="15"/>
  <c r="Q23" i="15" s="1"/>
  <c r="O21" i="15"/>
  <c r="Q21" i="15" s="1"/>
  <c r="O19" i="15"/>
  <c r="Q19" i="15" s="1"/>
  <c r="O15" i="15"/>
  <c r="Q15" i="15" s="1"/>
  <c r="O11" i="15"/>
  <c r="Q11" i="15" s="1"/>
  <c r="O8" i="15"/>
  <c r="Q8" i="15" s="1"/>
  <c r="O9" i="15"/>
  <c r="Q9" i="15" s="1"/>
  <c r="Q41" i="48"/>
  <c r="O8" i="51"/>
  <c r="Q8" i="51" s="1"/>
  <c r="O23" i="51"/>
  <c r="Q23" i="51" s="1"/>
  <c r="O40" i="51"/>
  <c r="Q40" i="51" s="1"/>
  <c r="O16" i="51"/>
  <c r="Q16" i="51" s="1"/>
  <c r="O33" i="51"/>
  <c r="Q33" i="51" s="1"/>
  <c r="O16" i="23"/>
  <c r="Q16" i="23" s="1"/>
  <c r="O12" i="51"/>
  <c r="Q12" i="51" s="1"/>
  <c r="O19" i="51"/>
  <c r="Q19" i="51" s="1"/>
  <c r="O27" i="51"/>
  <c r="Q27" i="51" s="1"/>
  <c r="O36" i="51"/>
  <c r="Q36" i="51" s="1"/>
  <c r="O5" i="51"/>
  <c r="Q5" i="51" s="1"/>
  <c r="O13" i="51"/>
  <c r="Q13" i="51" s="1"/>
  <c r="O20" i="51"/>
  <c r="Q20" i="51" s="1"/>
  <c r="O28" i="51"/>
  <c r="Q28" i="51" s="1"/>
  <c r="O37" i="51"/>
  <c r="Q37" i="51" s="1"/>
  <c r="O17" i="23"/>
  <c r="Q17" i="23" s="1"/>
  <c r="O8" i="23"/>
  <c r="Q8" i="23" s="1"/>
  <c r="O33" i="23"/>
  <c r="Q33" i="23" s="1"/>
  <c r="O6" i="51"/>
  <c r="O10" i="51"/>
  <c r="Q10" i="51" s="1"/>
  <c r="O14" i="51"/>
  <c r="Q14" i="51" s="1"/>
  <c r="O17" i="51"/>
  <c r="Q17" i="51" s="1"/>
  <c r="O21" i="51"/>
  <c r="Q21" i="51" s="1"/>
  <c r="O25" i="51"/>
  <c r="Q25" i="51" s="1"/>
  <c r="O29" i="51"/>
  <c r="Q29" i="51" s="1"/>
  <c r="O34" i="51"/>
  <c r="Q34" i="51" s="1"/>
  <c r="O38" i="51"/>
  <c r="Q38" i="51" s="1"/>
  <c r="O42" i="51"/>
  <c r="Q42" i="51" s="1"/>
  <c r="O7" i="51"/>
  <c r="Q7" i="51" s="1"/>
  <c r="O11" i="51"/>
  <c r="Q11" i="51" s="1"/>
  <c r="O15" i="51"/>
  <c r="Q15" i="51" s="1"/>
  <c r="O18" i="51"/>
  <c r="Q18" i="51" s="1"/>
  <c r="O22" i="51"/>
  <c r="Q22" i="51" s="1"/>
  <c r="O26" i="51"/>
  <c r="Q26" i="51" s="1"/>
  <c r="O31" i="51"/>
  <c r="Q31" i="51" s="1"/>
  <c r="O35" i="51"/>
  <c r="Q35" i="51" s="1"/>
  <c r="O39" i="51"/>
  <c r="Q39" i="51" s="1"/>
  <c r="O19" i="23"/>
  <c r="Q19" i="23" s="1"/>
  <c r="O25" i="23"/>
  <c r="Q25" i="23" s="1"/>
  <c r="O12" i="23"/>
  <c r="Q12" i="23" s="1"/>
  <c r="O29" i="23"/>
  <c r="Q29" i="23" s="1"/>
  <c r="O37" i="23"/>
  <c r="Q37" i="23" s="1"/>
  <c r="O42" i="37"/>
  <c r="Q42" i="37" s="1"/>
  <c r="O38" i="37"/>
  <c r="Q38" i="37" s="1"/>
  <c r="O34" i="37"/>
  <c r="Q34" i="37" s="1"/>
  <c r="O30" i="37"/>
  <c r="Q30" i="37" s="1"/>
  <c r="O26" i="37"/>
  <c r="Q26" i="37" s="1"/>
  <c r="O22" i="37"/>
  <c r="Q22" i="37" s="1"/>
  <c r="O18" i="37"/>
  <c r="Q18" i="37" s="1"/>
  <c r="O14" i="37"/>
  <c r="Q14" i="37" s="1"/>
  <c r="O10" i="37"/>
  <c r="Q10" i="37" s="1"/>
  <c r="O6" i="37"/>
  <c r="Q6" i="37" s="1"/>
  <c r="O41" i="37"/>
  <c r="Q41" i="37" s="1"/>
  <c r="O37" i="37"/>
  <c r="Q37" i="37" s="1"/>
  <c r="O33" i="37"/>
  <c r="Q33" i="37" s="1"/>
  <c r="O29" i="37"/>
  <c r="Q29" i="37" s="1"/>
  <c r="O25" i="37"/>
  <c r="Q25" i="37" s="1"/>
  <c r="O21" i="37"/>
  <c r="Q21" i="37" s="1"/>
  <c r="O17" i="37"/>
  <c r="Q17" i="37" s="1"/>
  <c r="O13" i="37"/>
  <c r="Q13" i="37" s="1"/>
  <c r="O9" i="37"/>
  <c r="Q9" i="37" s="1"/>
  <c r="O5" i="37"/>
  <c r="O40" i="37"/>
  <c r="Q40" i="37" s="1"/>
  <c r="O36" i="37"/>
  <c r="Q36" i="37" s="1"/>
  <c r="O32" i="37"/>
  <c r="Q32" i="37" s="1"/>
  <c r="O28" i="37"/>
  <c r="Q28" i="37" s="1"/>
  <c r="O24" i="37"/>
  <c r="Q24" i="37" s="1"/>
  <c r="O20" i="37"/>
  <c r="Q20" i="37" s="1"/>
  <c r="O16" i="37"/>
  <c r="Q16" i="37" s="1"/>
  <c r="O12" i="37"/>
  <c r="Q12" i="37" s="1"/>
  <c r="O8" i="37"/>
  <c r="Q8" i="37" s="1"/>
  <c r="O43" i="37"/>
  <c r="Q43" i="37" s="1"/>
  <c r="O39" i="37"/>
  <c r="Q39" i="37" s="1"/>
  <c r="O35" i="37"/>
  <c r="Q35" i="37" s="1"/>
  <c r="O31" i="37"/>
  <c r="Q31" i="37" s="1"/>
  <c r="O27" i="37"/>
  <c r="Q27" i="37" s="1"/>
  <c r="O23" i="37"/>
  <c r="Q23" i="37" s="1"/>
  <c r="O19" i="37"/>
  <c r="Q19" i="37" s="1"/>
  <c r="O15" i="37"/>
  <c r="Q15" i="37" s="1"/>
  <c r="O11" i="37"/>
  <c r="Q11" i="37" s="1"/>
  <c r="O7" i="37"/>
  <c r="Q7" i="37" s="1"/>
  <c r="O23" i="23"/>
  <c r="Q23" i="23" s="1"/>
  <c r="O6" i="23"/>
  <c r="Q6" i="23" s="1"/>
  <c r="O10" i="23"/>
  <c r="Q10" i="23" s="1"/>
  <c r="O14" i="23"/>
  <c r="Q14" i="23" s="1"/>
  <c r="O27" i="23"/>
  <c r="Q27" i="23" s="1"/>
  <c r="O31" i="23"/>
  <c r="Q31" i="23" s="1"/>
  <c r="O35" i="23"/>
  <c r="Q35" i="23" s="1"/>
  <c r="O39" i="23"/>
  <c r="Q39" i="23" s="1"/>
  <c r="O42" i="23"/>
  <c r="Q42" i="23" s="1"/>
  <c r="O38" i="23"/>
  <c r="Q38" i="23" s="1"/>
  <c r="O34" i="23"/>
  <c r="Q34" i="23" s="1"/>
  <c r="O30" i="23"/>
  <c r="Q30" i="23" s="1"/>
  <c r="O26" i="23"/>
  <c r="Q26" i="23" s="1"/>
  <c r="O13" i="23"/>
  <c r="Q13" i="23" s="1"/>
  <c r="O9" i="23"/>
  <c r="Q9" i="23" s="1"/>
  <c r="O5" i="23"/>
  <c r="O22" i="23"/>
  <c r="Q22" i="23" s="1"/>
  <c r="O18" i="23"/>
  <c r="Q18" i="23" s="1"/>
  <c r="O40" i="23"/>
  <c r="Q40" i="23" s="1"/>
  <c r="O36" i="23"/>
  <c r="Q36" i="23" s="1"/>
  <c r="O32" i="23"/>
  <c r="Q32" i="23" s="1"/>
  <c r="O28" i="23"/>
  <c r="Q28" i="23" s="1"/>
  <c r="O15" i="23"/>
  <c r="Q15" i="23" s="1"/>
  <c r="O11" i="23"/>
  <c r="Q11" i="23" s="1"/>
  <c r="O7" i="23"/>
  <c r="Q7" i="23" s="1"/>
  <c r="O24" i="23"/>
  <c r="Q24" i="23" s="1"/>
  <c r="O20" i="23"/>
  <c r="Q20" i="23" s="1"/>
  <c r="K9" i="20"/>
  <c r="K17" i="20"/>
  <c r="K25" i="20"/>
  <c r="K33" i="20"/>
  <c r="K41" i="20"/>
  <c r="K11" i="20"/>
  <c r="K19" i="20"/>
  <c r="K27" i="20"/>
  <c r="K35" i="20"/>
  <c r="K43" i="20"/>
  <c r="K34" i="20"/>
  <c r="K18" i="20"/>
  <c r="K38" i="20"/>
  <c r="K22" i="20"/>
  <c r="K6" i="20"/>
  <c r="K36" i="20"/>
  <c r="K28" i="20"/>
  <c r="K20" i="20"/>
  <c r="K12" i="20"/>
  <c r="I5" i="20"/>
  <c r="H44" i="20"/>
  <c r="O42" i="24"/>
  <c r="Q42" i="24" s="1"/>
  <c r="O40" i="24"/>
  <c r="Q40" i="24" s="1"/>
  <c r="O38" i="24"/>
  <c r="Q38" i="24" s="1"/>
  <c r="O36" i="24"/>
  <c r="Q36" i="24" s="1"/>
  <c r="O34" i="24"/>
  <c r="Q34" i="24" s="1"/>
  <c r="O32" i="24"/>
  <c r="Q32" i="24" s="1"/>
  <c r="O30" i="24"/>
  <c r="Q30" i="24" s="1"/>
  <c r="O28" i="24"/>
  <c r="Q28" i="24" s="1"/>
  <c r="O26" i="24"/>
  <c r="Q26" i="24" s="1"/>
  <c r="O24" i="24"/>
  <c r="Q24" i="24" s="1"/>
  <c r="O22" i="24"/>
  <c r="Q22" i="24" s="1"/>
  <c r="O20" i="24"/>
  <c r="Q20" i="24" s="1"/>
  <c r="O18" i="24"/>
  <c r="Q18" i="24" s="1"/>
  <c r="O16" i="24"/>
  <c r="Q16" i="24" s="1"/>
  <c r="O14" i="24"/>
  <c r="Q14" i="24" s="1"/>
  <c r="O12" i="24"/>
  <c r="Q12" i="24" s="1"/>
  <c r="O10" i="24"/>
  <c r="Q10" i="24" s="1"/>
  <c r="O8" i="24"/>
  <c r="Q8" i="24" s="1"/>
  <c r="O6" i="24"/>
  <c r="Q6" i="24" s="1"/>
  <c r="O41" i="24"/>
  <c r="Q41" i="24" s="1"/>
  <c r="O37" i="24"/>
  <c r="Q37" i="24" s="1"/>
  <c r="O33" i="24"/>
  <c r="Q33" i="24" s="1"/>
  <c r="O29" i="24"/>
  <c r="Q29" i="24" s="1"/>
  <c r="O25" i="24"/>
  <c r="Q25" i="24" s="1"/>
  <c r="O21" i="24"/>
  <c r="Q21" i="24" s="1"/>
  <c r="O17" i="24"/>
  <c r="Q17" i="24" s="1"/>
  <c r="O13" i="24"/>
  <c r="Q13" i="24" s="1"/>
  <c r="O9" i="24"/>
  <c r="Q9" i="24" s="1"/>
  <c r="O5" i="24"/>
  <c r="O43" i="24"/>
  <c r="Q43" i="24" s="1"/>
  <c r="O39" i="24"/>
  <c r="Q39" i="24" s="1"/>
  <c r="O35" i="24"/>
  <c r="Q35" i="24" s="1"/>
  <c r="O31" i="24"/>
  <c r="Q31" i="24" s="1"/>
  <c r="O27" i="24"/>
  <c r="Q27" i="24" s="1"/>
  <c r="O23" i="24"/>
  <c r="Q23" i="24" s="1"/>
  <c r="O19" i="24"/>
  <c r="Q19" i="24" s="1"/>
  <c r="O15" i="24"/>
  <c r="Q15" i="24" s="1"/>
  <c r="O11" i="24"/>
  <c r="Q11" i="24" s="1"/>
  <c r="O7" i="24"/>
  <c r="Q7" i="24" s="1"/>
  <c r="K5" i="12"/>
  <c r="I44" i="12"/>
  <c r="O43" i="49"/>
  <c r="Q43" i="49" s="1"/>
  <c r="O41" i="49"/>
  <c r="Q41" i="49" s="1"/>
  <c r="O39" i="49"/>
  <c r="Q39" i="49" s="1"/>
  <c r="O37" i="49"/>
  <c r="Q37" i="49" s="1"/>
  <c r="O35" i="49"/>
  <c r="Q35" i="49" s="1"/>
  <c r="O33" i="49"/>
  <c r="Q33" i="49" s="1"/>
  <c r="O31" i="49"/>
  <c r="Q31" i="49" s="1"/>
  <c r="O28" i="49"/>
  <c r="Q28" i="49" s="1"/>
  <c r="O26" i="49"/>
  <c r="Q26" i="49" s="1"/>
  <c r="O24" i="49"/>
  <c r="Q24" i="49" s="1"/>
  <c r="O22" i="49"/>
  <c r="Q22" i="49" s="1"/>
  <c r="O20" i="49"/>
  <c r="Q20" i="49" s="1"/>
  <c r="O18" i="49"/>
  <c r="Q18" i="49" s="1"/>
  <c r="O16" i="49"/>
  <c r="Q16" i="49" s="1"/>
  <c r="O30" i="49"/>
  <c r="Q30" i="49" s="1"/>
  <c r="O13" i="49"/>
  <c r="Q13" i="49" s="1"/>
  <c r="O11" i="49"/>
  <c r="Q11" i="49" s="1"/>
  <c r="O9" i="49"/>
  <c r="Q9" i="49" s="1"/>
  <c r="O7" i="49"/>
  <c r="Q7" i="49" s="1"/>
  <c r="O5" i="49"/>
  <c r="O42" i="49"/>
  <c r="Q42" i="49" s="1"/>
  <c r="O40" i="49"/>
  <c r="Q40" i="49" s="1"/>
  <c r="O38" i="49"/>
  <c r="Q38" i="49" s="1"/>
  <c r="O36" i="49"/>
  <c r="Q36" i="49" s="1"/>
  <c r="O34" i="49"/>
  <c r="Q34" i="49" s="1"/>
  <c r="O32" i="49"/>
  <c r="Q32" i="49" s="1"/>
  <c r="O29" i="49"/>
  <c r="Q29" i="49" s="1"/>
  <c r="O27" i="49"/>
  <c r="Q27" i="49" s="1"/>
  <c r="O25" i="49"/>
  <c r="Q25" i="49" s="1"/>
  <c r="O23" i="49"/>
  <c r="Q23" i="49" s="1"/>
  <c r="O21" i="49"/>
  <c r="Q21" i="49" s="1"/>
  <c r="O19" i="49"/>
  <c r="Q19" i="49" s="1"/>
  <c r="O17" i="49"/>
  <c r="Q17" i="49" s="1"/>
  <c r="O15" i="49"/>
  <c r="Q15" i="49" s="1"/>
  <c r="O14" i="49"/>
  <c r="Q14" i="49" s="1"/>
  <c r="O12" i="49"/>
  <c r="Q12" i="49" s="1"/>
  <c r="O10" i="49"/>
  <c r="Q10" i="49" s="1"/>
  <c r="O8" i="49"/>
  <c r="Q8" i="49" s="1"/>
  <c r="O6" i="49"/>
  <c r="Q6" i="49" s="1"/>
  <c r="K13" i="18"/>
  <c r="K21" i="18"/>
  <c r="K29" i="18"/>
  <c r="K37" i="18"/>
  <c r="K7" i="18"/>
  <c r="K15" i="18"/>
  <c r="K23" i="18"/>
  <c r="K31" i="18"/>
  <c r="K39" i="18"/>
  <c r="K42" i="18"/>
  <c r="K26" i="18"/>
  <c r="K10" i="18"/>
  <c r="K30" i="18"/>
  <c r="K14" i="18"/>
  <c r="K40" i="18"/>
  <c r="K32" i="18"/>
  <c r="K24" i="18"/>
  <c r="K16" i="18"/>
  <c r="K8" i="18"/>
  <c r="K7" i="8"/>
  <c r="K15" i="8"/>
  <c r="K23" i="8"/>
  <c r="K31" i="8"/>
  <c r="K39" i="8"/>
  <c r="K9" i="8"/>
  <c r="K17" i="8"/>
  <c r="K25" i="8"/>
  <c r="K33" i="8"/>
  <c r="K41" i="8"/>
  <c r="K34" i="8"/>
  <c r="K18" i="8"/>
  <c r="K38" i="8"/>
  <c r="K22" i="8"/>
  <c r="K6" i="8"/>
  <c r="K36" i="8"/>
  <c r="K28" i="8"/>
  <c r="K20" i="8"/>
  <c r="K12" i="8"/>
  <c r="I5" i="8"/>
  <c r="H44" i="8"/>
  <c r="K7" i="21"/>
  <c r="K15" i="21"/>
  <c r="K23" i="21"/>
  <c r="K31" i="21"/>
  <c r="K39" i="21"/>
  <c r="K9" i="21"/>
  <c r="K17" i="21"/>
  <c r="K25" i="21"/>
  <c r="K33" i="21"/>
  <c r="K41" i="21"/>
  <c r="K34" i="21"/>
  <c r="K18" i="21"/>
  <c r="K38" i="21"/>
  <c r="K22" i="21"/>
  <c r="K6" i="21"/>
  <c r="K36" i="21"/>
  <c r="K28" i="21"/>
  <c r="K20" i="21"/>
  <c r="K12" i="21"/>
  <c r="H44" i="21"/>
  <c r="I5" i="21"/>
  <c r="K13" i="20"/>
  <c r="K21" i="20"/>
  <c r="K29" i="20"/>
  <c r="K37" i="20"/>
  <c r="K7" i="20"/>
  <c r="K15" i="20"/>
  <c r="K23" i="20"/>
  <c r="K31" i="20"/>
  <c r="K39" i="20"/>
  <c r="K42" i="20"/>
  <c r="K26" i="20"/>
  <c r="K10" i="20"/>
  <c r="K30" i="20"/>
  <c r="K14" i="20"/>
  <c r="K40" i="20"/>
  <c r="K32" i="20"/>
  <c r="K24" i="20"/>
  <c r="K16" i="20"/>
  <c r="K8" i="20"/>
  <c r="O43" i="16"/>
  <c r="Q43" i="16" s="1"/>
  <c r="O39" i="16"/>
  <c r="Q39" i="16" s="1"/>
  <c r="O35" i="16"/>
  <c r="Q35" i="16" s="1"/>
  <c r="O31" i="16"/>
  <c r="Q31" i="16" s="1"/>
  <c r="O27" i="16"/>
  <c r="Q27" i="16" s="1"/>
  <c r="O23" i="16"/>
  <c r="Q23" i="16" s="1"/>
  <c r="O19" i="16"/>
  <c r="Q19" i="16" s="1"/>
  <c r="O15" i="16"/>
  <c r="Q15" i="16" s="1"/>
  <c r="O11" i="16"/>
  <c r="Q11" i="16" s="1"/>
  <c r="O7" i="16"/>
  <c r="Q7" i="16" s="1"/>
  <c r="O42" i="16"/>
  <c r="Q42" i="16" s="1"/>
  <c r="O38" i="16"/>
  <c r="Q38" i="16" s="1"/>
  <c r="O34" i="16"/>
  <c r="Q34" i="16" s="1"/>
  <c r="O30" i="16"/>
  <c r="Q30" i="16" s="1"/>
  <c r="O26" i="16"/>
  <c r="Q26" i="16" s="1"/>
  <c r="O22" i="16"/>
  <c r="Q22" i="16" s="1"/>
  <c r="O18" i="16"/>
  <c r="Q18" i="16" s="1"/>
  <c r="O14" i="16"/>
  <c r="Q14" i="16" s="1"/>
  <c r="O10" i="16"/>
  <c r="Q10" i="16" s="1"/>
  <c r="O6" i="16"/>
  <c r="Q6" i="16" s="1"/>
  <c r="K44" i="12"/>
  <c r="M44" i="12" s="1"/>
  <c r="O43" i="52"/>
  <c r="Q43" i="52" s="1"/>
  <c r="O39" i="52"/>
  <c r="Q39" i="52" s="1"/>
  <c r="O35" i="52"/>
  <c r="Q35" i="52" s="1"/>
  <c r="O31" i="52"/>
  <c r="Q31" i="52" s="1"/>
  <c r="O27" i="52"/>
  <c r="Q27" i="52" s="1"/>
  <c r="O23" i="52"/>
  <c r="Q23" i="52" s="1"/>
  <c r="O19" i="52"/>
  <c r="Q19" i="52" s="1"/>
  <c r="O15" i="52"/>
  <c r="Q15" i="52" s="1"/>
  <c r="O11" i="52"/>
  <c r="Q11" i="52" s="1"/>
  <c r="O7" i="52"/>
  <c r="Q7" i="52" s="1"/>
  <c r="O42" i="52"/>
  <c r="Q42" i="52" s="1"/>
  <c r="O38" i="52"/>
  <c r="Q38" i="52" s="1"/>
  <c r="O34" i="52"/>
  <c r="Q34" i="52" s="1"/>
  <c r="O30" i="52"/>
  <c r="Q30" i="52" s="1"/>
  <c r="O26" i="52"/>
  <c r="Q26" i="52" s="1"/>
  <c r="O22" i="52"/>
  <c r="Q22" i="52" s="1"/>
  <c r="O18" i="52"/>
  <c r="Q18" i="52" s="1"/>
  <c r="O14" i="52"/>
  <c r="Q14" i="52" s="1"/>
  <c r="O10" i="52"/>
  <c r="Q10" i="52" s="1"/>
  <c r="O6" i="52"/>
  <c r="Q6" i="52" s="1"/>
  <c r="K9" i="18"/>
  <c r="K17" i="18"/>
  <c r="K25" i="18"/>
  <c r="K33" i="18"/>
  <c r="K41" i="18"/>
  <c r="K11" i="18"/>
  <c r="K19" i="18"/>
  <c r="K27" i="18"/>
  <c r="K35" i="18"/>
  <c r="K43" i="18"/>
  <c r="K34" i="18"/>
  <c r="K18" i="18"/>
  <c r="K38" i="18"/>
  <c r="K22" i="18"/>
  <c r="K6" i="18"/>
  <c r="K36" i="18"/>
  <c r="K28" i="18"/>
  <c r="K20" i="18"/>
  <c r="K12" i="18"/>
  <c r="I5" i="18"/>
  <c r="H44" i="18"/>
  <c r="K11" i="8"/>
  <c r="K19" i="8"/>
  <c r="K27" i="8"/>
  <c r="K35" i="8"/>
  <c r="K43" i="8"/>
  <c r="K13" i="8"/>
  <c r="K21" i="8"/>
  <c r="K29" i="8"/>
  <c r="K37" i="8"/>
  <c r="K42" i="8"/>
  <c r="K26" i="8"/>
  <c r="K10" i="8"/>
  <c r="K30" i="8"/>
  <c r="K14" i="8"/>
  <c r="K40" i="8"/>
  <c r="K32" i="8"/>
  <c r="K24" i="8"/>
  <c r="K16" i="8"/>
  <c r="K8" i="8"/>
  <c r="O41" i="50"/>
  <c r="Q41" i="50" s="1"/>
  <c r="O25" i="50"/>
  <c r="Q25" i="50" s="1"/>
  <c r="O9" i="50"/>
  <c r="Q9" i="50" s="1"/>
  <c r="O32" i="50"/>
  <c r="Q32" i="50" s="1"/>
  <c r="O16" i="50"/>
  <c r="Q16" i="50" s="1"/>
  <c r="K5" i="19"/>
  <c r="K44" i="19" s="1"/>
  <c r="M44" i="19" s="1"/>
  <c r="I44" i="19"/>
  <c r="K5" i="13"/>
  <c r="K44" i="13" s="1"/>
  <c r="M44" i="13" s="1"/>
  <c r="I44" i="13"/>
  <c r="K11" i="21"/>
  <c r="K19" i="21"/>
  <c r="K27" i="21"/>
  <c r="K35" i="21"/>
  <c r="K43" i="21"/>
  <c r="K13" i="21"/>
  <c r="K21" i="21"/>
  <c r="K29" i="21"/>
  <c r="K37" i="21"/>
  <c r="K42" i="21"/>
  <c r="K26" i="21"/>
  <c r="K10" i="21"/>
  <c r="K30" i="21"/>
  <c r="K14" i="21"/>
  <c r="K40" i="21"/>
  <c r="K32" i="21"/>
  <c r="K24" i="21"/>
  <c r="K16" i="21"/>
  <c r="K8" i="21"/>
  <c r="Q5" i="42"/>
  <c r="Q5" i="40"/>
  <c r="Q5" i="39"/>
  <c r="Q5" i="30"/>
  <c r="Q5" i="27"/>
  <c r="Q5" i="26"/>
  <c r="Q5" i="25"/>
  <c r="Q5" i="15"/>
  <c r="Q5" i="14"/>
  <c r="O35" i="36" l="1"/>
  <c r="Q35" i="36" s="1"/>
  <c r="O19" i="36"/>
  <c r="Q19" i="36" s="1"/>
  <c r="O40" i="36"/>
  <c r="Q40" i="36" s="1"/>
  <c r="O9" i="36"/>
  <c r="Q9" i="36" s="1"/>
  <c r="O14" i="36"/>
  <c r="Q14" i="36" s="1"/>
  <c r="O33" i="36"/>
  <c r="Q33" i="36" s="1"/>
  <c r="O17" i="36"/>
  <c r="Q17" i="36" s="1"/>
  <c r="O36" i="36"/>
  <c r="Q36" i="36" s="1"/>
  <c r="O42" i="36"/>
  <c r="Q42" i="36" s="1"/>
  <c r="O11" i="36"/>
  <c r="Q11" i="36" s="1"/>
  <c r="O31" i="36"/>
  <c r="Q31" i="36" s="1"/>
  <c r="O15" i="36"/>
  <c r="Q15" i="36" s="1"/>
  <c r="O32" i="36"/>
  <c r="Q32" i="36" s="1"/>
  <c r="O38" i="36"/>
  <c r="Q38" i="36" s="1"/>
  <c r="O7" i="36"/>
  <c r="Q7" i="36" s="1"/>
  <c r="O29" i="36"/>
  <c r="Q29" i="36" s="1"/>
  <c r="O5" i="36"/>
  <c r="Q5" i="36" s="1"/>
  <c r="O28" i="36"/>
  <c r="Q28" i="36" s="1"/>
  <c r="O34" i="36"/>
  <c r="Q34" i="36" s="1"/>
  <c r="O43" i="36"/>
  <c r="Q43" i="36" s="1"/>
  <c r="O27" i="36"/>
  <c r="Q27" i="36" s="1"/>
  <c r="O12" i="36"/>
  <c r="Q12" i="36" s="1"/>
  <c r="O24" i="36"/>
  <c r="Q24" i="36" s="1"/>
  <c r="O30" i="36"/>
  <c r="Q30" i="36" s="1"/>
  <c r="O41" i="36"/>
  <c r="Q41" i="36" s="1"/>
  <c r="O25" i="36"/>
  <c r="Q25" i="36" s="1"/>
  <c r="O10" i="36"/>
  <c r="Q10" i="36" s="1"/>
  <c r="O20" i="36"/>
  <c r="Q20" i="36" s="1"/>
  <c r="O26" i="36"/>
  <c r="Q26" i="36" s="1"/>
  <c r="O39" i="36"/>
  <c r="Q39" i="36" s="1"/>
  <c r="O23" i="36"/>
  <c r="Q23" i="36" s="1"/>
  <c r="O8" i="36"/>
  <c r="Q8" i="36" s="1"/>
  <c r="O16" i="36"/>
  <c r="Q16" i="36" s="1"/>
  <c r="O22" i="36"/>
  <c r="Q22" i="36" s="1"/>
  <c r="O37" i="36"/>
  <c r="Q37" i="36" s="1"/>
  <c r="O21" i="36"/>
  <c r="Q21" i="36" s="1"/>
  <c r="O6" i="36"/>
  <c r="Q6" i="36" s="1"/>
  <c r="O13" i="36"/>
  <c r="Q13" i="36" s="1"/>
  <c r="O18" i="36"/>
  <c r="Q18" i="36" s="1"/>
  <c r="O20" i="50"/>
  <c r="Q20" i="50" s="1"/>
  <c r="O13" i="50"/>
  <c r="Q13" i="50" s="1"/>
  <c r="O18" i="32"/>
  <c r="Q18" i="32" s="1"/>
  <c r="O12" i="32"/>
  <c r="Q12" i="32" s="1"/>
  <c r="O5" i="32"/>
  <c r="Q5" i="32" s="1"/>
  <c r="O21" i="32"/>
  <c r="Q21" i="32" s="1"/>
  <c r="O41" i="32"/>
  <c r="Q41" i="32" s="1"/>
  <c r="O24" i="50"/>
  <c r="Q24" i="50" s="1"/>
  <c r="O17" i="50"/>
  <c r="Q17" i="50" s="1"/>
  <c r="O22" i="32"/>
  <c r="Q22" i="32" s="1"/>
  <c r="O16" i="32"/>
  <c r="Q16" i="32" s="1"/>
  <c r="O7" i="32"/>
  <c r="Q7" i="32" s="1"/>
  <c r="O23" i="32"/>
  <c r="Q23" i="32" s="1"/>
  <c r="O43" i="32"/>
  <c r="Q43" i="32" s="1"/>
  <c r="O35" i="22"/>
  <c r="Q35" i="22" s="1"/>
  <c r="O25" i="22"/>
  <c r="Q25" i="22" s="1"/>
  <c r="O28" i="50"/>
  <c r="Q28" i="50" s="1"/>
  <c r="O21" i="50"/>
  <c r="Q21" i="50" s="1"/>
  <c r="O30" i="32"/>
  <c r="Q30" i="32" s="1"/>
  <c r="O20" i="32"/>
  <c r="Q20" i="32" s="1"/>
  <c r="O9" i="32"/>
  <c r="Q9" i="32" s="1"/>
  <c r="O25" i="32"/>
  <c r="Q25" i="32" s="1"/>
  <c r="O27" i="32"/>
  <c r="Q27" i="32" s="1"/>
  <c r="O5" i="22"/>
  <c r="Q5" i="22" s="1"/>
  <c r="O39" i="22"/>
  <c r="Q39" i="22" s="1"/>
  <c r="O29" i="22"/>
  <c r="Q29" i="22" s="1"/>
  <c r="O44" i="39"/>
  <c r="O34" i="32"/>
  <c r="Q34" i="32" s="1"/>
  <c r="O24" i="32"/>
  <c r="Q24" i="32" s="1"/>
  <c r="O11" i="32"/>
  <c r="Q11" i="32" s="1"/>
  <c r="O31" i="32"/>
  <c r="Q31" i="32" s="1"/>
  <c r="O29" i="32"/>
  <c r="Q29" i="32" s="1"/>
  <c r="O9" i="22"/>
  <c r="Q9" i="22" s="1"/>
  <c r="O43" i="22"/>
  <c r="Q43" i="22" s="1"/>
  <c r="O33" i="22"/>
  <c r="Q33" i="22" s="1"/>
  <c r="O36" i="50"/>
  <c r="Q36" i="50" s="1"/>
  <c r="O29" i="50"/>
  <c r="Q29" i="50" s="1"/>
  <c r="O38" i="32"/>
  <c r="Q38" i="32" s="1"/>
  <c r="O32" i="32"/>
  <c r="Q32" i="32" s="1"/>
  <c r="O13" i="32"/>
  <c r="Q13" i="32" s="1"/>
  <c r="O33" i="32"/>
  <c r="Q33" i="32" s="1"/>
  <c r="O13" i="22"/>
  <c r="Q13" i="22" s="1"/>
  <c r="O16" i="22"/>
  <c r="Q16" i="22" s="1"/>
  <c r="O37" i="22"/>
  <c r="Q37" i="22" s="1"/>
  <c r="O43" i="38"/>
  <c r="Q43" i="38" s="1"/>
  <c r="O13" i="38"/>
  <c r="Q13" i="38" s="1"/>
  <c r="O39" i="38"/>
  <c r="Q39" i="38" s="1"/>
  <c r="O5" i="38"/>
  <c r="Q5" i="38" s="1"/>
  <c r="O31" i="38"/>
  <c r="Q31" i="38" s="1"/>
  <c r="O35" i="38"/>
  <c r="Q35" i="38" s="1"/>
  <c r="O27" i="38"/>
  <c r="Q27" i="38" s="1"/>
  <c r="O23" i="38"/>
  <c r="Q23" i="38" s="1"/>
  <c r="O19" i="38"/>
  <c r="Q19" i="38" s="1"/>
  <c r="O9" i="38"/>
  <c r="Q9" i="38" s="1"/>
  <c r="Q44" i="38" s="1"/>
  <c r="Q5" i="44"/>
  <c r="O8" i="50"/>
  <c r="Q8" i="50" s="1"/>
  <c r="O40" i="50"/>
  <c r="Q40" i="50" s="1"/>
  <c r="O33" i="50"/>
  <c r="Q33" i="50" s="1"/>
  <c r="O6" i="32"/>
  <c r="Q6" i="32" s="1"/>
  <c r="O42" i="32"/>
  <c r="Q42" i="32" s="1"/>
  <c r="O36" i="32"/>
  <c r="Q36" i="32" s="1"/>
  <c r="O15" i="32"/>
  <c r="Q15" i="32" s="1"/>
  <c r="O35" i="32"/>
  <c r="Q35" i="32" s="1"/>
  <c r="O19" i="22"/>
  <c r="Q19" i="22" s="1"/>
  <c r="O7" i="22"/>
  <c r="Q7" i="22" s="1"/>
  <c r="O41" i="22"/>
  <c r="Q41" i="22" s="1"/>
  <c r="O12" i="44"/>
  <c r="Q12" i="44" s="1"/>
  <c r="O40" i="44"/>
  <c r="Q40" i="44" s="1"/>
  <c r="O42" i="44"/>
  <c r="Q42" i="44" s="1"/>
  <c r="O26" i="44"/>
  <c r="Q26" i="44" s="1"/>
  <c r="O10" i="44"/>
  <c r="Q10" i="44" s="1"/>
  <c r="O24" i="44"/>
  <c r="Q24" i="44" s="1"/>
  <c r="O38" i="44"/>
  <c r="Q38" i="44" s="1"/>
  <c r="O22" i="44"/>
  <c r="Q22" i="44" s="1"/>
  <c r="O6" i="44"/>
  <c r="Q6" i="44" s="1"/>
  <c r="Q44" i="44" s="1"/>
  <c r="O20" i="44"/>
  <c r="Q20" i="44" s="1"/>
  <c r="O36" i="44"/>
  <c r="Q36" i="44" s="1"/>
  <c r="O32" i="44"/>
  <c r="Q32" i="44" s="1"/>
  <c r="O34" i="44"/>
  <c r="Q34" i="44" s="1"/>
  <c r="O18" i="44"/>
  <c r="Q18" i="44" s="1"/>
  <c r="O16" i="44"/>
  <c r="Q16" i="44" s="1"/>
  <c r="O30" i="44"/>
  <c r="Q30" i="44" s="1"/>
  <c r="O14" i="44"/>
  <c r="Q14" i="44" s="1"/>
  <c r="O28" i="44"/>
  <c r="Q28" i="44" s="1"/>
  <c r="O8" i="44"/>
  <c r="Q8" i="44" s="1"/>
  <c r="O12" i="50"/>
  <c r="Q12" i="50" s="1"/>
  <c r="O5" i="50"/>
  <c r="O37" i="50"/>
  <c r="Q37" i="50" s="1"/>
  <c r="O10" i="32"/>
  <c r="Q10" i="32" s="1"/>
  <c r="O28" i="32"/>
  <c r="Q28" i="32" s="1"/>
  <c r="O40" i="32"/>
  <c r="Q40" i="32" s="1"/>
  <c r="O17" i="32"/>
  <c r="Q17" i="32" s="1"/>
  <c r="O23" i="22"/>
  <c r="Q23" i="22" s="1"/>
  <c r="O11" i="22"/>
  <c r="Q11" i="22" s="1"/>
  <c r="Q44" i="22" s="1"/>
  <c r="O27" i="25"/>
  <c r="Q27" i="25" s="1"/>
  <c r="O7" i="25"/>
  <c r="Q7" i="25" s="1"/>
  <c r="O15" i="25"/>
  <c r="Q15" i="25" s="1"/>
  <c r="O34" i="25"/>
  <c r="Q34" i="25" s="1"/>
  <c r="O42" i="25"/>
  <c r="Q42" i="25" s="1"/>
  <c r="O25" i="25"/>
  <c r="Q25" i="25" s="1"/>
  <c r="O8" i="25"/>
  <c r="Q8" i="25" s="1"/>
  <c r="O12" i="25"/>
  <c r="Q12" i="25" s="1"/>
  <c r="Q44" i="25" s="1"/>
  <c r="O16" i="25"/>
  <c r="Q16" i="25" s="1"/>
  <c r="O31" i="25"/>
  <c r="Q31" i="25" s="1"/>
  <c r="O35" i="25"/>
  <c r="Q35" i="25" s="1"/>
  <c r="O39" i="25"/>
  <c r="Q39" i="25" s="1"/>
  <c r="O43" i="25"/>
  <c r="Q43" i="25" s="1"/>
  <c r="O22" i="25"/>
  <c r="Q22" i="25" s="1"/>
  <c r="O41" i="29"/>
  <c r="Q41" i="29" s="1"/>
  <c r="O37" i="29"/>
  <c r="Q37" i="29" s="1"/>
  <c r="O33" i="29"/>
  <c r="Q33" i="29" s="1"/>
  <c r="O22" i="29"/>
  <c r="Q22" i="29" s="1"/>
  <c r="O18" i="29"/>
  <c r="Q18" i="29" s="1"/>
  <c r="O29" i="29"/>
  <c r="Q29" i="29" s="1"/>
  <c r="O25" i="29"/>
  <c r="Q25" i="29" s="1"/>
  <c r="O13" i="29"/>
  <c r="Q13" i="29" s="1"/>
  <c r="O9" i="29"/>
  <c r="Q9" i="29" s="1"/>
  <c r="O5" i="29"/>
  <c r="Q5" i="29" s="1"/>
  <c r="Q44" i="29" s="1"/>
  <c r="O43" i="29"/>
  <c r="Q43" i="29" s="1"/>
  <c r="O39" i="29"/>
  <c r="Q39" i="29" s="1"/>
  <c r="O35" i="29"/>
  <c r="Q35" i="29" s="1"/>
  <c r="O31" i="29"/>
  <c r="Q31" i="29" s="1"/>
  <c r="O20" i="29"/>
  <c r="Q20" i="29" s="1"/>
  <c r="O16" i="29"/>
  <c r="Q16" i="29" s="1"/>
  <c r="O27" i="29"/>
  <c r="Q27" i="29" s="1"/>
  <c r="O23" i="29"/>
  <c r="Q23" i="29" s="1"/>
  <c r="O11" i="29"/>
  <c r="Q11" i="29" s="1"/>
  <c r="O7" i="29"/>
  <c r="Q7" i="29" s="1"/>
  <c r="O41" i="41"/>
  <c r="Q41" i="41" s="1"/>
  <c r="O33" i="41"/>
  <c r="Q33" i="41" s="1"/>
  <c r="O25" i="41"/>
  <c r="Q25" i="41" s="1"/>
  <c r="Q44" i="41" s="1"/>
  <c r="O17" i="41"/>
  <c r="Q17" i="41" s="1"/>
  <c r="O9" i="41"/>
  <c r="Q9" i="41" s="1"/>
  <c r="O37" i="41"/>
  <c r="Q37" i="41" s="1"/>
  <c r="O29" i="41"/>
  <c r="Q29" i="41" s="1"/>
  <c r="O21" i="41"/>
  <c r="Q21" i="41" s="1"/>
  <c r="O13" i="41"/>
  <c r="Q13" i="41" s="1"/>
  <c r="O5" i="41"/>
  <c r="Q5" i="41" s="1"/>
  <c r="O44" i="42"/>
  <c r="O44" i="40"/>
  <c r="O44" i="25"/>
  <c r="O39" i="48"/>
  <c r="Q39" i="48" s="1"/>
  <c r="O30" i="48"/>
  <c r="Q30" i="48" s="1"/>
  <c r="O22" i="48"/>
  <c r="Q22" i="48" s="1"/>
  <c r="O31" i="48"/>
  <c r="Q31" i="48" s="1"/>
  <c r="O7" i="48"/>
  <c r="Q7" i="48" s="1"/>
  <c r="O38" i="48"/>
  <c r="Q38" i="48" s="1"/>
  <c r="O29" i="48"/>
  <c r="Q29" i="48" s="1"/>
  <c r="O21" i="48"/>
  <c r="Q21" i="48" s="1"/>
  <c r="O14" i="48"/>
  <c r="Q14" i="48" s="1"/>
  <c r="O6" i="48"/>
  <c r="O35" i="48"/>
  <c r="Q35" i="48" s="1"/>
  <c r="O26" i="48"/>
  <c r="Q26" i="48" s="1"/>
  <c r="O18" i="48"/>
  <c r="Q18" i="48" s="1"/>
  <c r="O11" i="48"/>
  <c r="Q11" i="48" s="1"/>
  <c r="O42" i="48"/>
  <c r="Q42" i="48" s="1"/>
  <c r="O34" i="48"/>
  <c r="Q34" i="48" s="1"/>
  <c r="O25" i="48"/>
  <c r="Q25" i="48" s="1"/>
  <c r="O17" i="48"/>
  <c r="Q17" i="48" s="1"/>
  <c r="O10" i="48"/>
  <c r="Q10" i="48" s="1"/>
  <c r="O24" i="27"/>
  <c r="Q24" i="27" s="1"/>
  <c r="O39" i="27"/>
  <c r="Q39" i="27" s="1"/>
  <c r="O31" i="27"/>
  <c r="Q31" i="27" s="1"/>
  <c r="O14" i="27"/>
  <c r="Q14" i="27" s="1"/>
  <c r="O6" i="27"/>
  <c r="Q6" i="27" s="1"/>
  <c r="Q44" i="27" s="1"/>
  <c r="O28" i="27"/>
  <c r="Q28" i="27" s="1"/>
  <c r="O43" i="27"/>
  <c r="Q43" i="27" s="1"/>
  <c r="O35" i="27"/>
  <c r="Q35" i="27" s="1"/>
  <c r="O18" i="27"/>
  <c r="Q18" i="27" s="1"/>
  <c r="O10" i="27"/>
  <c r="Q10" i="27" s="1"/>
  <c r="O43" i="34"/>
  <c r="Q43" i="34" s="1"/>
  <c r="O41" i="34"/>
  <c r="Q41" i="34" s="1"/>
  <c r="O39" i="34"/>
  <c r="Q39" i="34" s="1"/>
  <c r="O37" i="34"/>
  <c r="Q37" i="34" s="1"/>
  <c r="O35" i="34"/>
  <c r="Q35" i="34" s="1"/>
  <c r="O33" i="34"/>
  <c r="Q33" i="34" s="1"/>
  <c r="O31" i="34"/>
  <c r="Q31" i="34" s="1"/>
  <c r="O27" i="34"/>
  <c r="Q27" i="34" s="1"/>
  <c r="O25" i="34"/>
  <c r="Q25" i="34" s="1"/>
  <c r="O23" i="34"/>
  <c r="Q23" i="34" s="1"/>
  <c r="O21" i="34"/>
  <c r="Q21" i="34" s="1"/>
  <c r="O19" i="34"/>
  <c r="Q19" i="34" s="1"/>
  <c r="O17" i="34"/>
  <c r="Q17" i="34" s="1"/>
  <c r="O15" i="34"/>
  <c r="Q15" i="34" s="1"/>
  <c r="O13" i="34"/>
  <c r="Q13" i="34" s="1"/>
  <c r="O11" i="34"/>
  <c r="Q11" i="34" s="1"/>
  <c r="O28" i="34"/>
  <c r="Q28" i="34" s="1"/>
  <c r="O9" i="34"/>
  <c r="Q9" i="34" s="1"/>
  <c r="O7" i="34"/>
  <c r="Q7" i="34" s="1"/>
  <c r="O5" i="34"/>
  <c r="O42" i="34"/>
  <c r="Q42" i="34" s="1"/>
  <c r="O38" i="34"/>
  <c r="Q38" i="34" s="1"/>
  <c r="O34" i="34"/>
  <c r="Q34" i="34" s="1"/>
  <c r="O30" i="34"/>
  <c r="Q30" i="34" s="1"/>
  <c r="O24" i="34"/>
  <c r="Q24" i="34" s="1"/>
  <c r="O20" i="34"/>
  <c r="Q20" i="34" s="1"/>
  <c r="O16" i="34"/>
  <c r="Q16" i="34" s="1"/>
  <c r="O12" i="34"/>
  <c r="Q12" i="34" s="1"/>
  <c r="O10" i="34"/>
  <c r="Q10" i="34" s="1"/>
  <c r="O6" i="34"/>
  <c r="Q6" i="34" s="1"/>
  <c r="O40" i="34"/>
  <c r="Q40" i="34" s="1"/>
  <c r="O36" i="34"/>
  <c r="Q36" i="34" s="1"/>
  <c r="O32" i="34"/>
  <c r="Q32" i="34" s="1"/>
  <c r="O26" i="34"/>
  <c r="Q26" i="34" s="1"/>
  <c r="O22" i="34"/>
  <c r="Q22" i="34" s="1"/>
  <c r="O18" i="34"/>
  <c r="Q18" i="34" s="1"/>
  <c r="O14" i="34"/>
  <c r="Q14" i="34" s="1"/>
  <c r="O29" i="34"/>
  <c r="Q29" i="34" s="1"/>
  <c r="O8" i="34"/>
  <c r="Q8" i="34" s="1"/>
  <c r="O43" i="17"/>
  <c r="Q43" i="17" s="1"/>
  <c r="O41" i="17"/>
  <c r="Q41" i="17" s="1"/>
  <c r="O39" i="17"/>
  <c r="Q39" i="17" s="1"/>
  <c r="O37" i="17"/>
  <c r="Q37" i="17" s="1"/>
  <c r="O35" i="17"/>
  <c r="Q35" i="17" s="1"/>
  <c r="O33" i="17"/>
  <c r="Q33" i="17" s="1"/>
  <c r="O31" i="17"/>
  <c r="Q31" i="17" s="1"/>
  <c r="O29" i="17"/>
  <c r="Q29" i="17" s="1"/>
  <c r="O27" i="17"/>
  <c r="Q27" i="17" s="1"/>
  <c r="O25" i="17"/>
  <c r="Q25" i="17" s="1"/>
  <c r="O23" i="17"/>
  <c r="Q23" i="17" s="1"/>
  <c r="O21" i="17"/>
  <c r="Q21" i="17" s="1"/>
  <c r="O19" i="17"/>
  <c r="Q19" i="17" s="1"/>
  <c r="O17" i="17"/>
  <c r="Q17" i="17" s="1"/>
  <c r="O15" i="17"/>
  <c r="Q15" i="17" s="1"/>
  <c r="O13" i="17"/>
  <c r="Q13" i="17" s="1"/>
  <c r="O11" i="17"/>
  <c r="Q11" i="17" s="1"/>
  <c r="O8" i="17"/>
  <c r="Q8" i="17" s="1"/>
  <c r="O6" i="17"/>
  <c r="Q6" i="17" s="1"/>
  <c r="O10" i="17"/>
  <c r="Q10" i="17" s="1"/>
  <c r="O42" i="17"/>
  <c r="Q42" i="17" s="1"/>
  <c r="O40" i="17"/>
  <c r="Q40" i="17" s="1"/>
  <c r="O38" i="17"/>
  <c r="Q38" i="17" s="1"/>
  <c r="O36" i="17"/>
  <c r="Q36" i="17" s="1"/>
  <c r="O34" i="17"/>
  <c r="Q34" i="17" s="1"/>
  <c r="O32" i="17"/>
  <c r="Q32" i="17" s="1"/>
  <c r="O30" i="17"/>
  <c r="Q30" i="17" s="1"/>
  <c r="O28" i="17"/>
  <c r="Q28" i="17" s="1"/>
  <c r="O26" i="17"/>
  <c r="Q26" i="17" s="1"/>
  <c r="O24" i="17"/>
  <c r="Q24" i="17" s="1"/>
  <c r="O22" i="17"/>
  <c r="Q22" i="17" s="1"/>
  <c r="O20" i="17"/>
  <c r="Q20" i="17" s="1"/>
  <c r="O18" i="17"/>
  <c r="Q18" i="17" s="1"/>
  <c r="O16" i="17"/>
  <c r="Q16" i="17" s="1"/>
  <c r="O14" i="17"/>
  <c r="Q14" i="17" s="1"/>
  <c r="O12" i="17"/>
  <c r="Q12" i="17" s="1"/>
  <c r="O9" i="17"/>
  <c r="Q9" i="17" s="1"/>
  <c r="O7" i="17"/>
  <c r="Q7" i="17" s="1"/>
  <c r="O5" i="17"/>
  <c r="O42" i="31"/>
  <c r="Q42" i="31" s="1"/>
  <c r="O40" i="31"/>
  <c r="Q40" i="31" s="1"/>
  <c r="O38" i="31"/>
  <c r="Q38" i="31" s="1"/>
  <c r="O36" i="31"/>
  <c r="Q36" i="31" s="1"/>
  <c r="O34" i="31"/>
  <c r="Q34" i="31" s="1"/>
  <c r="O32" i="31"/>
  <c r="Q32" i="31" s="1"/>
  <c r="O30" i="31"/>
  <c r="Q30" i="31" s="1"/>
  <c r="O23" i="31"/>
  <c r="Q23" i="31" s="1"/>
  <c r="O21" i="31"/>
  <c r="Q21" i="31" s="1"/>
  <c r="O19" i="31"/>
  <c r="Q19" i="31" s="1"/>
  <c r="O17" i="31"/>
  <c r="Q17" i="31" s="1"/>
  <c r="O15" i="31"/>
  <c r="Q15" i="31" s="1"/>
  <c r="O13" i="31"/>
  <c r="Q13" i="31" s="1"/>
  <c r="O29" i="31"/>
  <c r="Q29" i="31" s="1"/>
  <c r="O27" i="31"/>
  <c r="Q27" i="31" s="1"/>
  <c r="O25" i="31"/>
  <c r="Q25" i="31" s="1"/>
  <c r="O10" i="31"/>
  <c r="Q10" i="31" s="1"/>
  <c r="O8" i="31"/>
  <c r="Q8" i="31" s="1"/>
  <c r="O6" i="31"/>
  <c r="Q6" i="31" s="1"/>
  <c r="O43" i="31"/>
  <c r="Q43" i="31" s="1"/>
  <c r="O39" i="31"/>
  <c r="Q39" i="31" s="1"/>
  <c r="O35" i="31"/>
  <c r="Q35" i="31" s="1"/>
  <c r="O31" i="31"/>
  <c r="Q31" i="31" s="1"/>
  <c r="O22" i="31"/>
  <c r="Q22" i="31" s="1"/>
  <c r="O18" i="31"/>
  <c r="Q18" i="31" s="1"/>
  <c r="O14" i="31"/>
  <c r="Q14" i="31" s="1"/>
  <c r="O28" i="31"/>
  <c r="Q28" i="31" s="1"/>
  <c r="O11" i="31"/>
  <c r="Q11" i="31" s="1"/>
  <c r="O7" i="31"/>
  <c r="Q7" i="31" s="1"/>
  <c r="O41" i="31"/>
  <c r="Q41" i="31" s="1"/>
  <c r="O37" i="31"/>
  <c r="Q37" i="31" s="1"/>
  <c r="O33" i="31"/>
  <c r="Q33" i="31" s="1"/>
  <c r="O24" i="31"/>
  <c r="Q24" i="31" s="1"/>
  <c r="O20" i="31"/>
  <c r="Q20" i="31" s="1"/>
  <c r="O16" i="31"/>
  <c r="Q16" i="31" s="1"/>
  <c r="O12" i="31"/>
  <c r="Q12" i="31" s="1"/>
  <c r="O26" i="31"/>
  <c r="Q26" i="31" s="1"/>
  <c r="O9" i="31"/>
  <c r="Q9" i="31" s="1"/>
  <c r="O5" i="31"/>
  <c r="O44" i="14"/>
  <c r="O44" i="15"/>
  <c r="O44" i="22"/>
  <c r="O44" i="26"/>
  <c r="O44" i="29"/>
  <c r="O44" i="30"/>
  <c r="O6" i="50"/>
  <c r="Q6" i="50" s="1"/>
  <c r="O10" i="50"/>
  <c r="Q10" i="50" s="1"/>
  <c r="O14" i="50"/>
  <c r="Q14" i="50" s="1"/>
  <c r="O18" i="50"/>
  <c r="Q18" i="50" s="1"/>
  <c r="O22" i="50"/>
  <c r="Q22" i="50" s="1"/>
  <c r="O26" i="50"/>
  <c r="Q26" i="50" s="1"/>
  <c r="O30" i="50"/>
  <c r="Q30" i="50" s="1"/>
  <c r="O34" i="50"/>
  <c r="Q34" i="50" s="1"/>
  <c r="O38" i="50"/>
  <c r="Q38" i="50" s="1"/>
  <c r="O42" i="50"/>
  <c r="Q42" i="50" s="1"/>
  <c r="O7" i="50"/>
  <c r="Q7" i="50" s="1"/>
  <c r="O11" i="50"/>
  <c r="Q11" i="50" s="1"/>
  <c r="O15" i="50"/>
  <c r="Q15" i="50" s="1"/>
  <c r="O19" i="50"/>
  <c r="Q19" i="50" s="1"/>
  <c r="O23" i="50"/>
  <c r="Q23" i="50" s="1"/>
  <c r="O27" i="50"/>
  <c r="Q27" i="50" s="1"/>
  <c r="O31" i="50"/>
  <c r="Q31" i="50" s="1"/>
  <c r="O35" i="50"/>
  <c r="Q35" i="50" s="1"/>
  <c r="O39" i="50"/>
  <c r="Q39" i="50" s="1"/>
  <c r="O8" i="52"/>
  <c r="Q8" i="52" s="1"/>
  <c r="O12" i="52"/>
  <c r="Q12" i="52" s="1"/>
  <c r="O16" i="52"/>
  <c r="Q16" i="52" s="1"/>
  <c r="O20" i="52"/>
  <c r="Q20" i="52" s="1"/>
  <c r="O24" i="52"/>
  <c r="Q24" i="52" s="1"/>
  <c r="O28" i="52"/>
  <c r="Q28" i="52" s="1"/>
  <c r="O32" i="52"/>
  <c r="Q32" i="52" s="1"/>
  <c r="O36" i="52"/>
  <c r="Q36" i="52" s="1"/>
  <c r="O40" i="52"/>
  <c r="Q40" i="52" s="1"/>
  <c r="O5" i="52"/>
  <c r="O9" i="52"/>
  <c r="Q9" i="52" s="1"/>
  <c r="O13" i="52"/>
  <c r="Q13" i="52" s="1"/>
  <c r="O17" i="52"/>
  <c r="Q17" i="52" s="1"/>
  <c r="O21" i="52"/>
  <c r="Q21" i="52" s="1"/>
  <c r="O25" i="52"/>
  <c r="Q25" i="52" s="1"/>
  <c r="O29" i="52"/>
  <c r="Q29" i="52" s="1"/>
  <c r="O33" i="52"/>
  <c r="Q33" i="52" s="1"/>
  <c r="O37" i="52"/>
  <c r="Q37" i="52" s="1"/>
  <c r="O8" i="16"/>
  <c r="Q8" i="16" s="1"/>
  <c r="O12" i="16"/>
  <c r="Q12" i="16" s="1"/>
  <c r="O16" i="16"/>
  <c r="Q16" i="16" s="1"/>
  <c r="O20" i="16"/>
  <c r="Q20" i="16" s="1"/>
  <c r="O24" i="16"/>
  <c r="Q24" i="16" s="1"/>
  <c r="O28" i="16"/>
  <c r="Q28" i="16" s="1"/>
  <c r="O32" i="16"/>
  <c r="Q32" i="16" s="1"/>
  <c r="O36" i="16"/>
  <c r="Q36" i="16" s="1"/>
  <c r="O40" i="16"/>
  <c r="Q40" i="16" s="1"/>
  <c r="O5" i="16"/>
  <c r="O9" i="16"/>
  <c r="Q9" i="16" s="1"/>
  <c r="O13" i="16"/>
  <c r="Q13" i="16" s="1"/>
  <c r="O17" i="16"/>
  <c r="Q17" i="16" s="1"/>
  <c r="O21" i="16"/>
  <c r="Q21" i="16" s="1"/>
  <c r="O25" i="16"/>
  <c r="Q25" i="16" s="1"/>
  <c r="O29" i="16"/>
  <c r="Q29" i="16" s="1"/>
  <c r="O33" i="16"/>
  <c r="Q33" i="16" s="1"/>
  <c r="O37" i="16"/>
  <c r="Q37" i="16" s="1"/>
  <c r="O42" i="33"/>
  <c r="Q42" i="33" s="1"/>
  <c r="O40" i="33"/>
  <c r="Q40" i="33" s="1"/>
  <c r="O38" i="33"/>
  <c r="Q38" i="33" s="1"/>
  <c r="O36" i="33"/>
  <c r="Q36" i="33" s="1"/>
  <c r="O34" i="33"/>
  <c r="Q34" i="33" s="1"/>
  <c r="O32" i="33"/>
  <c r="Q32" i="33" s="1"/>
  <c r="O30" i="33"/>
  <c r="Q30" i="33" s="1"/>
  <c r="O25" i="33"/>
  <c r="Q25" i="33" s="1"/>
  <c r="O23" i="33"/>
  <c r="Q23" i="33" s="1"/>
  <c r="O21" i="33"/>
  <c r="Q21" i="33" s="1"/>
  <c r="O19" i="33"/>
  <c r="Q19" i="33" s="1"/>
  <c r="O17" i="33"/>
  <c r="Q17" i="33" s="1"/>
  <c r="O15" i="33"/>
  <c r="Q15" i="33" s="1"/>
  <c r="O13" i="33"/>
  <c r="Q13" i="33" s="1"/>
  <c r="O29" i="33"/>
  <c r="Q29" i="33" s="1"/>
  <c r="O27" i="33"/>
  <c r="Q27" i="33" s="1"/>
  <c r="O8" i="33"/>
  <c r="Q8" i="33" s="1"/>
  <c r="O6" i="33"/>
  <c r="Q6" i="33" s="1"/>
  <c r="O11" i="33"/>
  <c r="Q11" i="33" s="1"/>
  <c r="O41" i="33"/>
  <c r="Q41" i="33" s="1"/>
  <c r="O37" i="33"/>
  <c r="Q37" i="33" s="1"/>
  <c r="O33" i="33"/>
  <c r="Q33" i="33" s="1"/>
  <c r="O26" i="33"/>
  <c r="Q26" i="33" s="1"/>
  <c r="O22" i="33"/>
  <c r="Q22" i="33" s="1"/>
  <c r="O18" i="33"/>
  <c r="Q18" i="33" s="1"/>
  <c r="O14" i="33"/>
  <c r="Q14" i="33" s="1"/>
  <c r="O28" i="33"/>
  <c r="Q28" i="33" s="1"/>
  <c r="O7" i="33"/>
  <c r="Q7" i="33" s="1"/>
  <c r="O10" i="33"/>
  <c r="Q10" i="33" s="1"/>
  <c r="O43" i="33"/>
  <c r="Q43" i="33" s="1"/>
  <c r="O39" i="33"/>
  <c r="Q39" i="33" s="1"/>
  <c r="O35" i="33"/>
  <c r="Q35" i="33" s="1"/>
  <c r="O31" i="33"/>
  <c r="Q31" i="33" s="1"/>
  <c r="O24" i="33"/>
  <c r="Q24" i="33" s="1"/>
  <c r="O20" i="33"/>
  <c r="Q20" i="33" s="1"/>
  <c r="O16" i="33"/>
  <c r="Q16" i="33" s="1"/>
  <c r="O12" i="33"/>
  <c r="Q12" i="33" s="1"/>
  <c r="O9" i="33"/>
  <c r="Q9" i="33" s="1"/>
  <c r="O5" i="33"/>
  <c r="O42" i="43"/>
  <c r="Q42" i="43" s="1"/>
  <c r="O40" i="43"/>
  <c r="Q40" i="43" s="1"/>
  <c r="O38" i="43"/>
  <c r="Q38" i="43" s="1"/>
  <c r="O36" i="43"/>
  <c r="Q36" i="43" s="1"/>
  <c r="O34" i="43"/>
  <c r="Q34" i="43" s="1"/>
  <c r="O32" i="43"/>
  <c r="Q32" i="43" s="1"/>
  <c r="O30" i="43"/>
  <c r="Q30" i="43" s="1"/>
  <c r="O28" i="43"/>
  <c r="Q28" i="43" s="1"/>
  <c r="O26" i="43"/>
  <c r="Q26" i="43" s="1"/>
  <c r="O24" i="43"/>
  <c r="Q24" i="43" s="1"/>
  <c r="O22" i="43"/>
  <c r="Q22" i="43" s="1"/>
  <c r="O20" i="43"/>
  <c r="Q20" i="43" s="1"/>
  <c r="O18" i="43"/>
  <c r="Q18" i="43" s="1"/>
  <c r="O16" i="43"/>
  <c r="Q16" i="43" s="1"/>
  <c r="O14" i="43"/>
  <c r="Q14" i="43" s="1"/>
  <c r="O12" i="43"/>
  <c r="Q12" i="43" s="1"/>
  <c r="O10" i="43"/>
  <c r="Q10" i="43" s="1"/>
  <c r="O5" i="43"/>
  <c r="O7" i="43"/>
  <c r="Q7" i="43" s="1"/>
  <c r="O41" i="43"/>
  <c r="Q41" i="43" s="1"/>
  <c r="O37" i="43"/>
  <c r="Q37" i="43" s="1"/>
  <c r="O33" i="43"/>
  <c r="Q33" i="43" s="1"/>
  <c r="O29" i="43"/>
  <c r="Q29" i="43" s="1"/>
  <c r="O25" i="43"/>
  <c r="Q25" i="43" s="1"/>
  <c r="O21" i="43"/>
  <c r="Q21" i="43" s="1"/>
  <c r="O17" i="43"/>
  <c r="Q17" i="43" s="1"/>
  <c r="O13" i="43"/>
  <c r="Q13" i="43" s="1"/>
  <c r="O9" i="43"/>
  <c r="Q9" i="43" s="1"/>
  <c r="O6" i="43"/>
  <c r="Q6" i="43" s="1"/>
  <c r="O43" i="43"/>
  <c r="Q43" i="43" s="1"/>
  <c r="O39" i="43"/>
  <c r="Q39" i="43" s="1"/>
  <c r="O35" i="43"/>
  <c r="Q35" i="43" s="1"/>
  <c r="O31" i="43"/>
  <c r="Q31" i="43" s="1"/>
  <c r="O27" i="43"/>
  <c r="Q27" i="43" s="1"/>
  <c r="O23" i="43"/>
  <c r="Q23" i="43" s="1"/>
  <c r="O19" i="43"/>
  <c r="Q19" i="43" s="1"/>
  <c r="O15" i="43"/>
  <c r="Q15" i="43" s="1"/>
  <c r="O11" i="43"/>
  <c r="Q11" i="43" s="1"/>
  <c r="O8" i="43"/>
  <c r="Q8" i="43" s="1"/>
  <c r="O43" i="35"/>
  <c r="Q43" i="35" s="1"/>
  <c r="O41" i="35"/>
  <c r="Q41" i="35" s="1"/>
  <c r="O39" i="35"/>
  <c r="Q39" i="35" s="1"/>
  <c r="O37" i="35"/>
  <c r="Q37" i="35" s="1"/>
  <c r="O35" i="35"/>
  <c r="Q35" i="35" s="1"/>
  <c r="O33" i="35"/>
  <c r="Q33" i="35" s="1"/>
  <c r="O31" i="35"/>
  <c r="Q31" i="35" s="1"/>
  <c r="O28" i="35"/>
  <c r="Q28" i="35" s="1"/>
  <c r="O26" i="35"/>
  <c r="Q26" i="35" s="1"/>
  <c r="O24" i="35"/>
  <c r="Q24" i="35" s="1"/>
  <c r="O22" i="35"/>
  <c r="Q22" i="35" s="1"/>
  <c r="O20" i="35"/>
  <c r="Q20" i="35" s="1"/>
  <c r="O18" i="35"/>
  <c r="Q18" i="35" s="1"/>
  <c r="O16" i="35"/>
  <c r="Q16" i="35" s="1"/>
  <c r="O14" i="35"/>
  <c r="Q14" i="35" s="1"/>
  <c r="O12" i="35"/>
  <c r="Q12" i="35" s="1"/>
  <c r="O10" i="35"/>
  <c r="Q10" i="35" s="1"/>
  <c r="O8" i="35"/>
  <c r="Q8" i="35" s="1"/>
  <c r="O6" i="35"/>
  <c r="Q6" i="35" s="1"/>
  <c r="O29" i="35"/>
  <c r="Q29" i="35" s="1"/>
  <c r="O40" i="35"/>
  <c r="Q40" i="35" s="1"/>
  <c r="O36" i="35"/>
  <c r="Q36" i="35" s="1"/>
  <c r="O32" i="35"/>
  <c r="Q32" i="35" s="1"/>
  <c r="O27" i="35"/>
  <c r="Q27" i="35" s="1"/>
  <c r="O23" i="35"/>
  <c r="Q23" i="35" s="1"/>
  <c r="O19" i="35"/>
  <c r="Q19" i="35" s="1"/>
  <c r="O15" i="35"/>
  <c r="Q15" i="35" s="1"/>
  <c r="O11" i="35"/>
  <c r="Q11" i="35" s="1"/>
  <c r="O7" i="35"/>
  <c r="Q7" i="35" s="1"/>
  <c r="O42" i="35"/>
  <c r="Q42" i="35" s="1"/>
  <c r="O38" i="35"/>
  <c r="Q38" i="35" s="1"/>
  <c r="O34" i="35"/>
  <c r="Q34" i="35" s="1"/>
  <c r="O30" i="35"/>
  <c r="Q30" i="35" s="1"/>
  <c r="O25" i="35"/>
  <c r="Q25" i="35" s="1"/>
  <c r="O21" i="35"/>
  <c r="Q21" i="35" s="1"/>
  <c r="O17" i="35"/>
  <c r="Q17" i="35" s="1"/>
  <c r="O13" i="35"/>
  <c r="Q13" i="35" s="1"/>
  <c r="O9" i="35"/>
  <c r="Q9" i="35" s="1"/>
  <c r="O5" i="35"/>
  <c r="O29" i="28"/>
  <c r="Q29" i="28" s="1"/>
  <c r="O27" i="28"/>
  <c r="Q27" i="28" s="1"/>
  <c r="O25" i="28"/>
  <c r="Q25" i="28" s="1"/>
  <c r="O23" i="28"/>
  <c r="Q23" i="28" s="1"/>
  <c r="O43" i="28"/>
  <c r="Q43" i="28" s="1"/>
  <c r="O41" i="28"/>
  <c r="Q41" i="28" s="1"/>
  <c r="O39" i="28"/>
  <c r="Q39" i="28" s="1"/>
  <c r="O37" i="28"/>
  <c r="Q37" i="28" s="1"/>
  <c r="O35" i="28"/>
  <c r="Q35" i="28" s="1"/>
  <c r="O33" i="28"/>
  <c r="Q33" i="28" s="1"/>
  <c r="O31" i="28"/>
  <c r="Q31" i="28" s="1"/>
  <c r="O21" i="28"/>
  <c r="Q21" i="28" s="1"/>
  <c r="O19" i="28"/>
  <c r="Q19" i="28" s="1"/>
  <c r="O17" i="28"/>
  <c r="Q17" i="28" s="1"/>
  <c r="O15" i="28"/>
  <c r="Q15" i="28" s="1"/>
  <c r="O13" i="28"/>
  <c r="Q13" i="28" s="1"/>
  <c r="O11" i="28"/>
  <c r="Q11" i="28" s="1"/>
  <c r="O9" i="28"/>
  <c r="Q9" i="28" s="1"/>
  <c r="O7" i="28"/>
  <c r="Q7" i="28" s="1"/>
  <c r="O5" i="28"/>
  <c r="O28" i="28"/>
  <c r="Q28" i="28" s="1"/>
  <c r="O26" i="28"/>
  <c r="Q26" i="28" s="1"/>
  <c r="O24" i="28"/>
  <c r="Q24" i="28" s="1"/>
  <c r="O22" i="28"/>
  <c r="Q22" i="28" s="1"/>
  <c r="O42" i="28"/>
  <c r="Q42" i="28" s="1"/>
  <c r="O40" i="28"/>
  <c r="Q40" i="28" s="1"/>
  <c r="O38" i="28"/>
  <c r="Q38" i="28" s="1"/>
  <c r="O36" i="28"/>
  <c r="Q36" i="28" s="1"/>
  <c r="O34" i="28"/>
  <c r="Q34" i="28" s="1"/>
  <c r="O32" i="28"/>
  <c r="Q32" i="28" s="1"/>
  <c r="O30" i="28"/>
  <c r="Q30" i="28" s="1"/>
  <c r="O20" i="28"/>
  <c r="Q20" i="28" s="1"/>
  <c r="O18" i="28"/>
  <c r="Q18" i="28" s="1"/>
  <c r="O16" i="28"/>
  <c r="Q16" i="28" s="1"/>
  <c r="O14" i="28"/>
  <c r="Q14" i="28" s="1"/>
  <c r="O12" i="28"/>
  <c r="Q12" i="28" s="1"/>
  <c r="O10" i="28"/>
  <c r="Q10" i="28" s="1"/>
  <c r="O8" i="28"/>
  <c r="Q8" i="28" s="1"/>
  <c r="O6" i="28"/>
  <c r="Q6" i="28" s="1"/>
  <c r="Q6" i="51"/>
  <c r="O44" i="51"/>
  <c r="O44" i="37"/>
  <c r="Q5" i="37"/>
  <c r="Q5" i="23"/>
  <c r="O44" i="23"/>
  <c r="O42" i="19"/>
  <c r="Q42" i="19" s="1"/>
  <c r="O40" i="19"/>
  <c r="Q40" i="19" s="1"/>
  <c r="O38" i="19"/>
  <c r="Q38" i="19" s="1"/>
  <c r="O36" i="19"/>
  <c r="Q36" i="19" s="1"/>
  <c r="O34" i="19"/>
  <c r="Q34" i="19" s="1"/>
  <c r="O32" i="19"/>
  <c r="Q32" i="19" s="1"/>
  <c r="O30" i="19"/>
  <c r="Q30" i="19" s="1"/>
  <c r="O28" i="19"/>
  <c r="Q28" i="19" s="1"/>
  <c r="O26" i="19"/>
  <c r="Q26" i="19" s="1"/>
  <c r="O24" i="19"/>
  <c r="Q24" i="19" s="1"/>
  <c r="O22" i="19"/>
  <c r="Q22" i="19" s="1"/>
  <c r="O20" i="19"/>
  <c r="Q20" i="19" s="1"/>
  <c r="O18" i="19"/>
  <c r="Q18" i="19" s="1"/>
  <c r="O16" i="19"/>
  <c r="Q16" i="19" s="1"/>
  <c r="O14" i="19"/>
  <c r="Q14" i="19" s="1"/>
  <c r="O12" i="19"/>
  <c r="Q12" i="19" s="1"/>
  <c r="O10" i="19"/>
  <c r="Q10" i="19" s="1"/>
  <c r="O8" i="19"/>
  <c r="Q8" i="19" s="1"/>
  <c r="O6" i="19"/>
  <c r="Q6" i="19" s="1"/>
  <c r="O43" i="19"/>
  <c r="Q43" i="19" s="1"/>
  <c r="O41" i="19"/>
  <c r="Q41" i="19" s="1"/>
  <c r="O39" i="19"/>
  <c r="Q39" i="19" s="1"/>
  <c r="O37" i="19"/>
  <c r="Q37" i="19" s="1"/>
  <c r="O35" i="19"/>
  <c r="Q35" i="19" s="1"/>
  <c r="O33" i="19"/>
  <c r="Q33" i="19" s="1"/>
  <c r="O31" i="19"/>
  <c r="Q31" i="19" s="1"/>
  <c r="O29" i="19"/>
  <c r="Q29" i="19" s="1"/>
  <c r="O27" i="19"/>
  <c r="Q27" i="19" s="1"/>
  <c r="O25" i="19"/>
  <c r="Q25" i="19" s="1"/>
  <c r="O23" i="19"/>
  <c r="Q23" i="19" s="1"/>
  <c r="O21" i="19"/>
  <c r="Q21" i="19" s="1"/>
  <c r="O19" i="19"/>
  <c r="Q19" i="19" s="1"/>
  <c r="O17" i="19"/>
  <c r="Q17" i="19" s="1"/>
  <c r="O15" i="19"/>
  <c r="Q15" i="19" s="1"/>
  <c r="O13" i="19"/>
  <c r="Q13" i="19" s="1"/>
  <c r="O11" i="19"/>
  <c r="Q11" i="19" s="1"/>
  <c r="O9" i="19"/>
  <c r="Q9" i="19" s="1"/>
  <c r="O7" i="19"/>
  <c r="Q7" i="19" s="1"/>
  <c r="O5" i="19"/>
  <c r="Q44" i="14"/>
  <c r="R5" i="14" a="1"/>
  <c r="Q44" i="15"/>
  <c r="R5" i="15" a="1"/>
  <c r="R5" i="22" a="1"/>
  <c r="R5" i="25" a="1"/>
  <c r="Q44" i="26"/>
  <c r="R5" i="26" a="1"/>
  <c r="R5" i="27" a="1"/>
  <c r="R5" i="29" a="1"/>
  <c r="Q44" i="30"/>
  <c r="R5" i="30" a="1"/>
  <c r="Q44" i="32"/>
  <c r="R5" i="32" a="1"/>
  <c r="Q44" i="36"/>
  <c r="R5" i="36" a="1"/>
  <c r="R5" i="38" a="1"/>
  <c r="Q44" i="39"/>
  <c r="R5" i="39" a="1"/>
  <c r="Q44" i="40"/>
  <c r="R5" i="40" a="1"/>
  <c r="R5" i="41" a="1"/>
  <c r="Q44" i="42"/>
  <c r="R5" i="42" a="1"/>
  <c r="R5" i="44" a="1"/>
  <c r="O43" i="13"/>
  <c r="Q43" i="13" s="1"/>
  <c r="O41" i="13"/>
  <c r="Q41" i="13" s="1"/>
  <c r="O39" i="13"/>
  <c r="Q39" i="13" s="1"/>
  <c r="O37" i="13"/>
  <c r="Q37" i="13" s="1"/>
  <c r="O35" i="13"/>
  <c r="Q35" i="13" s="1"/>
  <c r="O33" i="13"/>
  <c r="Q33" i="13" s="1"/>
  <c r="O31" i="13"/>
  <c r="Q31" i="13" s="1"/>
  <c r="O29" i="13"/>
  <c r="Q29" i="13" s="1"/>
  <c r="O27" i="13"/>
  <c r="Q27" i="13" s="1"/>
  <c r="O25" i="13"/>
  <c r="Q25" i="13" s="1"/>
  <c r="O23" i="13"/>
  <c r="Q23" i="13" s="1"/>
  <c r="O21" i="13"/>
  <c r="Q21" i="13" s="1"/>
  <c r="O19" i="13"/>
  <c r="Q19" i="13" s="1"/>
  <c r="O17" i="13"/>
  <c r="Q17" i="13" s="1"/>
  <c r="O15" i="13"/>
  <c r="Q15" i="13" s="1"/>
  <c r="O13" i="13"/>
  <c r="Q13" i="13" s="1"/>
  <c r="O11" i="13"/>
  <c r="Q11" i="13" s="1"/>
  <c r="O9" i="13"/>
  <c r="Q9" i="13" s="1"/>
  <c r="O7" i="13"/>
  <c r="Q7" i="13" s="1"/>
  <c r="O5" i="13"/>
  <c r="O42" i="13"/>
  <c r="Q42" i="13" s="1"/>
  <c r="O40" i="13"/>
  <c r="Q40" i="13" s="1"/>
  <c r="O38" i="13"/>
  <c r="Q38" i="13" s="1"/>
  <c r="O36" i="13"/>
  <c r="Q36" i="13" s="1"/>
  <c r="O34" i="13"/>
  <c r="Q34" i="13" s="1"/>
  <c r="O32" i="13"/>
  <c r="Q32" i="13" s="1"/>
  <c r="O30" i="13"/>
  <c r="Q30" i="13" s="1"/>
  <c r="O28" i="13"/>
  <c r="Q28" i="13" s="1"/>
  <c r="O26" i="13"/>
  <c r="Q26" i="13" s="1"/>
  <c r="O24" i="13"/>
  <c r="Q24" i="13" s="1"/>
  <c r="O22" i="13"/>
  <c r="Q22" i="13" s="1"/>
  <c r="O20" i="13"/>
  <c r="Q20" i="13" s="1"/>
  <c r="O18" i="13"/>
  <c r="Q18" i="13" s="1"/>
  <c r="O16" i="13"/>
  <c r="Q16" i="13" s="1"/>
  <c r="O14" i="13"/>
  <c r="Q14" i="13" s="1"/>
  <c r="O12" i="13"/>
  <c r="Q12" i="13" s="1"/>
  <c r="O10" i="13"/>
  <c r="Q10" i="13" s="1"/>
  <c r="O8" i="13"/>
  <c r="Q8" i="13" s="1"/>
  <c r="O6" i="13"/>
  <c r="Q6" i="13" s="1"/>
  <c r="I44" i="18"/>
  <c r="K5" i="18"/>
  <c r="K44" i="18" s="1"/>
  <c r="M44" i="18" s="1"/>
  <c r="O44" i="52"/>
  <c r="Q5" i="52"/>
  <c r="O43" i="12"/>
  <c r="Q43" i="12" s="1"/>
  <c r="O41" i="12"/>
  <c r="Q41" i="12" s="1"/>
  <c r="O39" i="12"/>
  <c r="Q39" i="12" s="1"/>
  <c r="O37" i="12"/>
  <c r="Q37" i="12" s="1"/>
  <c r="O35" i="12"/>
  <c r="Q35" i="12" s="1"/>
  <c r="O33" i="12"/>
  <c r="Q33" i="12" s="1"/>
  <c r="O31" i="12"/>
  <c r="Q31" i="12" s="1"/>
  <c r="O29" i="12"/>
  <c r="Q29" i="12" s="1"/>
  <c r="O27" i="12"/>
  <c r="Q27" i="12" s="1"/>
  <c r="O25" i="12"/>
  <c r="Q25" i="12" s="1"/>
  <c r="O23" i="12"/>
  <c r="Q23" i="12" s="1"/>
  <c r="O21" i="12"/>
  <c r="Q21" i="12" s="1"/>
  <c r="O19" i="12"/>
  <c r="Q19" i="12" s="1"/>
  <c r="O17" i="12"/>
  <c r="Q17" i="12" s="1"/>
  <c r="O15" i="12"/>
  <c r="Q15" i="12" s="1"/>
  <c r="O13" i="12"/>
  <c r="Q13" i="12" s="1"/>
  <c r="O11" i="12"/>
  <c r="Q11" i="12" s="1"/>
  <c r="O9" i="12"/>
  <c r="Q9" i="12" s="1"/>
  <c r="O7" i="12"/>
  <c r="Q7" i="12" s="1"/>
  <c r="O5" i="12"/>
  <c r="Q5" i="12" s="1"/>
  <c r="O44" i="12"/>
  <c r="O42" i="12"/>
  <c r="Q42" i="12" s="1"/>
  <c r="O40" i="12"/>
  <c r="Q40" i="12" s="1"/>
  <c r="O38" i="12"/>
  <c r="Q38" i="12" s="1"/>
  <c r="O36" i="12"/>
  <c r="Q36" i="12" s="1"/>
  <c r="O34" i="12"/>
  <c r="Q34" i="12" s="1"/>
  <c r="O32" i="12"/>
  <c r="Q32" i="12" s="1"/>
  <c r="O30" i="12"/>
  <c r="Q30" i="12" s="1"/>
  <c r="O28" i="12"/>
  <c r="Q28" i="12" s="1"/>
  <c r="O26" i="12"/>
  <c r="Q26" i="12" s="1"/>
  <c r="O24" i="12"/>
  <c r="Q24" i="12" s="1"/>
  <c r="O22" i="12"/>
  <c r="Q22" i="12" s="1"/>
  <c r="O20" i="12"/>
  <c r="Q20" i="12" s="1"/>
  <c r="O18" i="12"/>
  <c r="Q18" i="12" s="1"/>
  <c r="O16" i="12"/>
  <c r="Q16" i="12" s="1"/>
  <c r="O14" i="12"/>
  <c r="Q14" i="12" s="1"/>
  <c r="O12" i="12"/>
  <c r="Q12" i="12" s="1"/>
  <c r="O10" i="12"/>
  <c r="Q10" i="12" s="1"/>
  <c r="O8" i="12"/>
  <c r="Q8" i="12" s="1"/>
  <c r="O6" i="12"/>
  <c r="Q6" i="12" s="1"/>
  <c r="Q5" i="16"/>
  <c r="I44" i="8"/>
  <c r="K5" i="8"/>
  <c r="K44" i="8" s="1"/>
  <c r="M44" i="8" s="1"/>
  <c r="O44" i="49"/>
  <c r="Q5" i="49"/>
  <c r="Q5" i="50"/>
  <c r="I44" i="21"/>
  <c r="K5" i="21"/>
  <c r="K44" i="21" s="1"/>
  <c r="M44" i="21" s="1"/>
  <c r="Q5" i="24"/>
  <c r="O44" i="24"/>
  <c r="I44" i="20"/>
  <c r="K5" i="20"/>
  <c r="K44" i="20" s="1"/>
  <c r="M44" i="20" s="1"/>
  <c r="E6" i="56" a="1"/>
  <c r="E6" i="56" s="1"/>
  <c r="E35" i="56"/>
  <c r="I11" i="58"/>
  <c r="I12" i="58"/>
  <c r="I13" i="58"/>
  <c r="F11" i="58"/>
  <c r="F12" i="58"/>
  <c r="F13" i="58"/>
  <c r="L11" i="58"/>
  <c r="M11" i="58" s="1"/>
  <c r="L12" i="58"/>
  <c r="L13" i="58"/>
  <c r="M13" i="58" s="1"/>
  <c r="K7" i="56" s="1"/>
  <c r="K8" i="56" s="1"/>
  <c r="K9" i="56" s="1"/>
  <c r="K10" i="56" s="1"/>
  <c r="K11" i="56" s="1"/>
  <c r="K12" i="56" s="1"/>
  <c r="K13" i="56" s="1"/>
  <c r="K14" i="56" s="1"/>
  <c r="K15" i="56" s="1"/>
  <c r="K16" i="56" s="1"/>
  <c r="K17" i="56" s="1"/>
  <c r="K18" i="56" s="1"/>
  <c r="K19" i="56" s="1"/>
  <c r="K20" i="56" s="1"/>
  <c r="K21" i="56" s="1"/>
  <c r="K22" i="56" s="1"/>
  <c r="K23" i="56" s="1"/>
  <c r="K24" i="56" s="1"/>
  <c r="K25" i="56" s="1"/>
  <c r="K26" i="56" s="1"/>
  <c r="K27" i="56" s="1"/>
  <c r="K28" i="56" s="1"/>
  <c r="K29" i="56" s="1"/>
  <c r="K30" i="56" s="1"/>
  <c r="K31" i="56" s="1"/>
  <c r="K32" i="56" s="1"/>
  <c r="K33" i="56" s="1"/>
  <c r="K34" i="56" s="1"/>
  <c r="K35" i="56" s="1"/>
  <c r="K36" i="56" s="1"/>
  <c r="K37" i="56" s="1"/>
  <c r="K38" i="56" s="1"/>
  <c r="K39" i="56" s="1"/>
  <c r="K40" i="56" s="1"/>
  <c r="K41" i="56" s="1"/>
  <c r="K42" i="56" s="1"/>
  <c r="K43" i="56" s="1"/>
  <c r="K44" i="56" s="1"/>
  <c r="O11" i="58"/>
  <c r="P11" i="58" s="1"/>
  <c r="O12" i="58"/>
  <c r="O13" i="58"/>
  <c r="P13" i="58" s="1"/>
  <c r="G7" i="56" s="1"/>
  <c r="G8" i="56" s="1"/>
  <c r="G9" i="56" s="1"/>
  <c r="G10" i="56" s="1"/>
  <c r="G11" i="56" s="1"/>
  <c r="G12" i="56" s="1"/>
  <c r="G13" i="56" s="1"/>
  <c r="G14" i="56" s="1"/>
  <c r="G15" i="56" s="1"/>
  <c r="G16" i="56" s="1"/>
  <c r="G17" i="56" s="1"/>
  <c r="G18" i="56" s="1"/>
  <c r="G19" i="56" s="1"/>
  <c r="G20" i="56" s="1"/>
  <c r="G21" i="56" s="1"/>
  <c r="G22" i="56" s="1"/>
  <c r="G23" i="56" s="1"/>
  <c r="G24" i="56" s="1"/>
  <c r="G25" i="56" s="1"/>
  <c r="G26" i="56" s="1"/>
  <c r="G27" i="56" s="1"/>
  <c r="G28" i="56" s="1"/>
  <c r="G29" i="56" s="1"/>
  <c r="G30" i="56" s="1"/>
  <c r="G31" i="56" s="1"/>
  <c r="G32" i="56" s="1"/>
  <c r="G33" i="56" s="1"/>
  <c r="G34" i="56" s="1"/>
  <c r="G35" i="56" s="1"/>
  <c r="G36" i="56" s="1"/>
  <c r="G37" i="56" s="1"/>
  <c r="G38" i="56" s="1"/>
  <c r="G39" i="56" s="1"/>
  <c r="G40" i="56" s="1"/>
  <c r="G41" i="56" s="1"/>
  <c r="G42" i="56" s="1"/>
  <c r="G43" i="56" s="1"/>
  <c r="G44" i="56" s="1"/>
  <c r="K46" i="55"/>
  <c r="B11" i="55"/>
  <c r="B51" i="55" s="1"/>
  <c r="B13" i="55"/>
  <c r="B53" i="55" s="1"/>
  <c r="B12" i="55"/>
  <c r="B52" i="55" s="1"/>
  <c r="C51" i="55"/>
  <c r="D51" i="55"/>
  <c r="E51" i="55"/>
  <c r="F51" i="55"/>
  <c r="G51" i="55"/>
  <c r="I51" i="55"/>
  <c r="H51" i="55"/>
  <c r="J51" i="55"/>
  <c r="N51" i="55"/>
  <c r="O51" i="55"/>
  <c r="C52" i="55"/>
  <c r="D52" i="55"/>
  <c r="E52" i="55"/>
  <c r="F52" i="55"/>
  <c r="G52" i="55"/>
  <c r="I52" i="55"/>
  <c r="H52" i="55"/>
  <c r="J52" i="55"/>
  <c r="N52" i="55"/>
  <c r="O52" i="55"/>
  <c r="C53" i="55"/>
  <c r="D53" i="55"/>
  <c r="E53" i="55"/>
  <c r="F53" i="55"/>
  <c r="G53" i="55"/>
  <c r="O11" i="56" s="1"/>
  <c r="O12" i="56" s="1"/>
  <c r="O13" i="56" s="1"/>
  <c r="O14" i="56" s="1"/>
  <c r="O15" i="56" s="1"/>
  <c r="O16" i="56" s="1"/>
  <c r="O17" i="56" s="1"/>
  <c r="O18" i="56" s="1"/>
  <c r="O19" i="56" s="1"/>
  <c r="O20" i="56" s="1"/>
  <c r="O21" i="56" s="1"/>
  <c r="O22" i="56" s="1"/>
  <c r="O23" i="56" s="1"/>
  <c r="O24" i="56" s="1"/>
  <c r="O25" i="56" s="1"/>
  <c r="O26" i="56" s="1"/>
  <c r="O27" i="56" s="1"/>
  <c r="I53" i="55"/>
  <c r="H53" i="55"/>
  <c r="O30" i="56" s="1"/>
  <c r="O31" i="56" s="1"/>
  <c r="J53" i="55"/>
  <c r="N53" i="55"/>
  <c r="O53" i="55"/>
  <c r="M26" i="54"/>
  <c r="B26" i="54" s="1"/>
  <c r="M27" i="54"/>
  <c r="B27" i="54" s="1"/>
  <c r="M28" i="54"/>
  <c r="B28" i="54" s="1"/>
  <c r="C26" i="54"/>
  <c r="D26" i="54"/>
  <c r="E26" i="54"/>
  <c r="C27" i="54"/>
  <c r="D27" i="54"/>
  <c r="E27" i="54"/>
  <c r="C28" i="54"/>
  <c r="D28" i="54"/>
  <c r="E28" i="54"/>
  <c r="M25" i="54"/>
  <c r="E25" i="54"/>
  <c r="D25" i="54"/>
  <c r="C25" i="54"/>
  <c r="B25" i="54"/>
  <c r="M24" i="54"/>
  <c r="E24" i="54"/>
  <c r="D24" i="54"/>
  <c r="C24" i="54"/>
  <c r="B24" i="54"/>
  <c r="M23" i="54"/>
  <c r="E23" i="54"/>
  <c r="D23" i="54"/>
  <c r="C23" i="54"/>
  <c r="B23" i="54"/>
  <c r="M22" i="54"/>
  <c r="B22" i="54" s="1"/>
  <c r="E22" i="54"/>
  <c r="D22" i="54"/>
  <c r="C22" i="54"/>
  <c r="M21" i="54"/>
  <c r="B21" i="54" s="1"/>
  <c r="E21" i="54"/>
  <c r="D21" i="54"/>
  <c r="C21" i="54"/>
  <c r="M20" i="54"/>
  <c r="B20" i="54" s="1"/>
  <c r="E20" i="54"/>
  <c r="D20" i="54"/>
  <c r="C20" i="54"/>
  <c r="M19" i="54"/>
  <c r="B19" i="54" s="1"/>
  <c r="E19" i="54"/>
  <c r="D19" i="54"/>
  <c r="C19" i="54"/>
  <c r="M18" i="54"/>
  <c r="E18" i="54"/>
  <c r="D18" i="54"/>
  <c r="C18" i="54"/>
  <c r="B18" i="54"/>
  <c r="M17" i="54"/>
  <c r="E17" i="54"/>
  <c r="D17" i="54"/>
  <c r="C17" i="54"/>
  <c r="B17" i="54"/>
  <c r="M16" i="54"/>
  <c r="E16" i="54"/>
  <c r="D16" i="54"/>
  <c r="C16" i="54"/>
  <c r="B16" i="54"/>
  <c r="M15" i="54"/>
  <c r="E15" i="54"/>
  <c r="D15" i="54"/>
  <c r="C15" i="54"/>
  <c r="B15" i="54"/>
  <c r="G15" i="54" s="1"/>
  <c r="M14" i="54"/>
  <c r="B14" i="54" s="1"/>
  <c r="G14" i="54" s="1"/>
  <c r="E14" i="54"/>
  <c r="D14" i="54"/>
  <c r="C14" i="54"/>
  <c r="M13" i="54"/>
  <c r="B13" i="54" s="1"/>
  <c r="G13" i="54" s="1"/>
  <c r="E13" i="54"/>
  <c r="D13" i="54"/>
  <c r="C13" i="54"/>
  <c r="M12" i="54"/>
  <c r="B12" i="54" s="1"/>
  <c r="G12" i="54" s="1"/>
  <c r="E12" i="54"/>
  <c r="D12" i="54"/>
  <c r="C12" i="54"/>
  <c r="M11" i="54"/>
  <c r="B11" i="54" s="1"/>
  <c r="G11" i="54" s="1"/>
  <c r="E11" i="54"/>
  <c r="D11" i="54"/>
  <c r="C11" i="54"/>
  <c r="M10" i="54"/>
  <c r="E10" i="54"/>
  <c r="D10" i="54"/>
  <c r="C10" i="54"/>
  <c r="B10" i="54"/>
  <c r="G10" i="54" s="1"/>
  <c r="M9" i="54"/>
  <c r="E9" i="54"/>
  <c r="D9" i="54"/>
  <c r="C9" i="54"/>
  <c r="B9" i="54"/>
  <c r="G9" i="54" s="1"/>
  <c r="M8" i="54"/>
  <c r="E8" i="54"/>
  <c r="D8" i="54"/>
  <c r="C8" i="54"/>
  <c r="B8" i="54"/>
  <c r="G8" i="54" s="1"/>
  <c r="M7" i="54"/>
  <c r="E7" i="54"/>
  <c r="D7" i="54"/>
  <c r="C7" i="54"/>
  <c r="B7" i="54"/>
  <c r="G7" i="54" s="1"/>
  <c r="M6" i="54"/>
  <c r="B6" i="54" s="1"/>
  <c r="G6" i="54" s="1"/>
  <c r="E6" i="54"/>
  <c r="D6" i="54"/>
  <c r="C6" i="54"/>
  <c r="M5" i="54"/>
  <c r="B5" i="54" s="1"/>
  <c r="G5" i="54" s="1"/>
  <c r="E5" i="54"/>
  <c r="D5" i="54"/>
  <c r="C5" i="54"/>
  <c r="O50" i="55"/>
  <c r="N50" i="55"/>
  <c r="J50" i="55"/>
  <c r="H50" i="55"/>
  <c r="I50" i="55"/>
  <c r="G50" i="55"/>
  <c r="F50" i="55"/>
  <c r="E50" i="55"/>
  <c r="D50" i="55"/>
  <c r="C50" i="55"/>
  <c r="O49" i="55"/>
  <c r="N49" i="55"/>
  <c r="J49" i="55"/>
  <c r="H49" i="55"/>
  <c r="I49" i="55"/>
  <c r="G49" i="55"/>
  <c r="F49" i="55"/>
  <c r="E49" i="55"/>
  <c r="D49" i="55"/>
  <c r="C49" i="55"/>
  <c r="O48" i="55"/>
  <c r="N48" i="55"/>
  <c r="J48" i="55"/>
  <c r="H48" i="55"/>
  <c r="I48" i="55"/>
  <c r="G48" i="55"/>
  <c r="F48" i="55"/>
  <c r="E48" i="55"/>
  <c r="D48" i="55"/>
  <c r="C48" i="55"/>
  <c r="O47" i="55"/>
  <c r="N47" i="55"/>
  <c r="J47" i="55"/>
  <c r="H47" i="55"/>
  <c r="I47" i="55"/>
  <c r="G47" i="55"/>
  <c r="F47" i="55"/>
  <c r="E47" i="55"/>
  <c r="D47" i="55"/>
  <c r="C47" i="55"/>
  <c r="O46" i="55"/>
  <c r="N46" i="55"/>
  <c r="J46" i="55"/>
  <c r="H46" i="55"/>
  <c r="I46" i="55"/>
  <c r="G46" i="55"/>
  <c r="F46" i="55"/>
  <c r="E46" i="55"/>
  <c r="D46" i="55"/>
  <c r="C46" i="55"/>
  <c r="B9" i="55"/>
  <c r="B7" i="55"/>
  <c r="B47" i="55" s="1"/>
  <c r="F19" i="54"/>
  <c r="F18" i="54"/>
  <c r="G18" i="54" s="1"/>
  <c r="F17" i="54"/>
  <c r="G17" i="54" s="1"/>
  <c r="F16" i="54"/>
  <c r="G16" i="54" s="1"/>
  <c r="O10" i="58"/>
  <c r="L10" i="58"/>
  <c r="M10" i="58" s="1"/>
  <c r="I10" i="58"/>
  <c r="F10" i="58"/>
  <c r="O9" i="58"/>
  <c r="L9" i="58"/>
  <c r="M9" i="58" s="1"/>
  <c r="I9" i="58"/>
  <c r="F9" i="58"/>
  <c r="O8" i="58"/>
  <c r="L8" i="58"/>
  <c r="M8" i="58" s="1"/>
  <c r="I8" i="58"/>
  <c r="F8" i="58"/>
  <c r="O7" i="58"/>
  <c r="L7" i="58"/>
  <c r="M7" i="58" s="1"/>
  <c r="I7" i="58"/>
  <c r="F7" i="58"/>
  <c r="O6" i="58"/>
  <c r="L6" i="58"/>
  <c r="I6" i="58"/>
  <c r="F6" i="58"/>
  <c r="I43" i="56"/>
  <c r="M43" i="56"/>
  <c r="C45" i="7"/>
  <c r="K7" i="46" s="1"/>
  <c r="I26" i="56"/>
  <c r="I22" i="56"/>
  <c r="I18" i="56"/>
  <c r="I28" i="56"/>
  <c r="I24" i="56"/>
  <c r="I16" i="56"/>
  <c r="I8" i="56"/>
  <c r="I7" i="56"/>
  <c r="I29" i="56"/>
  <c r="I37" i="56"/>
  <c r="I40" i="56"/>
  <c r="M12" i="56"/>
  <c r="M31" i="56"/>
  <c r="I42" i="56"/>
  <c r="I19" i="56"/>
  <c r="M7" i="56"/>
  <c r="M10" i="56"/>
  <c r="M23" i="56"/>
  <c r="M19" i="56"/>
  <c r="M13" i="56"/>
  <c r="M26" i="56"/>
  <c r="I31" i="56"/>
  <c r="M41" i="56"/>
  <c r="E42" i="56"/>
  <c r="E38" i="56"/>
  <c r="E34" i="56"/>
  <c r="E26" i="56"/>
  <c r="E22" i="56"/>
  <c r="E20" i="56"/>
  <c r="E18" i="56"/>
  <c r="E16" i="56"/>
  <c r="E14" i="56"/>
  <c r="E12" i="56"/>
  <c r="E8" i="56"/>
  <c r="M39" i="56"/>
  <c r="M14" i="56"/>
  <c r="I13" i="56"/>
  <c r="O44" i="32" l="1"/>
  <c r="O44" i="44"/>
  <c r="P12" i="58"/>
  <c r="E11" i="58"/>
  <c r="O44" i="27"/>
  <c r="O44" i="36"/>
  <c r="G19" i="54"/>
  <c r="E19" i="56"/>
  <c r="O44" i="41"/>
  <c r="E10" i="56"/>
  <c r="E30" i="56"/>
  <c r="O44" i="38"/>
  <c r="E24" i="56"/>
  <c r="E28" i="56"/>
  <c r="E32" i="56"/>
  <c r="E36" i="56"/>
  <c r="E40" i="56"/>
  <c r="E44" i="56"/>
  <c r="E43" i="56"/>
  <c r="E27" i="56"/>
  <c r="E11" i="56"/>
  <c r="Q6" i="48"/>
  <c r="O44" i="48"/>
  <c r="O44" i="35"/>
  <c r="Q5" i="35"/>
  <c r="O44" i="43"/>
  <c r="Q5" i="43"/>
  <c r="O44" i="33"/>
  <c r="Q5" i="33"/>
  <c r="O44" i="31"/>
  <c r="Q5" i="31"/>
  <c r="O44" i="50"/>
  <c r="O44" i="16"/>
  <c r="O44" i="17"/>
  <c r="Q5" i="17"/>
  <c r="O44" i="34"/>
  <c r="Q5" i="34"/>
  <c r="K12" i="46"/>
  <c r="P9" i="58"/>
  <c r="P10" i="58"/>
  <c r="E6" i="58"/>
  <c r="E7" i="58"/>
  <c r="P7" i="58"/>
  <c r="E8" i="58"/>
  <c r="E9" i="58"/>
  <c r="E10" i="58"/>
  <c r="E12" i="58"/>
  <c r="P6" i="58"/>
  <c r="P8" i="58"/>
  <c r="Q5" i="28"/>
  <c r="O44" i="28"/>
  <c r="Q44" i="51"/>
  <c r="R5" i="51" a="1"/>
  <c r="Q44" i="37"/>
  <c r="R5" i="37" a="1"/>
  <c r="R5" i="23" a="1"/>
  <c r="Q44" i="23"/>
  <c r="R5" i="42"/>
  <c r="R6" i="42"/>
  <c r="S6" i="42" s="1"/>
  <c r="R10" i="42"/>
  <c r="S10" i="42" s="1"/>
  <c r="R14" i="42"/>
  <c r="S14" i="42" s="1"/>
  <c r="R18" i="42"/>
  <c r="S18" i="42" s="1"/>
  <c r="R22" i="42"/>
  <c r="S22" i="42" s="1"/>
  <c r="R26" i="42"/>
  <c r="S26" i="42" s="1"/>
  <c r="R30" i="42"/>
  <c r="S30" i="42" s="1"/>
  <c r="R34" i="42"/>
  <c r="S34" i="42" s="1"/>
  <c r="R38" i="42"/>
  <c r="S38" i="42" s="1"/>
  <c r="R42" i="42"/>
  <c r="S42" i="42" s="1"/>
  <c r="R8" i="42"/>
  <c r="S8" i="42" s="1"/>
  <c r="R16" i="42"/>
  <c r="S16" i="42" s="1"/>
  <c r="R24" i="42"/>
  <c r="S24" i="42" s="1"/>
  <c r="R32" i="42"/>
  <c r="S32" i="42" s="1"/>
  <c r="R40" i="42"/>
  <c r="S40" i="42" s="1"/>
  <c r="R12" i="42"/>
  <c r="S12" i="42" s="1"/>
  <c r="R20" i="42"/>
  <c r="S20" i="42" s="1"/>
  <c r="R28" i="42"/>
  <c r="S28" i="42" s="1"/>
  <c r="R36" i="42"/>
  <c r="S36" i="42" s="1"/>
  <c r="R41" i="42"/>
  <c r="S41" i="42" s="1"/>
  <c r="R37" i="42"/>
  <c r="S37" i="42" s="1"/>
  <c r="R33" i="42"/>
  <c r="S33" i="42" s="1"/>
  <c r="R29" i="42"/>
  <c r="S29" i="42" s="1"/>
  <c r="R25" i="42"/>
  <c r="S25" i="42" s="1"/>
  <c r="R21" i="42"/>
  <c r="S21" i="42" s="1"/>
  <c r="R17" i="42"/>
  <c r="S17" i="42" s="1"/>
  <c r="R13" i="42"/>
  <c r="S13" i="42" s="1"/>
  <c r="R9" i="42"/>
  <c r="S9" i="42" s="1"/>
  <c r="R43" i="42"/>
  <c r="S43" i="42" s="1"/>
  <c r="R39" i="42"/>
  <c r="S39" i="42" s="1"/>
  <c r="R35" i="42"/>
  <c r="S35" i="42" s="1"/>
  <c r="R31" i="42"/>
  <c r="S31" i="42" s="1"/>
  <c r="R27" i="42"/>
  <c r="S27" i="42" s="1"/>
  <c r="R23" i="42"/>
  <c r="S23" i="42" s="1"/>
  <c r="R19" i="42"/>
  <c r="S19" i="42" s="1"/>
  <c r="R15" i="42"/>
  <c r="S15" i="42" s="1"/>
  <c r="R11" i="42"/>
  <c r="S11" i="42" s="1"/>
  <c r="R7" i="42"/>
  <c r="S7" i="42" s="1"/>
  <c r="R5" i="40"/>
  <c r="R8" i="40"/>
  <c r="S8" i="40" s="1"/>
  <c r="R12" i="40"/>
  <c r="S12" i="40" s="1"/>
  <c r="R16" i="40"/>
  <c r="S16" i="40" s="1"/>
  <c r="R20" i="40"/>
  <c r="S20" i="40" s="1"/>
  <c r="R24" i="40"/>
  <c r="S24" i="40" s="1"/>
  <c r="R28" i="40"/>
  <c r="S28" i="40" s="1"/>
  <c r="R32" i="40"/>
  <c r="S32" i="40" s="1"/>
  <c r="R36" i="40"/>
  <c r="S36" i="40" s="1"/>
  <c r="R40" i="40"/>
  <c r="S40" i="40" s="1"/>
  <c r="R6" i="40"/>
  <c r="S6" i="40" s="1"/>
  <c r="R10" i="40"/>
  <c r="S10" i="40" s="1"/>
  <c r="R14" i="40"/>
  <c r="S14" i="40" s="1"/>
  <c r="R18" i="40"/>
  <c r="S18" i="40" s="1"/>
  <c r="R22" i="40"/>
  <c r="S22" i="40" s="1"/>
  <c r="R26" i="40"/>
  <c r="S26" i="40" s="1"/>
  <c r="R30" i="40"/>
  <c r="S30" i="40" s="1"/>
  <c r="R34" i="40"/>
  <c r="S34" i="40" s="1"/>
  <c r="R38" i="40"/>
  <c r="S38" i="40" s="1"/>
  <c r="R42" i="40"/>
  <c r="S42" i="40" s="1"/>
  <c r="R41" i="40"/>
  <c r="S41" i="40" s="1"/>
  <c r="R37" i="40"/>
  <c r="S37" i="40" s="1"/>
  <c r="R33" i="40"/>
  <c r="S33" i="40" s="1"/>
  <c r="R29" i="40"/>
  <c r="S29" i="40" s="1"/>
  <c r="R25" i="40"/>
  <c r="S25" i="40" s="1"/>
  <c r="R21" i="40"/>
  <c r="S21" i="40" s="1"/>
  <c r="R17" i="40"/>
  <c r="S17" i="40" s="1"/>
  <c r="R13" i="40"/>
  <c r="S13" i="40" s="1"/>
  <c r="R9" i="40"/>
  <c r="S9" i="40" s="1"/>
  <c r="R43" i="40"/>
  <c r="S43" i="40" s="1"/>
  <c r="R39" i="40"/>
  <c r="S39" i="40" s="1"/>
  <c r="R35" i="40"/>
  <c r="S35" i="40" s="1"/>
  <c r="R31" i="40"/>
  <c r="S31" i="40" s="1"/>
  <c r="R27" i="40"/>
  <c r="S27" i="40" s="1"/>
  <c r="R23" i="40"/>
  <c r="S23" i="40" s="1"/>
  <c r="R19" i="40"/>
  <c r="S19" i="40" s="1"/>
  <c r="R15" i="40"/>
  <c r="S15" i="40" s="1"/>
  <c r="R11" i="40"/>
  <c r="S11" i="40" s="1"/>
  <c r="R7" i="40"/>
  <c r="S7" i="40" s="1"/>
  <c r="R5" i="38"/>
  <c r="R8" i="38"/>
  <c r="S8" i="38" s="1"/>
  <c r="R12" i="38"/>
  <c r="S12" i="38" s="1"/>
  <c r="R16" i="38"/>
  <c r="S16" i="38" s="1"/>
  <c r="R20" i="38"/>
  <c r="S20" i="38" s="1"/>
  <c r="R24" i="38"/>
  <c r="S24" i="38" s="1"/>
  <c r="R28" i="38"/>
  <c r="S28" i="38" s="1"/>
  <c r="R32" i="38"/>
  <c r="S32" i="38" s="1"/>
  <c r="R36" i="38"/>
  <c r="S36" i="38" s="1"/>
  <c r="R40" i="38"/>
  <c r="S40" i="38" s="1"/>
  <c r="R6" i="38"/>
  <c r="S6" i="38" s="1"/>
  <c r="R10" i="38"/>
  <c r="S10" i="38" s="1"/>
  <c r="R14" i="38"/>
  <c r="S14" i="38" s="1"/>
  <c r="R18" i="38"/>
  <c r="S18" i="38" s="1"/>
  <c r="R22" i="38"/>
  <c r="S22" i="38" s="1"/>
  <c r="R26" i="38"/>
  <c r="S26" i="38" s="1"/>
  <c r="R30" i="38"/>
  <c r="S30" i="38" s="1"/>
  <c r="R34" i="38"/>
  <c r="S34" i="38" s="1"/>
  <c r="R38" i="38"/>
  <c r="S38" i="38" s="1"/>
  <c r="R42" i="38"/>
  <c r="S42" i="38" s="1"/>
  <c r="R41" i="38"/>
  <c r="S41" i="38" s="1"/>
  <c r="R37" i="38"/>
  <c r="S37" i="38" s="1"/>
  <c r="R33" i="38"/>
  <c r="S33" i="38" s="1"/>
  <c r="R29" i="38"/>
  <c r="S29" i="38" s="1"/>
  <c r="R25" i="38"/>
  <c r="S25" i="38" s="1"/>
  <c r="R21" i="38"/>
  <c r="S21" i="38" s="1"/>
  <c r="R17" i="38"/>
  <c r="S17" i="38" s="1"/>
  <c r="R13" i="38"/>
  <c r="S13" i="38" s="1"/>
  <c r="R9" i="38"/>
  <c r="S9" i="38" s="1"/>
  <c r="R43" i="38"/>
  <c r="S43" i="38" s="1"/>
  <c r="R39" i="38"/>
  <c r="S39" i="38" s="1"/>
  <c r="R35" i="38"/>
  <c r="S35" i="38" s="1"/>
  <c r="R31" i="38"/>
  <c r="S31" i="38" s="1"/>
  <c r="R27" i="38"/>
  <c r="S27" i="38" s="1"/>
  <c r="R23" i="38"/>
  <c r="S23" i="38" s="1"/>
  <c r="R19" i="38"/>
  <c r="S19" i="38" s="1"/>
  <c r="R15" i="38"/>
  <c r="S15" i="38" s="1"/>
  <c r="R11" i="38"/>
  <c r="S11" i="38" s="1"/>
  <c r="R7" i="38"/>
  <c r="S7" i="38" s="1"/>
  <c r="R5" i="29"/>
  <c r="R6" i="29"/>
  <c r="S6" i="29" s="1"/>
  <c r="R10" i="29"/>
  <c r="S10" i="29" s="1"/>
  <c r="R14" i="29"/>
  <c r="S14" i="29" s="1"/>
  <c r="R18" i="29"/>
  <c r="S18" i="29" s="1"/>
  <c r="R22" i="29"/>
  <c r="S22" i="29" s="1"/>
  <c r="R26" i="29"/>
  <c r="S26" i="29" s="1"/>
  <c r="R30" i="29"/>
  <c r="S30" i="29" s="1"/>
  <c r="R34" i="29"/>
  <c r="S34" i="29" s="1"/>
  <c r="R38" i="29"/>
  <c r="S38" i="29" s="1"/>
  <c r="R42" i="29"/>
  <c r="S42" i="29" s="1"/>
  <c r="R8" i="29"/>
  <c r="S8" i="29" s="1"/>
  <c r="R16" i="29"/>
  <c r="S16" i="29" s="1"/>
  <c r="R24" i="29"/>
  <c r="S24" i="29" s="1"/>
  <c r="R32" i="29"/>
  <c r="S32" i="29" s="1"/>
  <c r="R40" i="29"/>
  <c r="S40" i="29" s="1"/>
  <c r="R12" i="29"/>
  <c r="S12" i="29" s="1"/>
  <c r="R28" i="29"/>
  <c r="S28" i="29" s="1"/>
  <c r="R20" i="29"/>
  <c r="S20" i="29" s="1"/>
  <c r="R36" i="29"/>
  <c r="S36" i="29" s="1"/>
  <c r="R43" i="29"/>
  <c r="S43" i="29" s="1"/>
  <c r="R39" i="29"/>
  <c r="S39" i="29" s="1"/>
  <c r="R35" i="29"/>
  <c r="S35" i="29" s="1"/>
  <c r="R31" i="29"/>
  <c r="S31" i="29" s="1"/>
  <c r="R27" i="29"/>
  <c r="S27" i="29" s="1"/>
  <c r="R23" i="29"/>
  <c r="S23" i="29" s="1"/>
  <c r="R19" i="29"/>
  <c r="S19" i="29" s="1"/>
  <c r="R15" i="29"/>
  <c r="S15" i="29" s="1"/>
  <c r="R11" i="29"/>
  <c r="S11" i="29" s="1"/>
  <c r="R7" i="29"/>
  <c r="S7" i="29" s="1"/>
  <c r="R41" i="29"/>
  <c r="S41" i="29" s="1"/>
  <c r="R37" i="29"/>
  <c r="S37" i="29" s="1"/>
  <c r="R33" i="29"/>
  <c r="S33" i="29" s="1"/>
  <c r="R29" i="29"/>
  <c r="S29" i="29" s="1"/>
  <c r="R25" i="29"/>
  <c r="S25" i="29" s="1"/>
  <c r="R21" i="29"/>
  <c r="S21" i="29" s="1"/>
  <c r="R17" i="29"/>
  <c r="S17" i="29" s="1"/>
  <c r="R13" i="29"/>
  <c r="S13" i="29" s="1"/>
  <c r="R9" i="29"/>
  <c r="S9" i="29" s="1"/>
  <c r="R5" i="27"/>
  <c r="R6" i="27"/>
  <c r="S6" i="27" s="1"/>
  <c r="R10" i="27"/>
  <c r="S10" i="27" s="1"/>
  <c r="R14" i="27"/>
  <c r="S14" i="27" s="1"/>
  <c r="R18" i="27"/>
  <c r="S18" i="27" s="1"/>
  <c r="R22" i="27"/>
  <c r="S22" i="27" s="1"/>
  <c r="R26" i="27"/>
  <c r="S26" i="27" s="1"/>
  <c r="R30" i="27"/>
  <c r="S30" i="27" s="1"/>
  <c r="R34" i="27"/>
  <c r="S34" i="27" s="1"/>
  <c r="R38" i="27"/>
  <c r="S38" i="27" s="1"/>
  <c r="R42" i="27"/>
  <c r="S42" i="27" s="1"/>
  <c r="R8" i="27"/>
  <c r="S8" i="27" s="1"/>
  <c r="R16" i="27"/>
  <c r="S16" i="27" s="1"/>
  <c r="R24" i="27"/>
  <c r="S24" i="27" s="1"/>
  <c r="R32" i="27"/>
  <c r="S32" i="27" s="1"/>
  <c r="R40" i="27"/>
  <c r="S40" i="27" s="1"/>
  <c r="R12" i="27"/>
  <c r="S12" i="27" s="1"/>
  <c r="R28" i="27"/>
  <c r="S28" i="27" s="1"/>
  <c r="R20" i="27"/>
  <c r="S20" i="27" s="1"/>
  <c r="R36" i="27"/>
  <c r="S36" i="27" s="1"/>
  <c r="R43" i="27"/>
  <c r="S43" i="27" s="1"/>
  <c r="R39" i="27"/>
  <c r="S39" i="27" s="1"/>
  <c r="R35" i="27"/>
  <c r="S35" i="27" s="1"/>
  <c r="R31" i="27"/>
  <c r="S31" i="27" s="1"/>
  <c r="R27" i="27"/>
  <c r="S27" i="27" s="1"/>
  <c r="R23" i="27"/>
  <c r="S23" i="27" s="1"/>
  <c r="R19" i="27"/>
  <c r="S19" i="27" s="1"/>
  <c r="R15" i="27"/>
  <c r="S15" i="27" s="1"/>
  <c r="R11" i="27"/>
  <c r="S11" i="27" s="1"/>
  <c r="R7" i="27"/>
  <c r="S7" i="27" s="1"/>
  <c r="R41" i="27"/>
  <c r="S41" i="27" s="1"/>
  <c r="R37" i="27"/>
  <c r="S37" i="27" s="1"/>
  <c r="R33" i="27"/>
  <c r="S33" i="27" s="1"/>
  <c r="R29" i="27"/>
  <c r="S29" i="27" s="1"/>
  <c r="R25" i="27"/>
  <c r="S25" i="27" s="1"/>
  <c r="R21" i="27"/>
  <c r="S21" i="27" s="1"/>
  <c r="R17" i="27"/>
  <c r="S17" i="27" s="1"/>
  <c r="R13" i="27"/>
  <c r="S13" i="27" s="1"/>
  <c r="R9" i="27"/>
  <c r="S9" i="27" s="1"/>
  <c r="R5" i="25"/>
  <c r="R6" i="25"/>
  <c r="S6" i="25" s="1"/>
  <c r="R10" i="25"/>
  <c r="S10" i="25" s="1"/>
  <c r="R14" i="25"/>
  <c r="S14" i="25" s="1"/>
  <c r="R18" i="25"/>
  <c r="S18" i="25" s="1"/>
  <c r="R22" i="25"/>
  <c r="S22" i="25" s="1"/>
  <c r="R26" i="25"/>
  <c r="S26" i="25" s="1"/>
  <c r="R30" i="25"/>
  <c r="S30" i="25" s="1"/>
  <c r="R34" i="25"/>
  <c r="S34" i="25" s="1"/>
  <c r="R38" i="25"/>
  <c r="S38" i="25" s="1"/>
  <c r="R42" i="25"/>
  <c r="S42" i="25" s="1"/>
  <c r="R8" i="25"/>
  <c r="S8" i="25" s="1"/>
  <c r="R16" i="25"/>
  <c r="S16" i="25" s="1"/>
  <c r="R24" i="25"/>
  <c r="S24" i="25" s="1"/>
  <c r="R32" i="25"/>
  <c r="S32" i="25" s="1"/>
  <c r="R40" i="25"/>
  <c r="S40" i="25" s="1"/>
  <c r="R20" i="25"/>
  <c r="S20" i="25" s="1"/>
  <c r="R36" i="25"/>
  <c r="S36" i="25" s="1"/>
  <c r="R12" i="25"/>
  <c r="S12" i="25" s="1"/>
  <c r="R28" i="25"/>
  <c r="S28" i="25" s="1"/>
  <c r="R41" i="25"/>
  <c r="S41" i="25" s="1"/>
  <c r="R37" i="25"/>
  <c r="S37" i="25" s="1"/>
  <c r="R33" i="25"/>
  <c r="S33" i="25" s="1"/>
  <c r="R29" i="25"/>
  <c r="S29" i="25" s="1"/>
  <c r="R25" i="25"/>
  <c r="S25" i="25" s="1"/>
  <c r="R21" i="25"/>
  <c r="S21" i="25" s="1"/>
  <c r="R17" i="25"/>
  <c r="S17" i="25" s="1"/>
  <c r="R13" i="25"/>
  <c r="S13" i="25" s="1"/>
  <c r="R9" i="25"/>
  <c r="S9" i="25" s="1"/>
  <c r="R43" i="25"/>
  <c r="S43" i="25" s="1"/>
  <c r="R39" i="25"/>
  <c r="S39" i="25" s="1"/>
  <c r="R35" i="25"/>
  <c r="S35" i="25" s="1"/>
  <c r="R31" i="25"/>
  <c r="S31" i="25" s="1"/>
  <c r="R27" i="25"/>
  <c r="S27" i="25" s="1"/>
  <c r="R23" i="25"/>
  <c r="S23" i="25" s="1"/>
  <c r="R19" i="25"/>
  <c r="S19" i="25" s="1"/>
  <c r="R15" i="25"/>
  <c r="S15" i="25" s="1"/>
  <c r="R11" i="25"/>
  <c r="S11" i="25" s="1"/>
  <c r="R7" i="25"/>
  <c r="S7" i="25" s="1"/>
  <c r="O42" i="20"/>
  <c r="Q42" i="20" s="1"/>
  <c r="O40" i="20"/>
  <c r="Q40" i="20" s="1"/>
  <c r="O38" i="20"/>
  <c r="Q38" i="20" s="1"/>
  <c r="O36" i="20"/>
  <c r="Q36" i="20" s="1"/>
  <c r="O34" i="20"/>
  <c r="Q34" i="20" s="1"/>
  <c r="O32" i="20"/>
  <c r="Q32" i="20" s="1"/>
  <c r="O30" i="20"/>
  <c r="Q30" i="20" s="1"/>
  <c r="O28" i="20"/>
  <c r="Q28" i="20" s="1"/>
  <c r="O26" i="20"/>
  <c r="Q26" i="20" s="1"/>
  <c r="O24" i="20"/>
  <c r="Q24" i="20" s="1"/>
  <c r="O22" i="20"/>
  <c r="Q22" i="20" s="1"/>
  <c r="O20" i="20"/>
  <c r="Q20" i="20" s="1"/>
  <c r="O18" i="20"/>
  <c r="Q18" i="20" s="1"/>
  <c r="O16" i="20"/>
  <c r="Q16" i="20" s="1"/>
  <c r="O14" i="20"/>
  <c r="Q14" i="20" s="1"/>
  <c r="O12" i="20"/>
  <c r="Q12" i="20" s="1"/>
  <c r="O10" i="20"/>
  <c r="Q10" i="20" s="1"/>
  <c r="O8" i="20"/>
  <c r="Q8" i="20" s="1"/>
  <c r="O6" i="20"/>
  <c r="Q6" i="20" s="1"/>
  <c r="O43" i="20"/>
  <c r="Q43" i="20" s="1"/>
  <c r="O41" i="20"/>
  <c r="Q41" i="20" s="1"/>
  <c r="O39" i="20"/>
  <c r="Q39" i="20" s="1"/>
  <c r="O37" i="20"/>
  <c r="Q37" i="20" s="1"/>
  <c r="O35" i="20"/>
  <c r="Q35" i="20" s="1"/>
  <c r="O33" i="20"/>
  <c r="Q33" i="20" s="1"/>
  <c r="O31" i="20"/>
  <c r="Q31" i="20" s="1"/>
  <c r="O29" i="20"/>
  <c r="Q29" i="20" s="1"/>
  <c r="O27" i="20"/>
  <c r="Q27" i="20" s="1"/>
  <c r="O25" i="20"/>
  <c r="Q25" i="20" s="1"/>
  <c r="O23" i="20"/>
  <c r="Q23" i="20" s="1"/>
  <c r="O21" i="20"/>
  <c r="Q21" i="20" s="1"/>
  <c r="O19" i="20"/>
  <c r="Q19" i="20" s="1"/>
  <c r="O17" i="20"/>
  <c r="Q17" i="20" s="1"/>
  <c r="O15" i="20"/>
  <c r="Q15" i="20" s="1"/>
  <c r="O13" i="20"/>
  <c r="Q13" i="20" s="1"/>
  <c r="O11" i="20"/>
  <c r="Q11" i="20" s="1"/>
  <c r="O9" i="20"/>
  <c r="Q9" i="20" s="1"/>
  <c r="O7" i="20"/>
  <c r="Q7" i="20" s="1"/>
  <c r="O5" i="20"/>
  <c r="Q44" i="24"/>
  <c r="R5" i="24" a="1"/>
  <c r="Q44" i="49"/>
  <c r="R5" i="49" a="1"/>
  <c r="O42" i="8"/>
  <c r="Q42" i="8" s="1"/>
  <c r="O40" i="8"/>
  <c r="Q40" i="8" s="1"/>
  <c r="O38" i="8"/>
  <c r="Q38" i="8" s="1"/>
  <c r="O36" i="8"/>
  <c r="Q36" i="8" s="1"/>
  <c r="O34" i="8"/>
  <c r="Q34" i="8" s="1"/>
  <c r="O32" i="8"/>
  <c r="Q32" i="8" s="1"/>
  <c r="O30" i="8"/>
  <c r="Q30" i="8" s="1"/>
  <c r="O28" i="8"/>
  <c r="Q28" i="8" s="1"/>
  <c r="O26" i="8"/>
  <c r="Q26" i="8" s="1"/>
  <c r="O24" i="8"/>
  <c r="Q24" i="8" s="1"/>
  <c r="O22" i="8"/>
  <c r="Q22" i="8" s="1"/>
  <c r="O20" i="8"/>
  <c r="Q20" i="8" s="1"/>
  <c r="O18" i="8"/>
  <c r="Q18" i="8" s="1"/>
  <c r="O16" i="8"/>
  <c r="Q16" i="8" s="1"/>
  <c r="O14" i="8"/>
  <c r="Q14" i="8" s="1"/>
  <c r="O12" i="8"/>
  <c r="Q12" i="8" s="1"/>
  <c r="O10" i="8"/>
  <c r="Q10" i="8" s="1"/>
  <c r="O8" i="8"/>
  <c r="Q8" i="8" s="1"/>
  <c r="O6" i="8"/>
  <c r="Q6" i="8" s="1"/>
  <c r="O43" i="8"/>
  <c r="Q43" i="8" s="1"/>
  <c r="O41" i="8"/>
  <c r="Q41" i="8" s="1"/>
  <c r="O39" i="8"/>
  <c r="Q39" i="8" s="1"/>
  <c r="O37" i="8"/>
  <c r="Q37" i="8" s="1"/>
  <c r="O35" i="8"/>
  <c r="Q35" i="8" s="1"/>
  <c r="O33" i="8"/>
  <c r="Q33" i="8" s="1"/>
  <c r="O31" i="8"/>
  <c r="Q31" i="8" s="1"/>
  <c r="O29" i="8"/>
  <c r="Q29" i="8" s="1"/>
  <c r="O27" i="8"/>
  <c r="Q27" i="8" s="1"/>
  <c r="O25" i="8"/>
  <c r="Q25" i="8" s="1"/>
  <c r="O23" i="8"/>
  <c r="Q23" i="8" s="1"/>
  <c r="O21" i="8"/>
  <c r="Q21" i="8" s="1"/>
  <c r="O19" i="8"/>
  <c r="Q19" i="8" s="1"/>
  <c r="O17" i="8"/>
  <c r="Q17" i="8" s="1"/>
  <c r="O15" i="8"/>
  <c r="Q15" i="8" s="1"/>
  <c r="O13" i="8"/>
  <c r="Q13" i="8" s="1"/>
  <c r="O11" i="8"/>
  <c r="Q11" i="8" s="1"/>
  <c r="O9" i="8"/>
  <c r="Q9" i="8" s="1"/>
  <c r="O7" i="8"/>
  <c r="Q7" i="8" s="1"/>
  <c r="O5" i="8"/>
  <c r="Q44" i="16"/>
  <c r="R5" i="16" a="1"/>
  <c r="O28" i="18"/>
  <c r="Q28" i="18" s="1"/>
  <c r="O26" i="18"/>
  <c r="Q26" i="18" s="1"/>
  <c r="O24" i="18"/>
  <c r="Q24" i="18" s="1"/>
  <c r="O22" i="18"/>
  <c r="Q22" i="18" s="1"/>
  <c r="O20" i="18"/>
  <c r="Q20" i="18" s="1"/>
  <c r="O18" i="18"/>
  <c r="Q18" i="18" s="1"/>
  <c r="O16" i="18"/>
  <c r="Q16" i="18" s="1"/>
  <c r="O14" i="18"/>
  <c r="Q14" i="18" s="1"/>
  <c r="O12" i="18"/>
  <c r="Q12" i="18" s="1"/>
  <c r="O42" i="18"/>
  <c r="Q42" i="18" s="1"/>
  <c r="O40" i="18"/>
  <c r="Q40" i="18" s="1"/>
  <c r="O38" i="18"/>
  <c r="Q38" i="18" s="1"/>
  <c r="O36" i="18"/>
  <c r="Q36" i="18" s="1"/>
  <c r="O34" i="18"/>
  <c r="Q34" i="18" s="1"/>
  <c r="O32" i="18"/>
  <c r="Q32" i="18" s="1"/>
  <c r="O30" i="18"/>
  <c r="Q30" i="18" s="1"/>
  <c r="O10" i="18"/>
  <c r="Q10" i="18" s="1"/>
  <c r="O8" i="18"/>
  <c r="Q8" i="18" s="1"/>
  <c r="O6" i="18"/>
  <c r="Q6" i="18" s="1"/>
  <c r="O29" i="18"/>
  <c r="Q29" i="18" s="1"/>
  <c r="O27" i="18"/>
  <c r="Q27" i="18" s="1"/>
  <c r="O25" i="18"/>
  <c r="Q25" i="18" s="1"/>
  <c r="O23" i="18"/>
  <c r="Q23" i="18" s="1"/>
  <c r="O21" i="18"/>
  <c r="Q21" i="18" s="1"/>
  <c r="O19" i="18"/>
  <c r="Q19" i="18" s="1"/>
  <c r="O17" i="18"/>
  <c r="Q17" i="18" s="1"/>
  <c r="O15" i="18"/>
  <c r="Q15" i="18" s="1"/>
  <c r="O13" i="18"/>
  <c r="Q13" i="18" s="1"/>
  <c r="O43" i="18"/>
  <c r="Q43" i="18" s="1"/>
  <c r="O41" i="18"/>
  <c r="Q41" i="18" s="1"/>
  <c r="O39" i="18"/>
  <c r="Q39" i="18" s="1"/>
  <c r="O37" i="18"/>
  <c r="Q37" i="18" s="1"/>
  <c r="O35" i="18"/>
  <c r="Q35" i="18" s="1"/>
  <c r="O33" i="18"/>
  <c r="Q33" i="18" s="1"/>
  <c r="O31" i="18"/>
  <c r="Q31" i="18" s="1"/>
  <c r="O11" i="18"/>
  <c r="Q11" i="18" s="1"/>
  <c r="O9" i="18"/>
  <c r="Q9" i="18" s="1"/>
  <c r="O7" i="18"/>
  <c r="Q7" i="18" s="1"/>
  <c r="O5" i="18"/>
  <c r="O29" i="21"/>
  <c r="Q29" i="21" s="1"/>
  <c r="O27" i="21"/>
  <c r="Q27" i="21" s="1"/>
  <c r="O25" i="21"/>
  <c r="Q25" i="21" s="1"/>
  <c r="O23" i="21"/>
  <c r="Q23" i="21" s="1"/>
  <c r="O21" i="21"/>
  <c r="Q21" i="21" s="1"/>
  <c r="O19" i="21"/>
  <c r="Q19" i="21" s="1"/>
  <c r="O17" i="21"/>
  <c r="Q17" i="21" s="1"/>
  <c r="O15" i="21"/>
  <c r="Q15" i="21" s="1"/>
  <c r="O42" i="21"/>
  <c r="Q42" i="21" s="1"/>
  <c r="O40" i="21"/>
  <c r="Q40" i="21" s="1"/>
  <c r="O38" i="21"/>
  <c r="Q38" i="21" s="1"/>
  <c r="O36" i="21"/>
  <c r="Q36" i="21" s="1"/>
  <c r="O34" i="21"/>
  <c r="Q34" i="21" s="1"/>
  <c r="O32" i="21"/>
  <c r="Q32" i="21" s="1"/>
  <c r="O30" i="21"/>
  <c r="Q30" i="21" s="1"/>
  <c r="O13" i="21"/>
  <c r="Q13" i="21" s="1"/>
  <c r="O11" i="21"/>
  <c r="Q11" i="21" s="1"/>
  <c r="O9" i="21"/>
  <c r="Q9" i="21" s="1"/>
  <c r="O7" i="21"/>
  <c r="Q7" i="21" s="1"/>
  <c r="O5" i="21"/>
  <c r="O28" i="21"/>
  <c r="Q28" i="21" s="1"/>
  <c r="O26" i="21"/>
  <c r="Q26" i="21" s="1"/>
  <c r="O24" i="21"/>
  <c r="Q24" i="21" s="1"/>
  <c r="O22" i="21"/>
  <c r="Q22" i="21" s="1"/>
  <c r="O20" i="21"/>
  <c r="Q20" i="21" s="1"/>
  <c r="O18" i="21"/>
  <c r="Q18" i="21" s="1"/>
  <c r="O16" i="21"/>
  <c r="Q16" i="21" s="1"/>
  <c r="O43" i="21"/>
  <c r="Q43" i="21" s="1"/>
  <c r="O41" i="21"/>
  <c r="Q41" i="21" s="1"/>
  <c r="O39" i="21"/>
  <c r="Q39" i="21" s="1"/>
  <c r="O37" i="21"/>
  <c r="Q37" i="21" s="1"/>
  <c r="O35" i="21"/>
  <c r="Q35" i="21" s="1"/>
  <c r="O33" i="21"/>
  <c r="Q33" i="21" s="1"/>
  <c r="O31" i="21"/>
  <c r="Q31" i="21" s="1"/>
  <c r="O14" i="21"/>
  <c r="Q14" i="21" s="1"/>
  <c r="O12" i="21"/>
  <c r="Q12" i="21" s="1"/>
  <c r="O10" i="21"/>
  <c r="Q10" i="21" s="1"/>
  <c r="O8" i="21"/>
  <c r="Q8" i="21" s="1"/>
  <c r="O6" i="21"/>
  <c r="Q6" i="21" s="1"/>
  <c r="Q44" i="50"/>
  <c r="R5" i="50" a="1"/>
  <c r="R5" i="12" a="1"/>
  <c r="Q44" i="12"/>
  <c r="Q44" i="52"/>
  <c r="R5" i="52" a="1"/>
  <c r="Q5" i="13"/>
  <c r="O44" i="13"/>
  <c r="R5" i="44"/>
  <c r="R6" i="44"/>
  <c r="S6" i="44" s="1"/>
  <c r="R10" i="44"/>
  <c r="S10" i="44" s="1"/>
  <c r="R14" i="44"/>
  <c r="S14" i="44" s="1"/>
  <c r="R18" i="44"/>
  <c r="S18" i="44" s="1"/>
  <c r="R22" i="44"/>
  <c r="S22" i="44" s="1"/>
  <c r="R26" i="44"/>
  <c r="S26" i="44" s="1"/>
  <c r="R30" i="44"/>
  <c r="S30" i="44" s="1"/>
  <c r="R34" i="44"/>
  <c r="S34" i="44" s="1"/>
  <c r="R38" i="44"/>
  <c r="S38" i="44" s="1"/>
  <c r="R42" i="44"/>
  <c r="S42" i="44" s="1"/>
  <c r="R8" i="44"/>
  <c r="S8" i="44" s="1"/>
  <c r="R16" i="44"/>
  <c r="S16" i="44" s="1"/>
  <c r="R24" i="44"/>
  <c r="S24" i="44" s="1"/>
  <c r="R32" i="44"/>
  <c r="S32" i="44" s="1"/>
  <c r="R40" i="44"/>
  <c r="S40" i="44" s="1"/>
  <c r="R12" i="44"/>
  <c r="S12" i="44" s="1"/>
  <c r="R20" i="44"/>
  <c r="S20" i="44" s="1"/>
  <c r="R28" i="44"/>
  <c r="S28" i="44" s="1"/>
  <c r="R36" i="44"/>
  <c r="S36" i="44" s="1"/>
  <c r="R43" i="44"/>
  <c r="S43" i="44" s="1"/>
  <c r="R39" i="44"/>
  <c r="S39" i="44" s="1"/>
  <c r="R35" i="44"/>
  <c r="S35" i="44" s="1"/>
  <c r="R31" i="44"/>
  <c r="S31" i="44" s="1"/>
  <c r="R27" i="44"/>
  <c r="S27" i="44" s="1"/>
  <c r="R23" i="44"/>
  <c r="S23" i="44" s="1"/>
  <c r="R19" i="44"/>
  <c r="S19" i="44" s="1"/>
  <c r="R15" i="44"/>
  <c r="S15" i="44" s="1"/>
  <c r="R11" i="44"/>
  <c r="S11" i="44" s="1"/>
  <c r="R7" i="44"/>
  <c r="S7" i="44" s="1"/>
  <c r="R41" i="44"/>
  <c r="S41" i="44" s="1"/>
  <c r="R37" i="44"/>
  <c r="S37" i="44" s="1"/>
  <c r="R33" i="44"/>
  <c r="S33" i="44" s="1"/>
  <c r="R29" i="44"/>
  <c r="S29" i="44" s="1"/>
  <c r="R25" i="44"/>
  <c r="S25" i="44" s="1"/>
  <c r="R21" i="44"/>
  <c r="S21" i="44" s="1"/>
  <c r="R17" i="44"/>
  <c r="S17" i="44" s="1"/>
  <c r="R13" i="44"/>
  <c r="S13" i="44" s="1"/>
  <c r="R9" i="44"/>
  <c r="S9" i="44" s="1"/>
  <c r="R5" i="41"/>
  <c r="R6" i="41"/>
  <c r="S6" i="41" s="1"/>
  <c r="R10" i="41"/>
  <c r="S10" i="41" s="1"/>
  <c r="R14" i="41"/>
  <c r="S14" i="41" s="1"/>
  <c r="R8" i="41"/>
  <c r="S8" i="41" s="1"/>
  <c r="R16" i="41"/>
  <c r="S16" i="41" s="1"/>
  <c r="R20" i="41"/>
  <c r="S20" i="41" s="1"/>
  <c r="R24" i="41"/>
  <c r="S24" i="41" s="1"/>
  <c r="R28" i="41"/>
  <c r="S28" i="41" s="1"/>
  <c r="R32" i="41"/>
  <c r="S32" i="41" s="1"/>
  <c r="R36" i="41"/>
  <c r="S36" i="41" s="1"/>
  <c r="R40" i="41"/>
  <c r="S40" i="41" s="1"/>
  <c r="R12" i="41"/>
  <c r="S12" i="41" s="1"/>
  <c r="R18" i="41"/>
  <c r="S18" i="41" s="1"/>
  <c r="R22" i="41"/>
  <c r="S22" i="41" s="1"/>
  <c r="R26" i="41"/>
  <c r="S26" i="41" s="1"/>
  <c r="R30" i="41"/>
  <c r="S30" i="41" s="1"/>
  <c r="R34" i="41"/>
  <c r="S34" i="41" s="1"/>
  <c r="R38" i="41"/>
  <c r="S38" i="41" s="1"/>
  <c r="R42" i="41"/>
  <c r="S42" i="41" s="1"/>
  <c r="R43" i="41"/>
  <c r="S43" i="41" s="1"/>
  <c r="R39" i="41"/>
  <c r="S39" i="41" s="1"/>
  <c r="R35" i="41"/>
  <c r="S35" i="41" s="1"/>
  <c r="R31" i="41"/>
  <c r="S31" i="41" s="1"/>
  <c r="R27" i="41"/>
  <c r="S27" i="41" s="1"/>
  <c r="R23" i="41"/>
  <c r="S23" i="41" s="1"/>
  <c r="R19" i="41"/>
  <c r="S19" i="41" s="1"/>
  <c r="R15" i="41"/>
  <c r="S15" i="41" s="1"/>
  <c r="R11" i="41"/>
  <c r="S11" i="41" s="1"/>
  <c r="R7" i="41"/>
  <c r="S7" i="41" s="1"/>
  <c r="R41" i="41"/>
  <c r="S41" i="41" s="1"/>
  <c r="R37" i="41"/>
  <c r="S37" i="41" s="1"/>
  <c r="R33" i="41"/>
  <c r="S33" i="41" s="1"/>
  <c r="R29" i="41"/>
  <c r="S29" i="41" s="1"/>
  <c r="R25" i="41"/>
  <c r="S25" i="41" s="1"/>
  <c r="R21" i="41"/>
  <c r="S21" i="41" s="1"/>
  <c r="R17" i="41"/>
  <c r="S17" i="41" s="1"/>
  <c r="R13" i="41"/>
  <c r="S13" i="41" s="1"/>
  <c r="R9" i="41"/>
  <c r="S9" i="41" s="1"/>
  <c r="R5" i="39"/>
  <c r="R8" i="39"/>
  <c r="S8" i="39" s="1"/>
  <c r="R12" i="39"/>
  <c r="S12" i="39" s="1"/>
  <c r="R16" i="39"/>
  <c r="S16" i="39" s="1"/>
  <c r="R20" i="39"/>
  <c r="S20" i="39" s="1"/>
  <c r="R24" i="39"/>
  <c r="S24" i="39" s="1"/>
  <c r="R28" i="39"/>
  <c r="S28" i="39" s="1"/>
  <c r="R32" i="39"/>
  <c r="S32" i="39" s="1"/>
  <c r="R36" i="39"/>
  <c r="S36" i="39" s="1"/>
  <c r="R40" i="39"/>
  <c r="S40" i="39" s="1"/>
  <c r="R6" i="39"/>
  <c r="S6" i="39" s="1"/>
  <c r="R10" i="39"/>
  <c r="S10" i="39" s="1"/>
  <c r="R14" i="39"/>
  <c r="S14" i="39" s="1"/>
  <c r="R18" i="39"/>
  <c r="S18" i="39" s="1"/>
  <c r="R22" i="39"/>
  <c r="S22" i="39" s="1"/>
  <c r="R26" i="39"/>
  <c r="S26" i="39" s="1"/>
  <c r="R30" i="39"/>
  <c r="S30" i="39" s="1"/>
  <c r="R34" i="39"/>
  <c r="S34" i="39" s="1"/>
  <c r="R38" i="39"/>
  <c r="S38" i="39" s="1"/>
  <c r="R42" i="39"/>
  <c r="S42" i="39" s="1"/>
  <c r="R43" i="39"/>
  <c r="S43" i="39" s="1"/>
  <c r="R39" i="39"/>
  <c r="S39" i="39" s="1"/>
  <c r="R35" i="39"/>
  <c r="S35" i="39" s="1"/>
  <c r="R31" i="39"/>
  <c r="S31" i="39" s="1"/>
  <c r="R27" i="39"/>
  <c r="S27" i="39" s="1"/>
  <c r="R23" i="39"/>
  <c r="S23" i="39" s="1"/>
  <c r="R19" i="39"/>
  <c r="S19" i="39" s="1"/>
  <c r="R15" i="39"/>
  <c r="S15" i="39" s="1"/>
  <c r="R11" i="39"/>
  <c r="S11" i="39" s="1"/>
  <c r="R7" i="39"/>
  <c r="S7" i="39" s="1"/>
  <c r="R41" i="39"/>
  <c r="S41" i="39" s="1"/>
  <c r="R37" i="39"/>
  <c r="S37" i="39" s="1"/>
  <c r="R33" i="39"/>
  <c r="S33" i="39" s="1"/>
  <c r="R29" i="39"/>
  <c r="S29" i="39" s="1"/>
  <c r="R25" i="39"/>
  <c r="S25" i="39" s="1"/>
  <c r="R21" i="39"/>
  <c r="S21" i="39" s="1"/>
  <c r="R17" i="39"/>
  <c r="S17" i="39" s="1"/>
  <c r="R13" i="39"/>
  <c r="S13" i="39" s="1"/>
  <c r="R9" i="39"/>
  <c r="S9" i="39" s="1"/>
  <c r="R5" i="36"/>
  <c r="R8" i="36"/>
  <c r="S8" i="36" s="1"/>
  <c r="R12" i="36"/>
  <c r="S12" i="36" s="1"/>
  <c r="R16" i="36"/>
  <c r="S16" i="36" s="1"/>
  <c r="R20" i="36"/>
  <c r="S20" i="36" s="1"/>
  <c r="R24" i="36"/>
  <c r="S24" i="36" s="1"/>
  <c r="R28" i="36"/>
  <c r="S28" i="36" s="1"/>
  <c r="R32" i="36"/>
  <c r="S32" i="36" s="1"/>
  <c r="R36" i="36"/>
  <c r="S36" i="36" s="1"/>
  <c r="R40" i="36"/>
  <c r="S40" i="36" s="1"/>
  <c r="R10" i="36"/>
  <c r="S10" i="36" s="1"/>
  <c r="R18" i="36"/>
  <c r="S18" i="36" s="1"/>
  <c r="R26" i="36"/>
  <c r="S26" i="36" s="1"/>
  <c r="R34" i="36"/>
  <c r="S34" i="36" s="1"/>
  <c r="R42" i="36"/>
  <c r="S42" i="36" s="1"/>
  <c r="R6" i="36"/>
  <c r="S6" i="36" s="1"/>
  <c r="R14" i="36"/>
  <c r="S14" i="36" s="1"/>
  <c r="R22" i="36"/>
  <c r="S22" i="36" s="1"/>
  <c r="R30" i="36"/>
  <c r="S30" i="36" s="1"/>
  <c r="R38" i="36"/>
  <c r="S38" i="36" s="1"/>
  <c r="R41" i="36"/>
  <c r="S41" i="36" s="1"/>
  <c r="R37" i="36"/>
  <c r="S37" i="36" s="1"/>
  <c r="R33" i="36"/>
  <c r="S33" i="36" s="1"/>
  <c r="R29" i="36"/>
  <c r="S29" i="36" s="1"/>
  <c r="R25" i="36"/>
  <c r="S25" i="36" s="1"/>
  <c r="R21" i="36"/>
  <c r="S21" i="36" s="1"/>
  <c r="R17" i="36"/>
  <c r="S17" i="36" s="1"/>
  <c r="R13" i="36"/>
  <c r="S13" i="36" s="1"/>
  <c r="R9" i="36"/>
  <c r="S9" i="36" s="1"/>
  <c r="R43" i="36"/>
  <c r="S43" i="36" s="1"/>
  <c r="R39" i="36"/>
  <c r="S39" i="36" s="1"/>
  <c r="R35" i="36"/>
  <c r="S35" i="36" s="1"/>
  <c r="R31" i="36"/>
  <c r="S31" i="36" s="1"/>
  <c r="R27" i="36"/>
  <c r="S27" i="36" s="1"/>
  <c r="R23" i="36"/>
  <c r="S23" i="36" s="1"/>
  <c r="R19" i="36"/>
  <c r="S19" i="36" s="1"/>
  <c r="R15" i="36"/>
  <c r="S15" i="36" s="1"/>
  <c r="R11" i="36"/>
  <c r="S11" i="36" s="1"/>
  <c r="R7" i="36"/>
  <c r="S7" i="36" s="1"/>
  <c r="R5" i="32"/>
  <c r="R6" i="32"/>
  <c r="S6" i="32" s="1"/>
  <c r="R10" i="32"/>
  <c r="S10" i="32" s="1"/>
  <c r="R14" i="32"/>
  <c r="S14" i="32" s="1"/>
  <c r="R18" i="32"/>
  <c r="S18" i="32" s="1"/>
  <c r="R22" i="32"/>
  <c r="S22" i="32" s="1"/>
  <c r="R26" i="32"/>
  <c r="S26" i="32" s="1"/>
  <c r="R30" i="32"/>
  <c r="S30" i="32" s="1"/>
  <c r="R34" i="32"/>
  <c r="S34" i="32" s="1"/>
  <c r="R38" i="32"/>
  <c r="S38" i="32" s="1"/>
  <c r="R42" i="32"/>
  <c r="S42" i="32" s="1"/>
  <c r="R8" i="32"/>
  <c r="S8" i="32" s="1"/>
  <c r="R16" i="32"/>
  <c r="S16" i="32" s="1"/>
  <c r="R24" i="32"/>
  <c r="S24" i="32" s="1"/>
  <c r="R32" i="32"/>
  <c r="S32" i="32" s="1"/>
  <c r="R40" i="32"/>
  <c r="S40" i="32" s="1"/>
  <c r="R12" i="32"/>
  <c r="S12" i="32" s="1"/>
  <c r="R20" i="32"/>
  <c r="S20" i="32" s="1"/>
  <c r="R28" i="32"/>
  <c r="S28" i="32" s="1"/>
  <c r="R36" i="32"/>
  <c r="S36" i="32" s="1"/>
  <c r="R41" i="32"/>
  <c r="S41" i="32" s="1"/>
  <c r="R37" i="32"/>
  <c r="S37" i="32" s="1"/>
  <c r="R33" i="32"/>
  <c r="S33" i="32" s="1"/>
  <c r="R29" i="32"/>
  <c r="S29" i="32" s="1"/>
  <c r="R25" i="32"/>
  <c r="S25" i="32" s="1"/>
  <c r="R21" i="32"/>
  <c r="S21" i="32" s="1"/>
  <c r="R17" i="32"/>
  <c r="S17" i="32" s="1"/>
  <c r="R13" i="32"/>
  <c r="S13" i="32" s="1"/>
  <c r="R9" i="32"/>
  <c r="S9" i="32" s="1"/>
  <c r="R43" i="32"/>
  <c r="S43" i="32" s="1"/>
  <c r="R39" i="32"/>
  <c r="S39" i="32" s="1"/>
  <c r="R35" i="32"/>
  <c r="S35" i="32" s="1"/>
  <c r="R31" i="32"/>
  <c r="S31" i="32" s="1"/>
  <c r="R27" i="32"/>
  <c r="S27" i="32" s="1"/>
  <c r="R23" i="32"/>
  <c r="S23" i="32" s="1"/>
  <c r="R19" i="32"/>
  <c r="S19" i="32" s="1"/>
  <c r="R15" i="32"/>
  <c r="S15" i="32" s="1"/>
  <c r="R11" i="32"/>
  <c r="S11" i="32" s="1"/>
  <c r="R7" i="32"/>
  <c r="S7" i="32" s="1"/>
  <c r="R5" i="30"/>
  <c r="S5" i="30" s="1"/>
  <c r="R6" i="30"/>
  <c r="S6" i="30" s="1"/>
  <c r="R10" i="30"/>
  <c r="S10" i="30" s="1"/>
  <c r="R14" i="30"/>
  <c r="S14" i="30" s="1"/>
  <c r="R18" i="30"/>
  <c r="S18" i="30" s="1"/>
  <c r="R22" i="30"/>
  <c r="S22" i="30" s="1"/>
  <c r="R26" i="30"/>
  <c r="S26" i="30" s="1"/>
  <c r="R30" i="30"/>
  <c r="S30" i="30" s="1"/>
  <c r="R34" i="30"/>
  <c r="S34" i="30" s="1"/>
  <c r="R38" i="30"/>
  <c r="S38" i="30" s="1"/>
  <c r="R42" i="30"/>
  <c r="S42" i="30" s="1"/>
  <c r="R8" i="30"/>
  <c r="S8" i="30" s="1"/>
  <c r="R16" i="30"/>
  <c r="S16" i="30" s="1"/>
  <c r="R24" i="30"/>
  <c r="S24" i="30" s="1"/>
  <c r="R32" i="30"/>
  <c r="S32" i="30" s="1"/>
  <c r="R40" i="30"/>
  <c r="S40" i="30" s="1"/>
  <c r="R12" i="30"/>
  <c r="S12" i="30" s="1"/>
  <c r="R20" i="30"/>
  <c r="S20" i="30" s="1"/>
  <c r="R28" i="30"/>
  <c r="S28" i="30" s="1"/>
  <c r="R36" i="30"/>
  <c r="S36" i="30" s="1"/>
  <c r="R41" i="30"/>
  <c r="S41" i="30" s="1"/>
  <c r="R37" i="30"/>
  <c r="S37" i="30" s="1"/>
  <c r="R33" i="30"/>
  <c r="S33" i="30" s="1"/>
  <c r="R29" i="30"/>
  <c r="S29" i="30" s="1"/>
  <c r="R25" i="30"/>
  <c r="S25" i="30" s="1"/>
  <c r="R21" i="30"/>
  <c r="S21" i="30" s="1"/>
  <c r="R17" i="30"/>
  <c r="S17" i="30" s="1"/>
  <c r="R13" i="30"/>
  <c r="S13" i="30" s="1"/>
  <c r="R9" i="30"/>
  <c r="S9" i="30" s="1"/>
  <c r="R43" i="30"/>
  <c r="S43" i="30" s="1"/>
  <c r="R39" i="30"/>
  <c r="S39" i="30" s="1"/>
  <c r="R35" i="30"/>
  <c r="S35" i="30" s="1"/>
  <c r="R31" i="30"/>
  <c r="S31" i="30" s="1"/>
  <c r="R27" i="30"/>
  <c r="S27" i="30" s="1"/>
  <c r="R23" i="30"/>
  <c r="S23" i="30" s="1"/>
  <c r="R19" i="30"/>
  <c r="S19" i="30" s="1"/>
  <c r="R15" i="30"/>
  <c r="S15" i="30" s="1"/>
  <c r="R11" i="30"/>
  <c r="S11" i="30" s="1"/>
  <c r="R7" i="30"/>
  <c r="R5" i="26"/>
  <c r="R7" i="26"/>
  <c r="S7" i="26" s="1"/>
  <c r="R9" i="26"/>
  <c r="S9" i="26" s="1"/>
  <c r="R11" i="26"/>
  <c r="S11" i="26" s="1"/>
  <c r="R13" i="26"/>
  <c r="S13" i="26" s="1"/>
  <c r="R15" i="26"/>
  <c r="S15" i="26" s="1"/>
  <c r="R17" i="26"/>
  <c r="S17" i="26" s="1"/>
  <c r="R19" i="26"/>
  <c r="S19" i="26" s="1"/>
  <c r="R21" i="26"/>
  <c r="S21" i="26" s="1"/>
  <c r="R23" i="26"/>
  <c r="S23" i="26" s="1"/>
  <c r="R25" i="26"/>
  <c r="S25" i="26" s="1"/>
  <c r="R27" i="26"/>
  <c r="S27" i="26" s="1"/>
  <c r="R29" i="26"/>
  <c r="S29" i="26" s="1"/>
  <c r="R31" i="26"/>
  <c r="S31" i="26" s="1"/>
  <c r="R33" i="26"/>
  <c r="S33" i="26" s="1"/>
  <c r="R35" i="26"/>
  <c r="S35" i="26" s="1"/>
  <c r="R37" i="26"/>
  <c r="S37" i="26" s="1"/>
  <c r="R39" i="26"/>
  <c r="S39" i="26" s="1"/>
  <c r="R41" i="26"/>
  <c r="S41" i="26" s="1"/>
  <c r="R43" i="26"/>
  <c r="S43" i="26" s="1"/>
  <c r="R6" i="26"/>
  <c r="S6" i="26" s="1"/>
  <c r="R10" i="26"/>
  <c r="S10" i="26" s="1"/>
  <c r="R14" i="26"/>
  <c r="S14" i="26" s="1"/>
  <c r="R18" i="26"/>
  <c r="S18" i="26" s="1"/>
  <c r="R22" i="26"/>
  <c r="S22" i="26" s="1"/>
  <c r="R26" i="26"/>
  <c r="S26" i="26" s="1"/>
  <c r="R30" i="26"/>
  <c r="S30" i="26" s="1"/>
  <c r="R34" i="26"/>
  <c r="S34" i="26" s="1"/>
  <c r="R38" i="26"/>
  <c r="S38" i="26" s="1"/>
  <c r="R42" i="26"/>
  <c r="S42" i="26" s="1"/>
  <c r="R12" i="26"/>
  <c r="S12" i="26" s="1"/>
  <c r="R20" i="26"/>
  <c r="S20" i="26" s="1"/>
  <c r="R28" i="26"/>
  <c r="S28" i="26" s="1"/>
  <c r="R36" i="26"/>
  <c r="S36" i="26" s="1"/>
  <c r="R8" i="26"/>
  <c r="S8" i="26" s="1"/>
  <c r="R16" i="26"/>
  <c r="S16" i="26" s="1"/>
  <c r="R24" i="26"/>
  <c r="S24" i="26" s="1"/>
  <c r="R32" i="26"/>
  <c r="S32" i="26" s="1"/>
  <c r="R40" i="26"/>
  <c r="S40" i="26" s="1"/>
  <c r="R5" i="22"/>
  <c r="R6" i="22"/>
  <c r="S6" i="22" s="1"/>
  <c r="R10" i="22"/>
  <c r="S10" i="22" s="1"/>
  <c r="R14" i="22"/>
  <c r="S14" i="22" s="1"/>
  <c r="R18" i="22"/>
  <c r="S18" i="22" s="1"/>
  <c r="R22" i="22"/>
  <c r="S22" i="22" s="1"/>
  <c r="R26" i="22"/>
  <c r="S26" i="22" s="1"/>
  <c r="R30" i="22"/>
  <c r="S30" i="22" s="1"/>
  <c r="R34" i="22"/>
  <c r="S34" i="22" s="1"/>
  <c r="R38" i="22"/>
  <c r="S38" i="22" s="1"/>
  <c r="R42" i="22"/>
  <c r="S42" i="22" s="1"/>
  <c r="R8" i="22"/>
  <c r="S8" i="22" s="1"/>
  <c r="R16" i="22"/>
  <c r="S16" i="22" s="1"/>
  <c r="R24" i="22"/>
  <c r="S24" i="22" s="1"/>
  <c r="R32" i="22"/>
  <c r="S32" i="22" s="1"/>
  <c r="R40" i="22"/>
  <c r="S40" i="22" s="1"/>
  <c r="R12" i="22"/>
  <c r="S12" i="22" s="1"/>
  <c r="R28" i="22"/>
  <c r="S28" i="22" s="1"/>
  <c r="R20" i="22"/>
  <c r="S20" i="22" s="1"/>
  <c r="R36" i="22"/>
  <c r="S36" i="22" s="1"/>
  <c r="R43" i="22"/>
  <c r="S43" i="22" s="1"/>
  <c r="R39" i="22"/>
  <c r="S39" i="22" s="1"/>
  <c r="R35" i="22"/>
  <c r="S35" i="22" s="1"/>
  <c r="R31" i="22"/>
  <c r="S31" i="22" s="1"/>
  <c r="R27" i="22"/>
  <c r="S27" i="22" s="1"/>
  <c r="R23" i="22"/>
  <c r="S23" i="22" s="1"/>
  <c r="R19" i="22"/>
  <c r="S19" i="22" s="1"/>
  <c r="R15" i="22"/>
  <c r="S15" i="22" s="1"/>
  <c r="R11" i="22"/>
  <c r="S11" i="22" s="1"/>
  <c r="R7" i="22"/>
  <c r="S7" i="22" s="1"/>
  <c r="R41" i="22"/>
  <c r="S41" i="22" s="1"/>
  <c r="R37" i="22"/>
  <c r="S37" i="22" s="1"/>
  <c r="R33" i="22"/>
  <c r="S33" i="22" s="1"/>
  <c r="R29" i="22"/>
  <c r="S29" i="22" s="1"/>
  <c r="R25" i="22"/>
  <c r="S25" i="22" s="1"/>
  <c r="R21" i="22"/>
  <c r="S21" i="22" s="1"/>
  <c r="R17" i="22"/>
  <c r="S17" i="22" s="1"/>
  <c r="R13" i="22"/>
  <c r="S13" i="22" s="1"/>
  <c r="R9" i="22"/>
  <c r="S9" i="22" s="1"/>
  <c r="R5" i="15"/>
  <c r="R6" i="15"/>
  <c r="S6" i="15" s="1"/>
  <c r="R10" i="15"/>
  <c r="S10" i="15" s="1"/>
  <c r="R14" i="15"/>
  <c r="S14" i="15" s="1"/>
  <c r="R18" i="15"/>
  <c r="S18" i="15" s="1"/>
  <c r="R22" i="15"/>
  <c r="S22" i="15" s="1"/>
  <c r="R26" i="15"/>
  <c r="S26" i="15" s="1"/>
  <c r="R30" i="15"/>
  <c r="S30" i="15" s="1"/>
  <c r="R34" i="15"/>
  <c r="S34" i="15" s="1"/>
  <c r="R38" i="15"/>
  <c r="S38" i="15" s="1"/>
  <c r="R42" i="15"/>
  <c r="S42" i="15" s="1"/>
  <c r="R12" i="15"/>
  <c r="S12" i="15" s="1"/>
  <c r="R20" i="15"/>
  <c r="S20" i="15" s="1"/>
  <c r="R28" i="15"/>
  <c r="S28" i="15" s="1"/>
  <c r="R36" i="15"/>
  <c r="S36" i="15" s="1"/>
  <c r="R8" i="15"/>
  <c r="S8" i="15" s="1"/>
  <c r="R16" i="15"/>
  <c r="S16" i="15" s="1"/>
  <c r="R24" i="15"/>
  <c r="S24" i="15" s="1"/>
  <c r="R32" i="15"/>
  <c r="S32" i="15" s="1"/>
  <c r="R40" i="15"/>
  <c r="S40" i="15" s="1"/>
  <c r="R41" i="15"/>
  <c r="S41" i="15" s="1"/>
  <c r="R37" i="15"/>
  <c r="S37" i="15" s="1"/>
  <c r="R33" i="15"/>
  <c r="S33" i="15" s="1"/>
  <c r="R29" i="15"/>
  <c r="S29" i="15" s="1"/>
  <c r="R25" i="15"/>
  <c r="S25" i="15" s="1"/>
  <c r="R21" i="15"/>
  <c r="S21" i="15" s="1"/>
  <c r="R17" i="15"/>
  <c r="S17" i="15" s="1"/>
  <c r="R13" i="15"/>
  <c r="S13" i="15" s="1"/>
  <c r="R9" i="15"/>
  <c r="S9" i="15" s="1"/>
  <c r="R43" i="15"/>
  <c r="S43" i="15" s="1"/>
  <c r="R39" i="15"/>
  <c r="S39" i="15" s="1"/>
  <c r="R35" i="15"/>
  <c r="S35" i="15" s="1"/>
  <c r="R31" i="15"/>
  <c r="S31" i="15" s="1"/>
  <c r="R27" i="15"/>
  <c r="S27" i="15" s="1"/>
  <c r="R23" i="15"/>
  <c r="S23" i="15" s="1"/>
  <c r="R19" i="15"/>
  <c r="S19" i="15" s="1"/>
  <c r="R15" i="15"/>
  <c r="S15" i="15" s="1"/>
  <c r="R11" i="15"/>
  <c r="S11" i="15" s="1"/>
  <c r="R7" i="15"/>
  <c r="S7" i="15" s="1"/>
  <c r="R5" i="14"/>
  <c r="R6" i="14"/>
  <c r="S6" i="14" s="1"/>
  <c r="R10" i="14"/>
  <c r="S10" i="14" s="1"/>
  <c r="R14" i="14"/>
  <c r="S14" i="14" s="1"/>
  <c r="R18" i="14"/>
  <c r="S18" i="14" s="1"/>
  <c r="R22" i="14"/>
  <c r="S22" i="14" s="1"/>
  <c r="R26" i="14"/>
  <c r="S26" i="14" s="1"/>
  <c r="R30" i="14"/>
  <c r="S30" i="14" s="1"/>
  <c r="R34" i="14"/>
  <c r="S34" i="14" s="1"/>
  <c r="R38" i="14"/>
  <c r="S38" i="14" s="1"/>
  <c r="R42" i="14"/>
  <c r="S42" i="14" s="1"/>
  <c r="R12" i="14"/>
  <c r="S12" i="14" s="1"/>
  <c r="R20" i="14"/>
  <c r="S20" i="14" s="1"/>
  <c r="R28" i="14"/>
  <c r="S28" i="14" s="1"/>
  <c r="R36" i="14"/>
  <c r="S36" i="14" s="1"/>
  <c r="R8" i="14"/>
  <c r="S8" i="14" s="1"/>
  <c r="R16" i="14"/>
  <c r="S16" i="14" s="1"/>
  <c r="R24" i="14"/>
  <c r="S24" i="14" s="1"/>
  <c r="R32" i="14"/>
  <c r="S32" i="14" s="1"/>
  <c r="R40" i="14"/>
  <c r="S40" i="14" s="1"/>
  <c r="R43" i="14"/>
  <c r="S43" i="14" s="1"/>
  <c r="R39" i="14"/>
  <c r="S39" i="14" s="1"/>
  <c r="R35" i="14"/>
  <c r="S35" i="14" s="1"/>
  <c r="R31" i="14"/>
  <c r="S31" i="14" s="1"/>
  <c r="R27" i="14"/>
  <c r="S27" i="14" s="1"/>
  <c r="R23" i="14"/>
  <c r="S23" i="14" s="1"/>
  <c r="R19" i="14"/>
  <c r="S19" i="14" s="1"/>
  <c r="R15" i="14"/>
  <c r="S15" i="14" s="1"/>
  <c r="R11" i="14"/>
  <c r="S11" i="14" s="1"/>
  <c r="R7" i="14"/>
  <c r="S7" i="14" s="1"/>
  <c r="R41" i="14"/>
  <c r="S41" i="14" s="1"/>
  <c r="R37" i="14"/>
  <c r="S37" i="14" s="1"/>
  <c r="R33" i="14"/>
  <c r="S33" i="14" s="1"/>
  <c r="R29" i="14"/>
  <c r="S29" i="14" s="1"/>
  <c r="R25" i="14"/>
  <c r="S25" i="14" s="1"/>
  <c r="R21" i="14"/>
  <c r="S21" i="14" s="1"/>
  <c r="R17" i="14"/>
  <c r="S17" i="14" s="1"/>
  <c r="R13" i="14"/>
  <c r="S13" i="14" s="1"/>
  <c r="R9" i="14"/>
  <c r="S9" i="14" s="1"/>
  <c r="Q5" i="19"/>
  <c r="O44" i="19"/>
  <c r="B49" i="55"/>
  <c r="F24" i="54" s="1"/>
  <c r="G24" i="54" s="1"/>
  <c r="M6" i="58"/>
  <c r="M12" i="58"/>
  <c r="E13" i="58"/>
  <c r="F22" i="54"/>
  <c r="G22" i="54" s="1"/>
  <c r="F26" i="54"/>
  <c r="G26" i="54" s="1"/>
  <c r="F27" i="54"/>
  <c r="G27" i="54" s="1"/>
  <c r="F20" i="54"/>
  <c r="G20" i="54" s="1"/>
  <c r="B6" i="55"/>
  <c r="B46" i="55" s="1"/>
  <c r="F21" i="54" s="1"/>
  <c r="G21" i="54" s="1"/>
  <c r="B8" i="55"/>
  <c r="B10" i="55"/>
  <c r="E39" i="56"/>
  <c r="E31" i="56"/>
  <c r="E23" i="56"/>
  <c r="E15" i="56"/>
  <c r="E7" i="56"/>
  <c r="M6" i="56"/>
  <c r="M36" i="56"/>
  <c r="M16" i="56"/>
  <c r="M38" i="56"/>
  <c r="M22" i="56"/>
  <c r="M9" i="56"/>
  <c r="F28" i="54"/>
  <c r="G28" i="54" s="1"/>
  <c r="M18" i="56"/>
  <c r="M32" i="56"/>
  <c r="M28" i="56"/>
  <c r="I23" i="56"/>
  <c r="M27" i="56"/>
  <c r="I39" i="56"/>
  <c r="M29" i="56"/>
  <c r="M17" i="56"/>
  <c r="I11" i="56"/>
  <c r="I33" i="56"/>
  <c r="I41" i="56"/>
  <c r="M21" i="56"/>
  <c r="I17" i="56"/>
  <c r="I6" i="56"/>
  <c r="I21" i="56"/>
  <c r="I15" i="56"/>
  <c r="M11" i="56"/>
  <c r="M33" i="56"/>
  <c r="I9" i="56"/>
  <c r="I10" i="56"/>
  <c r="I36" i="56"/>
  <c r="I38" i="56"/>
  <c r="I32" i="56"/>
  <c r="I12" i="56"/>
  <c r="I14" i="56"/>
  <c r="E45" i="56"/>
  <c r="E41" i="56"/>
  <c r="E37" i="56"/>
  <c r="E33" i="56"/>
  <c r="E29" i="56"/>
  <c r="E25" i="56"/>
  <c r="E21" i="56"/>
  <c r="E17" i="56"/>
  <c r="E13" i="56"/>
  <c r="E9" i="56"/>
  <c r="R5" i="48" l="1" a="1"/>
  <c r="Q44" i="48"/>
  <c r="Q44" i="34"/>
  <c r="R5" i="34" a="1"/>
  <c r="Q44" i="17"/>
  <c r="R5" i="17" a="1"/>
  <c r="Q44" i="31"/>
  <c r="R5" i="31" a="1"/>
  <c r="Q44" i="33"/>
  <c r="R5" i="33" a="1"/>
  <c r="Q44" i="43"/>
  <c r="R5" i="43" a="1"/>
  <c r="Q44" i="35"/>
  <c r="R5" i="35" a="1"/>
  <c r="Q44" i="28"/>
  <c r="R5" i="28" a="1"/>
  <c r="R5" i="51"/>
  <c r="R10" i="51"/>
  <c r="S10" i="51" s="1"/>
  <c r="R18" i="51"/>
  <c r="S18" i="51" s="1"/>
  <c r="R26" i="51"/>
  <c r="S26" i="51" s="1"/>
  <c r="R42" i="51"/>
  <c r="S42" i="51" s="1"/>
  <c r="R16" i="51"/>
  <c r="S16" i="51" s="1"/>
  <c r="R32" i="51"/>
  <c r="S32" i="51" s="1"/>
  <c r="R28" i="51"/>
  <c r="S28" i="51" s="1"/>
  <c r="R41" i="51"/>
  <c r="S41" i="51" s="1"/>
  <c r="R25" i="51"/>
  <c r="S25" i="51" s="1"/>
  <c r="R39" i="51"/>
  <c r="S39" i="51" s="1"/>
  <c r="R7" i="51"/>
  <c r="S7" i="51" s="1"/>
  <c r="R6" i="51"/>
  <c r="S6" i="51" s="1"/>
  <c r="R14" i="51"/>
  <c r="S14" i="51" s="1"/>
  <c r="R22" i="51"/>
  <c r="S22" i="51" s="1"/>
  <c r="R30" i="51"/>
  <c r="S30" i="51" s="1"/>
  <c r="R38" i="51"/>
  <c r="S38" i="51" s="1"/>
  <c r="R8" i="51"/>
  <c r="S8" i="51" s="1"/>
  <c r="R24" i="51"/>
  <c r="S24" i="51" s="1"/>
  <c r="R40" i="51"/>
  <c r="S40" i="51" s="1"/>
  <c r="R20" i="51"/>
  <c r="S20" i="51" s="1"/>
  <c r="R36" i="51"/>
  <c r="S36" i="51" s="1"/>
  <c r="R37" i="51"/>
  <c r="S37" i="51" s="1"/>
  <c r="R29" i="51"/>
  <c r="S29" i="51" s="1"/>
  <c r="R21" i="51"/>
  <c r="S21" i="51" s="1"/>
  <c r="R13" i="51"/>
  <c r="S13" i="51" s="1"/>
  <c r="R43" i="51"/>
  <c r="S43" i="51" s="1"/>
  <c r="R35" i="51"/>
  <c r="S35" i="51" s="1"/>
  <c r="R27" i="51"/>
  <c r="S27" i="51" s="1"/>
  <c r="R19" i="51"/>
  <c r="S19" i="51" s="1"/>
  <c r="R11" i="51"/>
  <c r="S11" i="51" s="1"/>
  <c r="R34" i="51"/>
  <c r="S34" i="51" s="1"/>
  <c r="R12" i="51"/>
  <c r="S12" i="51" s="1"/>
  <c r="R33" i="51"/>
  <c r="S33" i="51" s="1"/>
  <c r="R17" i="51"/>
  <c r="S17" i="51" s="1"/>
  <c r="R9" i="51"/>
  <c r="S9" i="51" s="1"/>
  <c r="R31" i="51"/>
  <c r="S31" i="51" s="1"/>
  <c r="R23" i="51"/>
  <c r="S23" i="51" s="1"/>
  <c r="R15" i="51"/>
  <c r="S15" i="51" s="1"/>
  <c r="R5" i="37"/>
  <c r="R6" i="37"/>
  <c r="S6" i="37" s="1"/>
  <c r="R30" i="37"/>
  <c r="S30" i="37" s="1"/>
  <c r="R35" i="37"/>
  <c r="S35" i="37" s="1"/>
  <c r="R11" i="37"/>
  <c r="S11" i="37" s="1"/>
  <c r="R17" i="37"/>
  <c r="S17" i="37" s="1"/>
  <c r="R8" i="37"/>
  <c r="S8" i="37" s="1"/>
  <c r="R16" i="37"/>
  <c r="S16" i="37" s="1"/>
  <c r="R24" i="37"/>
  <c r="S24" i="37" s="1"/>
  <c r="R32" i="37"/>
  <c r="S32" i="37" s="1"/>
  <c r="R40" i="37"/>
  <c r="S40" i="37" s="1"/>
  <c r="R10" i="37"/>
  <c r="S10" i="37" s="1"/>
  <c r="R18" i="37"/>
  <c r="S18" i="37" s="1"/>
  <c r="R26" i="37"/>
  <c r="S26" i="37" s="1"/>
  <c r="R34" i="37"/>
  <c r="S34" i="37" s="1"/>
  <c r="R38" i="37"/>
  <c r="S38" i="37" s="1"/>
  <c r="R39" i="37"/>
  <c r="S39" i="37" s="1"/>
  <c r="R31" i="37"/>
  <c r="S31" i="37" s="1"/>
  <c r="R23" i="37"/>
  <c r="S23" i="37" s="1"/>
  <c r="R15" i="37"/>
  <c r="S15" i="37" s="1"/>
  <c r="R7" i="37"/>
  <c r="S7" i="37" s="1"/>
  <c r="R37" i="37"/>
  <c r="S37" i="37" s="1"/>
  <c r="R29" i="37"/>
  <c r="S29" i="37" s="1"/>
  <c r="R21" i="37"/>
  <c r="S21" i="37" s="1"/>
  <c r="R13" i="37"/>
  <c r="S13" i="37" s="1"/>
  <c r="R12" i="37"/>
  <c r="S12" i="37" s="1"/>
  <c r="R20" i="37"/>
  <c r="S20" i="37" s="1"/>
  <c r="R28" i="37"/>
  <c r="S28" i="37" s="1"/>
  <c r="R36" i="37"/>
  <c r="S36" i="37" s="1"/>
  <c r="R14" i="37"/>
  <c r="S14" i="37" s="1"/>
  <c r="R22" i="37"/>
  <c r="S22" i="37" s="1"/>
  <c r="R42" i="37"/>
  <c r="S42" i="37" s="1"/>
  <c r="R43" i="37"/>
  <c r="S43" i="37" s="1"/>
  <c r="R27" i="37"/>
  <c r="S27" i="37" s="1"/>
  <c r="R19" i="37"/>
  <c r="S19" i="37" s="1"/>
  <c r="R41" i="37"/>
  <c r="S41" i="37" s="1"/>
  <c r="R33" i="37"/>
  <c r="S33" i="37" s="1"/>
  <c r="R25" i="37"/>
  <c r="S25" i="37" s="1"/>
  <c r="R9" i="37"/>
  <c r="S9" i="37" s="1"/>
  <c r="R30" i="23"/>
  <c r="S30" i="23" s="1"/>
  <c r="R43" i="23"/>
  <c r="S43" i="23" s="1"/>
  <c r="R5" i="23"/>
  <c r="R10" i="23"/>
  <c r="S10" i="23" s="1"/>
  <c r="R18" i="23"/>
  <c r="S18" i="23" s="1"/>
  <c r="R26" i="23"/>
  <c r="S26" i="23" s="1"/>
  <c r="R34" i="23"/>
  <c r="S34" i="23" s="1"/>
  <c r="R42" i="23"/>
  <c r="S42" i="23" s="1"/>
  <c r="R16" i="23"/>
  <c r="S16" i="23" s="1"/>
  <c r="R32" i="23"/>
  <c r="S32" i="23" s="1"/>
  <c r="R20" i="23"/>
  <c r="S20" i="23" s="1"/>
  <c r="R12" i="23"/>
  <c r="S12" i="23" s="1"/>
  <c r="R41" i="23"/>
  <c r="S41" i="23" s="1"/>
  <c r="R33" i="23"/>
  <c r="S33" i="23" s="1"/>
  <c r="R25" i="23"/>
  <c r="S25" i="23" s="1"/>
  <c r="R17" i="23"/>
  <c r="S17" i="23" s="1"/>
  <c r="R9" i="23"/>
  <c r="S9" i="23" s="1"/>
  <c r="R39" i="23"/>
  <c r="S39" i="23" s="1"/>
  <c r="R31" i="23"/>
  <c r="S31" i="23" s="1"/>
  <c r="R23" i="23"/>
  <c r="S23" i="23" s="1"/>
  <c r="R15" i="23"/>
  <c r="S15" i="23" s="1"/>
  <c r="R7" i="23"/>
  <c r="S7" i="23" s="1"/>
  <c r="R6" i="23"/>
  <c r="S6" i="23" s="1"/>
  <c r="R14" i="23"/>
  <c r="S14" i="23" s="1"/>
  <c r="R22" i="23"/>
  <c r="S22" i="23" s="1"/>
  <c r="R38" i="23"/>
  <c r="S38" i="23" s="1"/>
  <c r="R8" i="23"/>
  <c r="S8" i="23" s="1"/>
  <c r="R24" i="23"/>
  <c r="S24" i="23" s="1"/>
  <c r="R40" i="23"/>
  <c r="S40" i="23" s="1"/>
  <c r="R36" i="23"/>
  <c r="S36" i="23" s="1"/>
  <c r="R28" i="23"/>
  <c r="S28" i="23" s="1"/>
  <c r="R37" i="23"/>
  <c r="S37" i="23" s="1"/>
  <c r="R29" i="23"/>
  <c r="S29" i="23" s="1"/>
  <c r="R21" i="23"/>
  <c r="S21" i="23" s="1"/>
  <c r="R13" i="23"/>
  <c r="S13" i="23" s="1"/>
  <c r="R35" i="23"/>
  <c r="S35" i="23" s="1"/>
  <c r="R27" i="23"/>
  <c r="S27" i="23" s="1"/>
  <c r="R19" i="23"/>
  <c r="S19" i="23" s="1"/>
  <c r="R11" i="23"/>
  <c r="S11" i="23" s="1"/>
  <c r="Q44" i="19"/>
  <c r="R5" i="19" a="1"/>
  <c r="Y13" i="14"/>
  <c r="U13" i="14"/>
  <c r="W13" i="14"/>
  <c r="Y21" i="14"/>
  <c r="U21" i="14"/>
  <c r="W21" i="14"/>
  <c r="Y29" i="14"/>
  <c r="U29" i="14"/>
  <c r="W29" i="14"/>
  <c r="Y37" i="14"/>
  <c r="U37" i="14"/>
  <c r="W37" i="14"/>
  <c r="Y7" i="14"/>
  <c r="U7" i="14"/>
  <c r="W7" i="14"/>
  <c r="Y15" i="14"/>
  <c r="U15" i="14"/>
  <c r="W15" i="14"/>
  <c r="Y23" i="14"/>
  <c r="U23" i="14"/>
  <c r="W23" i="14"/>
  <c r="Y31" i="14"/>
  <c r="U31" i="14"/>
  <c r="W31" i="14"/>
  <c r="Y39" i="14"/>
  <c r="U39" i="14"/>
  <c r="W39" i="14"/>
  <c r="Y40" i="14"/>
  <c r="U40" i="14"/>
  <c r="W40" i="14"/>
  <c r="W24" i="14"/>
  <c r="Y24" i="14"/>
  <c r="U24" i="14"/>
  <c r="Y8" i="14"/>
  <c r="U8" i="14"/>
  <c r="W8" i="14"/>
  <c r="Y28" i="14"/>
  <c r="U28" i="14"/>
  <c r="W28" i="14"/>
  <c r="Y12" i="14"/>
  <c r="U12" i="14"/>
  <c r="W12" i="14"/>
  <c r="W38" i="14"/>
  <c r="Y38" i="14"/>
  <c r="U38" i="14"/>
  <c r="Y30" i="14"/>
  <c r="U30" i="14"/>
  <c r="W30" i="14"/>
  <c r="Y22" i="14"/>
  <c r="U22" i="14"/>
  <c r="W22" i="14"/>
  <c r="Y14" i="14"/>
  <c r="U14" i="14"/>
  <c r="W14" i="14"/>
  <c r="W6" i="14"/>
  <c r="Y6" i="14"/>
  <c r="U6" i="14"/>
  <c r="W7" i="15"/>
  <c r="U7" i="15"/>
  <c r="Y7" i="15"/>
  <c r="Y15" i="15"/>
  <c r="U15" i="15"/>
  <c r="W15" i="15"/>
  <c r="W23" i="15"/>
  <c r="Y23" i="15"/>
  <c r="U23" i="15"/>
  <c r="W31" i="15"/>
  <c r="Y31" i="15"/>
  <c r="U31" i="15"/>
  <c r="Y39" i="15"/>
  <c r="U39" i="15"/>
  <c r="W39" i="15"/>
  <c r="Y9" i="15"/>
  <c r="U9" i="15"/>
  <c r="W9" i="15"/>
  <c r="Y17" i="15"/>
  <c r="U17" i="15"/>
  <c r="W17" i="15"/>
  <c r="Y25" i="15"/>
  <c r="U25" i="15"/>
  <c r="W25" i="15"/>
  <c r="Y33" i="15"/>
  <c r="U33" i="15"/>
  <c r="W33" i="15"/>
  <c r="Y41" i="15"/>
  <c r="U41" i="15"/>
  <c r="W41" i="15"/>
  <c r="Y32" i="15"/>
  <c r="U32" i="15"/>
  <c r="W32" i="15"/>
  <c r="Y16" i="15"/>
  <c r="U16" i="15"/>
  <c r="W16" i="15"/>
  <c r="W36" i="15"/>
  <c r="Y36" i="15"/>
  <c r="U36" i="15"/>
  <c r="W20" i="15"/>
  <c r="Y20" i="15"/>
  <c r="U20" i="15"/>
  <c r="W42" i="15"/>
  <c r="Y42" i="15"/>
  <c r="U42" i="15"/>
  <c r="Y34" i="15"/>
  <c r="U34" i="15"/>
  <c r="W34" i="15"/>
  <c r="Y26" i="15"/>
  <c r="U26" i="15"/>
  <c r="W26" i="15"/>
  <c r="Y18" i="15"/>
  <c r="U18" i="15"/>
  <c r="W18" i="15"/>
  <c r="Y10" i="15"/>
  <c r="U10" i="15"/>
  <c r="W10" i="15"/>
  <c r="R44" i="15"/>
  <c r="S5" i="15"/>
  <c r="W13" i="22"/>
  <c r="Y13" i="22"/>
  <c r="U13" i="22"/>
  <c r="W21" i="22"/>
  <c r="U21" i="22"/>
  <c r="Y21" i="22"/>
  <c r="W29" i="22"/>
  <c r="Y29" i="22"/>
  <c r="U29" i="22"/>
  <c r="W37" i="22"/>
  <c r="U37" i="22"/>
  <c r="Y37" i="22"/>
  <c r="W7" i="22"/>
  <c r="Y7" i="22"/>
  <c r="U7" i="22"/>
  <c r="W15" i="22"/>
  <c r="U15" i="22"/>
  <c r="Y15" i="22"/>
  <c r="W23" i="22"/>
  <c r="Y23" i="22"/>
  <c r="U23" i="22"/>
  <c r="W31" i="22"/>
  <c r="Y31" i="22"/>
  <c r="U31" i="22"/>
  <c r="W39" i="22"/>
  <c r="Y39" i="22"/>
  <c r="U39" i="22"/>
  <c r="W36" i="22"/>
  <c r="Y36" i="22"/>
  <c r="U36" i="22"/>
  <c r="W28" i="22"/>
  <c r="Y28" i="22"/>
  <c r="U28" i="22"/>
  <c r="Y40" i="22"/>
  <c r="U40" i="22"/>
  <c r="W40" i="22"/>
  <c r="Y24" i="22"/>
  <c r="U24" i="22"/>
  <c r="W24" i="22"/>
  <c r="Y8" i="22"/>
  <c r="U8" i="22"/>
  <c r="W8" i="22"/>
  <c r="W38" i="22"/>
  <c r="Y38" i="22"/>
  <c r="U38" i="22"/>
  <c r="Y30" i="22"/>
  <c r="U30" i="22"/>
  <c r="W30" i="22"/>
  <c r="Y22" i="22"/>
  <c r="U22" i="22"/>
  <c r="W22" i="22"/>
  <c r="W14" i="22"/>
  <c r="U14" i="22"/>
  <c r="Y14" i="22"/>
  <c r="W6" i="22"/>
  <c r="Y6" i="22"/>
  <c r="U6" i="22"/>
  <c r="W40" i="26"/>
  <c r="U40" i="26"/>
  <c r="Y40" i="26"/>
  <c r="Y24" i="26"/>
  <c r="U24" i="26"/>
  <c r="W24" i="26"/>
  <c r="Y8" i="26"/>
  <c r="U8" i="26"/>
  <c r="W8" i="26"/>
  <c r="W28" i="26"/>
  <c r="U28" i="26"/>
  <c r="Y28" i="26"/>
  <c r="W12" i="26"/>
  <c r="U12" i="26"/>
  <c r="Y12" i="26"/>
  <c r="Y38" i="26"/>
  <c r="U38" i="26"/>
  <c r="W38" i="26"/>
  <c r="Y30" i="26"/>
  <c r="U30" i="26"/>
  <c r="W30" i="26"/>
  <c r="Y22" i="26"/>
  <c r="U22" i="26"/>
  <c r="W22" i="26"/>
  <c r="W14" i="26"/>
  <c r="Y14" i="26"/>
  <c r="U14" i="26"/>
  <c r="W6" i="26"/>
  <c r="U6" i="26"/>
  <c r="Y6" i="26"/>
  <c r="W41" i="26"/>
  <c r="Y41" i="26"/>
  <c r="U41" i="26"/>
  <c r="Y37" i="26"/>
  <c r="U37" i="26"/>
  <c r="W37" i="26"/>
  <c r="W33" i="26"/>
  <c r="Y33" i="26"/>
  <c r="U33" i="26"/>
  <c r="Y29" i="26"/>
  <c r="U29" i="26"/>
  <c r="W29" i="26"/>
  <c r="W25" i="26"/>
  <c r="Y25" i="26"/>
  <c r="U25" i="26"/>
  <c r="Y21" i="26"/>
  <c r="U21" i="26"/>
  <c r="W21" i="26"/>
  <c r="W17" i="26"/>
  <c r="Y17" i="26"/>
  <c r="U17" i="26"/>
  <c r="Y13" i="26"/>
  <c r="U13" i="26"/>
  <c r="W13" i="26"/>
  <c r="W9" i="26"/>
  <c r="Y9" i="26"/>
  <c r="U9" i="26"/>
  <c r="S5" i="26"/>
  <c r="R44" i="26"/>
  <c r="S7" i="30"/>
  <c r="R44" i="30"/>
  <c r="W15" i="30"/>
  <c r="Y15" i="30"/>
  <c r="U15" i="30"/>
  <c r="W23" i="30"/>
  <c r="Y23" i="30"/>
  <c r="U23" i="30"/>
  <c r="Y31" i="30"/>
  <c r="U31" i="30"/>
  <c r="W31" i="30"/>
  <c r="Y39" i="30"/>
  <c r="U39" i="30"/>
  <c r="W39" i="30"/>
  <c r="Y9" i="30"/>
  <c r="U9" i="30"/>
  <c r="W9" i="30"/>
  <c r="Y17" i="30"/>
  <c r="U17" i="30"/>
  <c r="W17" i="30"/>
  <c r="W25" i="30"/>
  <c r="Y25" i="30"/>
  <c r="U25" i="30"/>
  <c r="Y33" i="30"/>
  <c r="U33" i="30"/>
  <c r="W33" i="30"/>
  <c r="Y41" i="30"/>
  <c r="U41" i="30"/>
  <c r="W41" i="30"/>
  <c r="Y28" i="30"/>
  <c r="U28" i="30"/>
  <c r="W28" i="30"/>
  <c r="W12" i="30"/>
  <c r="Y12" i="30"/>
  <c r="U12" i="30"/>
  <c r="Y32" i="30"/>
  <c r="U32" i="30"/>
  <c r="W32" i="30"/>
  <c r="Y16" i="30"/>
  <c r="U16" i="30"/>
  <c r="W16" i="30"/>
  <c r="W42" i="30"/>
  <c r="Y42" i="30"/>
  <c r="U42" i="30"/>
  <c r="W34" i="30"/>
  <c r="Y34" i="30"/>
  <c r="U34" i="30"/>
  <c r="W26" i="30"/>
  <c r="Y26" i="30"/>
  <c r="U26" i="30"/>
  <c r="Y18" i="30"/>
  <c r="U18" i="30"/>
  <c r="W18" i="30"/>
  <c r="Y10" i="30"/>
  <c r="U10" i="30"/>
  <c r="W10" i="30"/>
  <c r="S44" i="30"/>
  <c r="W5" i="30"/>
  <c r="Y5" i="30"/>
  <c r="U5" i="30"/>
  <c r="Y11" i="32"/>
  <c r="U11" i="32"/>
  <c r="W11" i="32"/>
  <c r="Y19" i="32"/>
  <c r="U19" i="32"/>
  <c r="W19" i="32"/>
  <c r="W27" i="32"/>
  <c r="Y27" i="32"/>
  <c r="U27" i="32"/>
  <c r="W35" i="32"/>
  <c r="Y35" i="32"/>
  <c r="U35" i="32"/>
  <c r="W43" i="32"/>
  <c r="Y43" i="32"/>
  <c r="U43" i="32"/>
  <c r="W13" i="32"/>
  <c r="Y13" i="32"/>
  <c r="U13" i="32"/>
  <c r="W21" i="32"/>
  <c r="Y21" i="32"/>
  <c r="U21" i="32"/>
  <c r="Y29" i="32"/>
  <c r="U29" i="32"/>
  <c r="W29" i="32"/>
  <c r="W37" i="32"/>
  <c r="Y37" i="32"/>
  <c r="U37" i="32"/>
  <c r="Y36" i="32"/>
  <c r="U36" i="32"/>
  <c r="W36" i="32"/>
  <c r="Y20" i="32"/>
  <c r="U20" i="32"/>
  <c r="W20" i="32"/>
  <c r="W40" i="32"/>
  <c r="Y40" i="32"/>
  <c r="U40" i="32"/>
  <c r="W24" i="32"/>
  <c r="Y24" i="32"/>
  <c r="U24" i="32"/>
  <c r="W8" i="32"/>
  <c r="Y8" i="32"/>
  <c r="U8" i="32"/>
  <c r="W38" i="32"/>
  <c r="Y38" i="32"/>
  <c r="U38" i="32"/>
  <c r="W30" i="32"/>
  <c r="Y30" i="32"/>
  <c r="U30" i="32"/>
  <c r="Y22" i="32"/>
  <c r="U22" i="32"/>
  <c r="W22" i="32"/>
  <c r="Y14" i="32"/>
  <c r="U14" i="32"/>
  <c r="W14" i="32"/>
  <c r="Y6" i="32"/>
  <c r="U6" i="32"/>
  <c r="W6" i="32"/>
  <c r="Y11" i="36"/>
  <c r="U11" i="36"/>
  <c r="W11" i="36"/>
  <c r="W19" i="36"/>
  <c r="Y19" i="36"/>
  <c r="U19" i="36"/>
  <c r="W27" i="36"/>
  <c r="Y27" i="36"/>
  <c r="U27" i="36"/>
  <c r="Y35" i="36"/>
  <c r="U35" i="36"/>
  <c r="W35" i="36"/>
  <c r="Y43" i="36"/>
  <c r="U43" i="36"/>
  <c r="W43" i="36"/>
  <c r="Y13" i="36"/>
  <c r="U13" i="36"/>
  <c r="W13" i="36"/>
  <c r="Y21" i="36"/>
  <c r="U21" i="36"/>
  <c r="W21" i="36"/>
  <c r="Y29" i="36"/>
  <c r="U29" i="36"/>
  <c r="W29" i="36"/>
  <c r="W37" i="36"/>
  <c r="Y37" i="36"/>
  <c r="U37" i="36"/>
  <c r="W38" i="36"/>
  <c r="Y38" i="36"/>
  <c r="U38" i="36"/>
  <c r="W22" i="36"/>
  <c r="Y22" i="36"/>
  <c r="U22" i="36"/>
  <c r="Y6" i="36"/>
  <c r="U6" i="36"/>
  <c r="W6" i="36"/>
  <c r="Y34" i="36"/>
  <c r="U34" i="36"/>
  <c r="W34" i="36"/>
  <c r="Y18" i="36"/>
  <c r="U18" i="36"/>
  <c r="W18" i="36"/>
  <c r="Y40" i="36"/>
  <c r="U40" i="36"/>
  <c r="W40" i="36"/>
  <c r="Y32" i="36"/>
  <c r="U32" i="36"/>
  <c r="W32" i="36"/>
  <c r="W24" i="36"/>
  <c r="Y24" i="36"/>
  <c r="U24" i="36"/>
  <c r="W16" i="36"/>
  <c r="Y16" i="36"/>
  <c r="U16" i="36"/>
  <c r="Y8" i="36"/>
  <c r="U8" i="36"/>
  <c r="W8" i="36"/>
  <c r="W9" i="39"/>
  <c r="Y9" i="39"/>
  <c r="U9" i="39"/>
  <c r="W17" i="39"/>
  <c r="Y17" i="39"/>
  <c r="U17" i="39"/>
  <c r="W25" i="39"/>
  <c r="Y25" i="39"/>
  <c r="U25" i="39"/>
  <c r="W33" i="39"/>
  <c r="Y33" i="39"/>
  <c r="U33" i="39"/>
  <c r="W41" i="39"/>
  <c r="Y41" i="39"/>
  <c r="U41" i="39"/>
  <c r="W11" i="39"/>
  <c r="Y11" i="39"/>
  <c r="U11" i="39"/>
  <c r="W19" i="39"/>
  <c r="Y19" i="39"/>
  <c r="U19" i="39"/>
  <c r="W27" i="39"/>
  <c r="Y27" i="39"/>
  <c r="U27" i="39"/>
  <c r="W35" i="39"/>
  <c r="Y35" i="39"/>
  <c r="U35" i="39"/>
  <c r="Y43" i="39"/>
  <c r="U43" i="39"/>
  <c r="W43" i="39"/>
  <c r="Y38" i="39"/>
  <c r="U38" i="39"/>
  <c r="W38" i="39"/>
  <c r="W30" i="39"/>
  <c r="Y30" i="39"/>
  <c r="U30" i="39"/>
  <c r="W22" i="39"/>
  <c r="Y22" i="39"/>
  <c r="U22" i="39"/>
  <c r="W14" i="39"/>
  <c r="Y14" i="39"/>
  <c r="U14" i="39"/>
  <c r="W6" i="39"/>
  <c r="Y6" i="39"/>
  <c r="U6" i="39"/>
  <c r="W36" i="39"/>
  <c r="Y36" i="39"/>
  <c r="U36" i="39"/>
  <c r="Y28" i="39"/>
  <c r="U28" i="39"/>
  <c r="W28" i="39"/>
  <c r="Y20" i="39"/>
  <c r="U20" i="39"/>
  <c r="W20" i="39"/>
  <c r="Y12" i="39"/>
  <c r="U12" i="39"/>
  <c r="W12" i="39"/>
  <c r="R44" i="39"/>
  <c r="S5" i="39"/>
  <c r="W13" i="41"/>
  <c r="Y13" i="41"/>
  <c r="U13" i="41"/>
  <c r="W21" i="41"/>
  <c r="Y21" i="41"/>
  <c r="U21" i="41"/>
  <c r="W29" i="41"/>
  <c r="Y29" i="41"/>
  <c r="U29" i="41"/>
  <c r="Y37" i="41"/>
  <c r="U37" i="41"/>
  <c r="W37" i="41"/>
  <c r="Y7" i="41"/>
  <c r="U7" i="41"/>
  <c r="W7" i="41"/>
  <c r="Y15" i="41"/>
  <c r="U15" i="41"/>
  <c r="W15" i="41"/>
  <c r="Y23" i="41"/>
  <c r="U23" i="41"/>
  <c r="W23" i="41"/>
  <c r="Y31" i="41"/>
  <c r="U31" i="41"/>
  <c r="W31" i="41"/>
  <c r="W39" i="41"/>
  <c r="Y39" i="41"/>
  <c r="U39" i="41"/>
  <c r="Y42" i="41"/>
  <c r="U42" i="41"/>
  <c r="W42" i="41"/>
  <c r="W34" i="41"/>
  <c r="Y34" i="41"/>
  <c r="U34" i="41"/>
  <c r="W26" i="41"/>
  <c r="Y26" i="41"/>
  <c r="U26" i="41"/>
  <c r="W18" i="41"/>
  <c r="Y18" i="41"/>
  <c r="U18" i="41"/>
  <c r="W40" i="41"/>
  <c r="Y40" i="41"/>
  <c r="U40" i="41"/>
  <c r="W32" i="41"/>
  <c r="Y32" i="41"/>
  <c r="U32" i="41"/>
  <c r="W24" i="41"/>
  <c r="Y24" i="41"/>
  <c r="U24" i="41"/>
  <c r="W16" i="41"/>
  <c r="Y16" i="41"/>
  <c r="U16" i="41"/>
  <c r="Y14" i="41"/>
  <c r="U14" i="41"/>
  <c r="W14" i="41"/>
  <c r="Y6" i="41"/>
  <c r="U6" i="41"/>
  <c r="W6" i="41"/>
  <c r="Y9" i="44"/>
  <c r="U9" i="44"/>
  <c r="W9" i="44"/>
  <c r="Y17" i="44"/>
  <c r="U17" i="44"/>
  <c r="W17" i="44"/>
  <c r="Y25" i="44"/>
  <c r="U25" i="44"/>
  <c r="W25" i="44"/>
  <c r="Y33" i="44"/>
  <c r="U33" i="44"/>
  <c r="W33" i="44"/>
  <c r="Y41" i="44"/>
  <c r="U41" i="44"/>
  <c r="W41" i="44"/>
  <c r="Y11" i="44"/>
  <c r="U11" i="44"/>
  <c r="W11" i="44"/>
  <c r="Y19" i="44"/>
  <c r="U19" i="44"/>
  <c r="W19" i="44"/>
  <c r="Y27" i="44"/>
  <c r="U27" i="44"/>
  <c r="W27" i="44"/>
  <c r="Y35" i="44"/>
  <c r="U35" i="44"/>
  <c r="W35" i="44"/>
  <c r="W43" i="44"/>
  <c r="Y43" i="44"/>
  <c r="U43" i="44"/>
  <c r="Y28" i="44"/>
  <c r="U28" i="44"/>
  <c r="W28" i="44"/>
  <c r="Y12" i="44"/>
  <c r="U12" i="44"/>
  <c r="W12" i="44"/>
  <c r="Y32" i="44"/>
  <c r="U32" i="44"/>
  <c r="W32" i="44"/>
  <c r="W16" i="44"/>
  <c r="Y16" i="44"/>
  <c r="U16" i="44"/>
  <c r="W42" i="44"/>
  <c r="Y42" i="44"/>
  <c r="U42" i="44"/>
  <c r="Y34" i="44"/>
  <c r="U34" i="44"/>
  <c r="W34" i="44"/>
  <c r="Y26" i="44"/>
  <c r="U26" i="44"/>
  <c r="W26" i="44"/>
  <c r="Y18" i="44"/>
  <c r="U18" i="44"/>
  <c r="W18" i="44"/>
  <c r="Y10" i="44"/>
  <c r="U10" i="44"/>
  <c r="W10" i="44"/>
  <c r="R44" i="44"/>
  <c r="S5" i="44"/>
  <c r="Q44" i="13"/>
  <c r="R5" i="13" a="1"/>
  <c r="R5" i="12"/>
  <c r="R6" i="12"/>
  <c r="S6" i="12" s="1"/>
  <c r="R10" i="12"/>
  <c r="S10" i="12" s="1"/>
  <c r="R14" i="12"/>
  <c r="S14" i="12" s="1"/>
  <c r="R18" i="12"/>
  <c r="S18" i="12" s="1"/>
  <c r="R22" i="12"/>
  <c r="S22" i="12" s="1"/>
  <c r="R26" i="12"/>
  <c r="S26" i="12" s="1"/>
  <c r="R30" i="12"/>
  <c r="S30" i="12" s="1"/>
  <c r="R34" i="12"/>
  <c r="S34" i="12" s="1"/>
  <c r="R38" i="12"/>
  <c r="S38" i="12" s="1"/>
  <c r="R42" i="12"/>
  <c r="S42" i="12" s="1"/>
  <c r="R8" i="12"/>
  <c r="S8" i="12" s="1"/>
  <c r="R16" i="12"/>
  <c r="S16" i="12" s="1"/>
  <c r="R24" i="12"/>
  <c r="S24" i="12" s="1"/>
  <c r="R32" i="12"/>
  <c r="S32" i="12" s="1"/>
  <c r="R40" i="12"/>
  <c r="S40" i="12" s="1"/>
  <c r="R12" i="12"/>
  <c r="S12" i="12" s="1"/>
  <c r="R28" i="12"/>
  <c r="S28" i="12" s="1"/>
  <c r="R20" i="12"/>
  <c r="S20" i="12" s="1"/>
  <c r="R36" i="12"/>
  <c r="S36" i="12" s="1"/>
  <c r="R41" i="12"/>
  <c r="S41" i="12" s="1"/>
  <c r="R37" i="12"/>
  <c r="S37" i="12" s="1"/>
  <c r="R33" i="12"/>
  <c r="S33" i="12" s="1"/>
  <c r="R29" i="12"/>
  <c r="S29" i="12" s="1"/>
  <c r="R25" i="12"/>
  <c r="S25" i="12" s="1"/>
  <c r="R21" i="12"/>
  <c r="S21" i="12" s="1"/>
  <c r="R17" i="12"/>
  <c r="S17" i="12" s="1"/>
  <c r="R13" i="12"/>
  <c r="S13" i="12" s="1"/>
  <c r="R9" i="12"/>
  <c r="S9" i="12" s="1"/>
  <c r="R43" i="12"/>
  <c r="S43" i="12" s="1"/>
  <c r="R39" i="12"/>
  <c r="S39" i="12" s="1"/>
  <c r="R35" i="12"/>
  <c r="S35" i="12" s="1"/>
  <c r="R31" i="12"/>
  <c r="S31" i="12" s="1"/>
  <c r="R27" i="12"/>
  <c r="S27" i="12" s="1"/>
  <c r="R23" i="12"/>
  <c r="S23" i="12" s="1"/>
  <c r="R19" i="12"/>
  <c r="S19" i="12" s="1"/>
  <c r="R15" i="12"/>
  <c r="S15" i="12" s="1"/>
  <c r="R11" i="12"/>
  <c r="S11" i="12" s="1"/>
  <c r="R7" i="12"/>
  <c r="S7" i="12" s="1"/>
  <c r="Q5" i="21"/>
  <c r="O44" i="21"/>
  <c r="O44" i="18"/>
  <c r="Q5" i="18"/>
  <c r="R5" i="49"/>
  <c r="R6" i="49"/>
  <c r="S6" i="49" s="1"/>
  <c r="R10" i="49"/>
  <c r="S10" i="49" s="1"/>
  <c r="R14" i="49"/>
  <c r="S14" i="49" s="1"/>
  <c r="R18" i="49"/>
  <c r="S18" i="49" s="1"/>
  <c r="R22" i="49"/>
  <c r="S22" i="49" s="1"/>
  <c r="R26" i="49"/>
  <c r="S26" i="49" s="1"/>
  <c r="R30" i="49"/>
  <c r="S30" i="49" s="1"/>
  <c r="R34" i="49"/>
  <c r="S34" i="49" s="1"/>
  <c r="R38" i="49"/>
  <c r="S38" i="49" s="1"/>
  <c r="R42" i="49"/>
  <c r="S42" i="49" s="1"/>
  <c r="R8" i="49"/>
  <c r="S8" i="49" s="1"/>
  <c r="R16" i="49"/>
  <c r="S16" i="49" s="1"/>
  <c r="R24" i="49"/>
  <c r="S24" i="49" s="1"/>
  <c r="R32" i="49"/>
  <c r="S32" i="49" s="1"/>
  <c r="R40" i="49"/>
  <c r="S40" i="49" s="1"/>
  <c r="R12" i="49"/>
  <c r="S12" i="49" s="1"/>
  <c r="R20" i="49"/>
  <c r="S20" i="49" s="1"/>
  <c r="R28" i="49"/>
  <c r="S28" i="49" s="1"/>
  <c r="R36" i="49"/>
  <c r="S36" i="49" s="1"/>
  <c r="R41" i="49"/>
  <c r="S41" i="49" s="1"/>
  <c r="R37" i="49"/>
  <c r="S37" i="49" s="1"/>
  <c r="R33" i="49"/>
  <c r="S33" i="49" s="1"/>
  <c r="R29" i="49"/>
  <c r="S29" i="49" s="1"/>
  <c r="R25" i="49"/>
  <c r="S25" i="49" s="1"/>
  <c r="R21" i="49"/>
  <c r="S21" i="49" s="1"/>
  <c r="R17" i="49"/>
  <c r="S17" i="49" s="1"/>
  <c r="R13" i="49"/>
  <c r="S13" i="49" s="1"/>
  <c r="R9" i="49"/>
  <c r="S9" i="49" s="1"/>
  <c r="R43" i="49"/>
  <c r="S43" i="49" s="1"/>
  <c r="R39" i="49"/>
  <c r="S39" i="49" s="1"/>
  <c r="R35" i="49"/>
  <c r="S35" i="49" s="1"/>
  <c r="R31" i="49"/>
  <c r="S31" i="49" s="1"/>
  <c r="R27" i="49"/>
  <c r="S27" i="49" s="1"/>
  <c r="R23" i="49"/>
  <c r="S23" i="49" s="1"/>
  <c r="R19" i="49"/>
  <c r="S19" i="49" s="1"/>
  <c r="R15" i="49"/>
  <c r="S15" i="49" s="1"/>
  <c r="R11" i="49"/>
  <c r="S11" i="49" s="1"/>
  <c r="R7" i="49"/>
  <c r="S7" i="49" s="1"/>
  <c r="R5" i="24"/>
  <c r="R6" i="24"/>
  <c r="S6" i="24" s="1"/>
  <c r="R10" i="24"/>
  <c r="S10" i="24" s="1"/>
  <c r="R14" i="24"/>
  <c r="S14" i="24" s="1"/>
  <c r="R18" i="24"/>
  <c r="S18" i="24" s="1"/>
  <c r="R22" i="24"/>
  <c r="S22" i="24" s="1"/>
  <c r="R26" i="24"/>
  <c r="S26" i="24" s="1"/>
  <c r="R30" i="24"/>
  <c r="S30" i="24" s="1"/>
  <c r="R34" i="24"/>
  <c r="S34" i="24" s="1"/>
  <c r="R38" i="24"/>
  <c r="S38" i="24" s="1"/>
  <c r="R42" i="24"/>
  <c r="S42" i="24" s="1"/>
  <c r="R8" i="24"/>
  <c r="S8" i="24" s="1"/>
  <c r="R16" i="24"/>
  <c r="S16" i="24" s="1"/>
  <c r="R24" i="24"/>
  <c r="S24" i="24" s="1"/>
  <c r="R32" i="24"/>
  <c r="S32" i="24" s="1"/>
  <c r="R40" i="24"/>
  <c r="S40" i="24" s="1"/>
  <c r="R12" i="24"/>
  <c r="S12" i="24" s="1"/>
  <c r="R28" i="24"/>
  <c r="S28" i="24" s="1"/>
  <c r="R20" i="24"/>
  <c r="S20" i="24" s="1"/>
  <c r="R36" i="24"/>
  <c r="S36" i="24" s="1"/>
  <c r="R43" i="24"/>
  <c r="S43" i="24" s="1"/>
  <c r="R39" i="24"/>
  <c r="S39" i="24" s="1"/>
  <c r="R35" i="24"/>
  <c r="S35" i="24" s="1"/>
  <c r="R31" i="24"/>
  <c r="S31" i="24" s="1"/>
  <c r="R27" i="24"/>
  <c r="S27" i="24" s="1"/>
  <c r="R23" i="24"/>
  <c r="S23" i="24" s="1"/>
  <c r="R19" i="24"/>
  <c r="S19" i="24" s="1"/>
  <c r="R15" i="24"/>
  <c r="S15" i="24" s="1"/>
  <c r="R11" i="24"/>
  <c r="S11" i="24" s="1"/>
  <c r="R7" i="24"/>
  <c r="S7" i="24" s="1"/>
  <c r="R41" i="24"/>
  <c r="S41" i="24" s="1"/>
  <c r="R37" i="24"/>
  <c r="S37" i="24" s="1"/>
  <c r="R33" i="24"/>
  <c r="S33" i="24" s="1"/>
  <c r="R29" i="24"/>
  <c r="S29" i="24" s="1"/>
  <c r="R25" i="24"/>
  <c r="S25" i="24" s="1"/>
  <c r="R21" i="24"/>
  <c r="S21" i="24" s="1"/>
  <c r="R17" i="24"/>
  <c r="S17" i="24" s="1"/>
  <c r="R13" i="24"/>
  <c r="S13" i="24" s="1"/>
  <c r="R9" i="24"/>
  <c r="S9" i="24" s="1"/>
  <c r="Q5" i="20"/>
  <c r="O44" i="20"/>
  <c r="W7" i="25"/>
  <c r="Y7" i="25"/>
  <c r="U7" i="25"/>
  <c r="W15" i="25"/>
  <c r="U15" i="25"/>
  <c r="Y15" i="25"/>
  <c r="W23" i="25"/>
  <c r="U23" i="25"/>
  <c r="Y23" i="25"/>
  <c r="Y31" i="25"/>
  <c r="U31" i="25"/>
  <c r="W31" i="25"/>
  <c r="Y39" i="25"/>
  <c r="U39" i="25"/>
  <c r="W39" i="25"/>
  <c r="W9" i="25"/>
  <c r="U9" i="25"/>
  <c r="Y9" i="25"/>
  <c r="W17" i="25"/>
  <c r="Y17" i="25"/>
  <c r="U17" i="25"/>
  <c r="W25" i="25"/>
  <c r="Y25" i="25"/>
  <c r="U25" i="25"/>
  <c r="Y33" i="25"/>
  <c r="U33" i="25"/>
  <c r="W33" i="25"/>
  <c r="Y41" i="25"/>
  <c r="U41" i="25"/>
  <c r="W41" i="25"/>
  <c r="Y12" i="25"/>
  <c r="U12" i="25"/>
  <c r="W12" i="25"/>
  <c r="Y20" i="25"/>
  <c r="U20" i="25"/>
  <c r="W20" i="25"/>
  <c r="Y32" i="25"/>
  <c r="U32" i="25"/>
  <c r="W32" i="25"/>
  <c r="W16" i="25"/>
  <c r="U16" i="25"/>
  <c r="Y16" i="25"/>
  <c r="W42" i="25"/>
  <c r="Y42" i="25"/>
  <c r="U42" i="25"/>
  <c r="Y34" i="25"/>
  <c r="U34" i="25"/>
  <c r="W34" i="25"/>
  <c r="Y26" i="25"/>
  <c r="U26" i="25"/>
  <c r="W26" i="25"/>
  <c r="W18" i="25"/>
  <c r="U18" i="25"/>
  <c r="Y18" i="25"/>
  <c r="Y10" i="25"/>
  <c r="U10" i="25"/>
  <c r="W10" i="25"/>
  <c r="R44" i="25"/>
  <c r="S5" i="25"/>
  <c r="Y13" i="27"/>
  <c r="U13" i="27"/>
  <c r="W13" i="27"/>
  <c r="Y21" i="27"/>
  <c r="U21" i="27"/>
  <c r="W21" i="27"/>
  <c r="Y29" i="27"/>
  <c r="U29" i="27"/>
  <c r="W29" i="27"/>
  <c r="W37" i="27"/>
  <c r="Y37" i="27"/>
  <c r="U37" i="27"/>
  <c r="W7" i="27"/>
  <c r="Y7" i="27"/>
  <c r="U7" i="27"/>
  <c r="Y15" i="27"/>
  <c r="U15" i="27"/>
  <c r="W15" i="27"/>
  <c r="W23" i="27"/>
  <c r="U23" i="27"/>
  <c r="Y23" i="27"/>
  <c r="Y31" i="27"/>
  <c r="U31" i="27"/>
  <c r="W31" i="27"/>
  <c r="Y39" i="27"/>
  <c r="U39" i="27"/>
  <c r="W39" i="27"/>
  <c r="Y36" i="27"/>
  <c r="U36" i="27"/>
  <c r="W36" i="27"/>
  <c r="Y28" i="27"/>
  <c r="U28" i="27"/>
  <c r="W28" i="27"/>
  <c r="W40" i="27"/>
  <c r="Y40" i="27"/>
  <c r="U40" i="27"/>
  <c r="Y24" i="27"/>
  <c r="U24" i="27"/>
  <c r="W24" i="27"/>
  <c r="W8" i="27"/>
  <c r="Y8" i="27"/>
  <c r="U8" i="27"/>
  <c r="W38" i="27"/>
  <c r="Y38" i="27"/>
  <c r="U38" i="27"/>
  <c r="Y30" i="27"/>
  <c r="U30" i="27"/>
  <c r="W30" i="27"/>
  <c r="Y22" i="27"/>
  <c r="U22" i="27"/>
  <c r="W22" i="27"/>
  <c r="W14" i="27"/>
  <c r="Y14" i="27"/>
  <c r="U14" i="27"/>
  <c r="W6" i="27"/>
  <c r="Y6" i="27"/>
  <c r="U6" i="27"/>
  <c r="Y9" i="29"/>
  <c r="U9" i="29"/>
  <c r="W9" i="29"/>
  <c r="W17" i="29"/>
  <c r="Y17" i="29"/>
  <c r="U17" i="29"/>
  <c r="Y25" i="29"/>
  <c r="U25" i="29"/>
  <c r="W25" i="29"/>
  <c r="W33" i="29"/>
  <c r="Y33" i="29"/>
  <c r="U33" i="29"/>
  <c r="W41" i="29"/>
  <c r="Y41" i="29"/>
  <c r="U41" i="29"/>
  <c r="W11" i="29"/>
  <c r="Y11" i="29"/>
  <c r="U11" i="29"/>
  <c r="W19" i="29"/>
  <c r="Y19" i="29"/>
  <c r="U19" i="29"/>
  <c r="W27" i="29"/>
  <c r="Y27" i="29"/>
  <c r="U27" i="29"/>
  <c r="Y35" i="29"/>
  <c r="U35" i="29"/>
  <c r="W35" i="29"/>
  <c r="Y43" i="29"/>
  <c r="U43" i="29"/>
  <c r="W43" i="29"/>
  <c r="W20" i="29"/>
  <c r="Y20" i="29"/>
  <c r="U20" i="29"/>
  <c r="W12" i="29"/>
  <c r="Y12" i="29"/>
  <c r="U12" i="29"/>
  <c r="Y32" i="29"/>
  <c r="U32" i="29"/>
  <c r="W32" i="29"/>
  <c r="Y16" i="29"/>
  <c r="U16" i="29"/>
  <c r="W16" i="29"/>
  <c r="W42" i="29"/>
  <c r="Y42" i="29"/>
  <c r="U42" i="29"/>
  <c r="W34" i="29"/>
  <c r="Y34" i="29"/>
  <c r="U34" i="29"/>
  <c r="Y26" i="29"/>
  <c r="U26" i="29"/>
  <c r="W26" i="29"/>
  <c r="W18" i="29"/>
  <c r="Y18" i="29"/>
  <c r="U18" i="29"/>
  <c r="Y10" i="29"/>
  <c r="U10" i="29"/>
  <c r="W10" i="29"/>
  <c r="R44" i="29"/>
  <c r="S5" i="29"/>
  <c r="W7" i="38"/>
  <c r="Y7" i="38"/>
  <c r="U7" i="38"/>
  <c r="W15" i="38"/>
  <c r="Y15" i="38"/>
  <c r="U15" i="38"/>
  <c r="W23" i="38"/>
  <c r="Y23" i="38"/>
  <c r="U23" i="38"/>
  <c r="W31" i="38"/>
  <c r="Y31" i="38"/>
  <c r="U31" i="38"/>
  <c r="W39" i="38"/>
  <c r="Y39" i="38"/>
  <c r="U39" i="38"/>
  <c r="Y9" i="38"/>
  <c r="U9" i="38"/>
  <c r="W9" i="38"/>
  <c r="Y17" i="38"/>
  <c r="U17" i="38"/>
  <c r="W17" i="38"/>
  <c r="Y25" i="38"/>
  <c r="U25" i="38"/>
  <c r="W25" i="38"/>
  <c r="Y33" i="38"/>
  <c r="U33" i="38"/>
  <c r="W33" i="38"/>
  <c r="Y41" i="38"/>
  <c r="U41" i="38"/>
  <c r="W41" i="38"/>
  <c r="Y38" i="38"/>
  <c r="U38" i="38"/>
  <c r="W38" i="38"/>
  <c r="W30" i="38"/>
  <c r="Y30" i="38"/>
  <c r="U30" i="38"/>
  <c r="W22" i="38"/>
  <c r="Y22" i="38"/>
  <c r="U22" i="38"/>
  <c r="Y14" i="38"/>
  <c r="U14" i="38"/>
  <c r="W14" i="38"/>
  <c r="Y6" i="38"/>
  <c r="U6" i="38"/>
  <c r="W6" i="38"/>
  <c r="Y36" i="38"/>
  <c r="U36" i="38"/>
  <c r="W36" i="38"/>
  <c r="Y28" i="38"/>
  <c r="U28" i="38"/>
  <c r="W28" i="38"/>
  <c r="Y20" i="38"/>
  <c r="U20" i="38"/>
  <c r="W20" i="38"/>
  <c r="Y12" i="38"/>
  <c r="U12" i="38"/>
  <c r="W12" i="38"/>
  <c r="R44" i="38"/>
  <c r="S5" i="38"/>
  <c r="Y11" i="40"/>
  <c r="U11" i="40"/>
  <c r="W11" i="40"/>
  <c r="W19" i="40"/>
  <c r="Y19" i="40"/>
  <c r="U19" i="40"/>
  <c r="W27" i="40"/>
  <c r="Y27" i="40"/>
  <c r="U27" i="40"/>
  <c r="W35" i="40"/>
  <c r="Y35" i="40"/>
  <c r="U35" i="40"/>
  <c r="W43" i="40"/>
  <c r="Y43" i="40"/>
  <c r="U43" i="40"/>
  <c r="Y13" i="40"/>
  <c r="U13" i="40"/>
  <c r="W13" i="40"/>
  <c r="Y21" i="40"/>
  <c r="U21" i="40"/>
  <c r="W21" i="40"/>
  <c r="Y29" i="40"/>
  <c r="U29" i="40"/>
  <c r="W29" i="40"/>
  <c r="W37" i="40"/>
  <c r="Y37" i="40"/>
  <c r="U37" i="40"/>
  <c r="W42" i="40"/>
  <c r="Y42" i="40"/>
  <c r="U42" i="40"/>
  <c r="Y34" i="40"/>
  <c r="U34" i="40"/>
  <c r="W34" i="40"/>
  <c r="Y26" i="40"/>
  <c r="U26" i="40"/>
  <c r="W26" i="40"/>
  <c r="Y18" i="40"/>
  <c r="U18" i="40"/>
  <c r="W18" i="40"/>
  <c r="Y10" i="40"/>
  <c r="U10" i="40"/>
  <c r="W10" i="40"/>
  <c r="Y40" i="40"/>
  <c r="U40" i="40"/>
  <c r="W40" i="40"/>
  <c r="Y32" i="40"/>
  <c r="U32" i="40"/>
  <c r="W32" i="40"/>
  <c r="W24" i="40"/>
  <c r="Y24" i="40"/>
  <c r="U24" i="40"/>
  <c r="W16" i="40"/>
  <c r="Y16" i="40"/>
  <c r="U16" i="40"/>
  <c r="W8" i="40"/>
  <c r="Y8" i="40"/>
  <c r="U8" i="40"/>
  <c r="W7" i="42"/>
  <c r="Y7" i="42"/>
  <c r="U7" i="42"/>
  <c r="W15" i="42"/>
  <c r="Y15" i="42"/>
  <c r="U15" i="42"/>
  <c r="W23" i="42"/>
  <c r="Y23" i="42"/>
  <c r="U23" i="42"/>
  <c r="W31" i="42"/>
  <c r="Y31" i="42"/>
  <c r="U31" i="42"/>
  <c r="Y39" i="42"/>
  <c r="U39" i="42"/>
  <c r="W39" i="42"/>
  <c r="Y9" i="42"/>
  <c r="U9" i="42"/>
  <c r="W9" i="42"/>
  <c r="Y17" i="42"/>
  <c r="U17" i="42"/>
  <c r="W17" i="42"/>
  <c r="Y25" i="42"/>
  <c r="U25" i="42"/>
  <c r="W25" i="42"/>
  <c r="Y33" i="42"/>
  <c r="U33" i="42"/>
  <c r="W33" i="42"/>
  <c r="Y41" i="42"/>
  <c r="U41" i="42"/>
  <c r="W41" i="42"/>
  <c r="W28" i="42"/>
  <c r="Y28" i="42"/>
  <c r="U28" i="42"/>
  <c r="Y12" i="42"/>
  <c r="U12" i="42"/>
  <c r="W12" i="42"/>
  <c r="Y32" i="42"/>
  <c r="U32" i="42"/>
  <c r="W32" i="42"/>
  <c r="W16" i="42"/>
  <c r="Y16" i="42"/>
  <c r="U16" i="42"/>
  <c r="W42" i="42"/>
  <c r="Y42" i="42"/>
  <c r="U42" i="42"/>
  <c r="Y34" i="42"/>
  <c r="U34" i="42"/>
  <c r="W34" i="42"/>
  <c r="Y26" i="42"/>
  <c r="U26" i="42"/>
  <c r="W26" i="42"/>
  <c r="W18" i="42"/>
  <c r="Y18" i="42"/>
  <c r="U18" i="42"/>
  <c r="W10" i="42"/>
  <c r="Y10" i="42"/>
  <c r="U10" i="42"/>
  <c r="R44" i="42"/>
  <c r="S5" i="42"/>
  <c r="W9" i="14"/>
  <c r="Y9" i="14"/>
  <c r="U9" i="14"/>
  <c r="W17" i="14"/>
  <c r="U17" i="14"/>
  <c r="Y17" i="14"/>
  <c r="W25" i="14"/>
  <c r="Y25" i="14"/>
  <c r="U25" i="14"/>
  <c r="W33" i="14"/>
  <c r="U33" i="14"/>
  <c r="Y33" i="14"/>
  <c r="W41" i="14"/>
  <c r="Y41" i="14"/>
  <c r="U41" i="14"/>
  <c r="W11" i="14"/>
  <c r="U11" i="14"/>
  <c r="Y11" i="14"/>
  <c r="W19" i="14"/>
  <c r="Y19" i="14"/>
  <c r="U19" i="14"/>
  <c r="W27" i="14"/>
  <c r="U27" i="14"/>
  <c r="Y27" i="14"/>
  <c r="W35" i="14"/>
  <c r="Y35" i="14"/>
  <c r="U35" i="14"/>
  <c r="Y43" i="14"/>
  <c r="U43" i="14"/>
  <c r="W43" i="14"/>
  <c r="Y32" i="14"/>
  <c r="U32" i="14"/>
  <c r="W32" i="14"/>
  <c r="W16" i="14"/>
  <c r="Y16" i="14"/>
  <c r="U16" i="14"/>
  <c r="W36" i="14"/>
  <c r="Y36" i="14"/>
  <c r="U36" i="14"/>
  <c r="Y20" i="14"/>
  <c r="U20" i="14"/>
  <c r="W20" i="14"/>
  <c r="Y42" i="14"/>
  <c r="U42" i="14"/>
  <c r="W42" i="14"/>
  <c r="Y34" i="14"/>
  <c r="U34" i="14"/>
  <c r="W34" i="14"/>
  <c r="W26" i="14"/>
  <c r="Y26" i="14"/>
  <c r="U26" i="14"/>
  <c r="W18" i="14"/>
  <c r="Y18" i="14"/>
  <c r="U18" i="14"/>
  <c r="W10" i="14"/>
  <c r="Y10" i="14"/>
  <c r="U10" i="14"/>
  <c r="S5" i="14"/>
  <c r="R44" i="14"/>
  <c r="W11" i="15"/>
  <c r="U11" i="15"/>
  <c r="Y11" i="15"/>
  <c r="Y19" i="15"/>
  <c r="U19" i="15"/>
  <c r="W19" i="15"/>
  <c r="Y27" i="15"/>
  <c r="U27" i="15"/>
  <c r="W27" i="15"/>
  <c r="W35" i="15"/>
  <c r="U35" i="15"/>
  <c r="Y35" i="15"/>
  <c r="W43" i="15"/>
  <c r="Y43" i="15"/>
  <c r="U43" i="15"/>
  <c r="W13" i="15"/>
  <c r="U13" i="15"/>
  <c r="Y13" i="15"/>
  <c r="W21" i="15"/>
  <c r="Y21" i="15"/>
  <c r="U21" i="15"/>
  <c r="W29" i="15"/>
  <c r="U29" i="15"/>
  <c r="Y29" i="15"/>
  <c r="W37" i="15"/>
  <c r="Y37" i="15"/>
  <c r="U37" i="15"/>
  <c r="Y40" i="15"/>
  <c r="U40" i="15"/>
  <c r="W40" i="15"/>
  <c r="Y24" i="15"/>
  <c r="U24" i="15"/>
  <c r="W24" i="15"/>
  <c r="Y8" i="15"/>
  <c r="U8" i="15"/>
  <c r="W8" i="15"/>
  <c r="W28" i="15"/>
  <c r="Y28" i="15"/>
  <c r="U28" i="15"/>
  <c r="W12" i="15"/>
  <c r="Y12" i="15"/>
  <c r="U12" i="15"/>
  <c r="W38" i="15"/>
  <c r="Y38" i="15"/>
  <c r="U38" i="15"/>
  <c r="W30" i="15"/>
  <c r="Y30" i="15"/>
  <c r="U30" i="15"/>
  <c r="W22" i="15"/>
  <c r="Y22" i="15"/>
  <c r="U22" i="15"/>
  <c r="W14" i="15"/>
  <c r="Y14" i="15"/>
  <c r="U14" i="15"/>
  <c r="W6" i="15"/>
  <c r="Y6" i="15"/>
  <c r="U6" i="15"/>
  <c r="Y9" i="22"/>
  <c r="U9" i="22"/>
  <c r="W9" i="22"/>
  <c r="Y17" i="22"/>
  <c r="U17" i="22"/>
  <c r="W17" i="22"/>
  <c r="Y25" i="22"/>
  <c r="U25" i="22"/>
  <c r="W25" i="22"/>
  <c r="Y33" i="22"/>
  <c r="U33" i="22"/>
  <c r="W33" i="22"/>
  <c r="Y41" i="22"/>
  <c r="U41" i="22"/>
  <c r="W41" i="22"/>
  <c r="Y11" i="22"/>
  <c r="U11" i="22"/>
  <c r="W11" i="22"/>
  <c r="Y19" i="22"/>
  <c r="U19" i="22"/>
  <c r="W19" i="22"/>
  <c r="Y27" i="22"/>
  <c r="U27" i="22"/>
  <c r="W27" i="22"/>
  <c r="Y35" i="22"/>
  <c r="U35" i="22"/>
  <c r="W35" i="22"/>
  <c r="W43" i="22"/>
  <c r="Y43" i="22"/>
  <c r="U43" i="22"/>
  <c r="W20" i="22"/>
  <c r="U20" i="22"/>
  <c r="Y20" i="22"/>
  <c r="W12" i="22"/>
  <c r="U12" i="22"/>
  <c r="Y12" i="22"/>
  <c r="Y32" i="22"/>
  <c r="U32" i="22"/>
  <c r="W32" i="22"/>
  <c r="Y16" i="22"/>
  <c r="U16" i="22"/>
  <c r="W16" i="22"/>
  <c r="W42" i="22"/>
  <c r="U42" i="22"/>
  <c r="Y42" i="22"/>
  <c r="Y34" i="22"/>
  <c r="U34" i="22"/>
  <c r="W34" i="22"/>
  <c r="W26" i="22"/>
  <c r="Y26" i="22"/>
  <c r="U26" i="22"/>
  <c r="W18" i="22"/>
  <c r="U18" i="22"/>
  <c r="Y18" i="22"/>
  <c r="Y10" i="22"/>
  <c r="U10" i="22"/>
  <c r="W10" i="22"/>
  <c r="R44" i="22"/>
  <c r="S5" i="22"/>
  <c r="W32" i="26"/>
  <c r="Y32" i="26"/>
  <c r="U32" i="26"/>
  <c r="Y16" i="26"/>
  <c r="U16" i="26"/>
  <c r="W16" i="26"/>
  <c r="Y36" i="26"/>
  <c r="U36" i="26"/>
  <c r="W36" i="26"/>
  <c r="W20" i="26"/>
  <c r="Y20" i="26"/>
  <c r="U20" i="26"/>
  <c r="Y42" i="26"/>
  <c r="U42" i="26"/>
  <c r="W42" i="26"/>
  <c r="W34" i="26"/>
  <c r="U34" i="26"/>
  <c r="Y34" i="26"/>
  <c r="W26" i="26"/>
  <c r="Y26" i="26"/>
  <c r="U26" i="26"/>
  <c r="Y18" i="26"/>
  <c r="U18" i="26"/>
  <c r="W18" i="26"/>
  <c r="Y10" i="26"/>
  <c r="U10" i="26"/>
  <c r="W10" i="26"/>
  <c r="Y43" i="26"/>
  <c r="U43" i="26"/>
  <c r="W43" i="26"/>
  <c r="Y39" i="26"/>
  <c r="U39" i="26"/>
  <c r="W39" i="26"/>
  <c r="W35" i="26"/>
  <c r="Y35" i="26"/>
  <c r="U35" i="26"/>
  <c r="Y31" i="26"/>
  <c r="U31" i="26"/>
  <c r="W31" i="26"/>
  <c r="W27" i="26"/>
  <c r="Y27" i="26"/>
  <c r="U27" i="26"/>
  <c r="Y23" i="26"/>
  <c r="U23" i="26"/>
  <c r="W23" i="26"/>
  <c r="Y19" i="26"/>
  <c r="U19" i="26"/>
  <c r="W19" i="26"/>
  <c r="Y15" i="26"/>
  <c r="U15" i="26"/>
  <c r="W15" i="26"/>
  <c r="W11" i="26"/>
  <c r="Y11" i="26"/>
  <c r="U11" i="26"/>
  <c r="Y7" i="26"/>
  <c r="U7" i="26"/>
  <c r="W7" i="26"/>
  <c r="W11" i="30"/>
  <c r="Y11" i="30"/>
  <c r="U11" i="30"/>
  <c r="Y19" i="30"/>
  <c r="U19" i="30"/>
  <c r="W19" i="30"/>
  <c r="Y27" i="30"/>
  <c r="U27" i="30"/>
  <c r="W27" i="30"/>
  <c r="W35" i="30"/>
  <c r="Y35" i="30"/>
  <c r="U35" i="30"/>
  <c r="Y43" i="30"/>
  <c r="U43" i="30"/>
  <c r="W43" i="30"/>
  <c r="W13" i="30"/>
  <c r="Y13" i="30"/>
  <c r="U13" i="30"/>
  <c r="W21" i="30"/>
  <c r="Y21" i="30"/>
  <c r="U21" i="30"/>
  <c r="Y29" i="30"/>
  <c r="U29" i="30"/>
  <c r="W29" i="30"/>
  <c r="W37" i="30"/>
  <c r="Y37" i="30"/>
  <c r="U37" i="30"/>
  <c r="W36" i="30"/>
  <c r="Y36" i="30"/>
  <c r="U36" i="30"/>
  <c r="W20" i="30"/>
  <c r="Y20" i="30"/>
  <c r="U20" i="30"/>
  <c r="Y40" i="30"/>
  <c r="U40" i="30"/>
  <c r="W40" i="30"/>
  <c r="W24" i="30"/>
  <c r="Y24" i="30"/>
  <c r="U24" i="30"/>
  <c r="W8" i="30"/>
  <c r="Y8" i="30"/>
  <c r="U8" i="30"/>
  <c r="Y38" i="30"/>
  <c r="U38" i="30"/>
  <c r="W38" i="30"/>
  <c r="Y30" i="30"/>
  <c r="U30" i="30"/>
  <c r="W30" i="30"/>
  <c r="W22" i="30"/>
  <c r="Y22" i="30"/>
  <c r="U22" i="30"/>
  <c r="W14" i="30"/>
  <c r="Y14" i="30"/>
  <c r="U14" i="30"/>
  <c r="W6" i="30"/>
  <c r="Y6" i="30"/>
  <c r="U6" i="30"/>
  <c r="W7" i="32"/>
  <c r="Y7" i="32"/>
  <c r="U7" i="32"/>
  <c r="W15" i="32"/>
  <c r="Y15" i="32"/>
  <c r="U15" i="32"/>
  <c r="W23" i="32"/>
  <c r="Y23" i="32"/>
  <c r="U23" i="32"/>
  <c r="Y31" i="32"/>
  <c r="U31" i="32"/>
  <c r="W31" i="32"/>
  <c r="Y39" i="32"/>
  <c r="U39" i="32"/>
  <c r="W39" i="32"/>
  <c r="Y9" i="32"/>
  <c r="U9" i="32"/>
  <c r="W9" i="32"/>
  <c r="Y17" i="32"/>
  <c r="U17" i="32"/>
  <c r="W17" i="32"/>
  <c r="Y25" i="32"/>
  <c r="U25" i="32"/>
  <c r="W25" i="32"/>
  <c r="Y33" i="32"/>
  <c r="U33" i="32"/>
  <c r="W33" i="32"/>
  <c r="Y41" i="32"/>
  <c r="U41" i="32"/>
  <c r="W41" i="32"/>
  <c r="Y28" i="32"/>
  <c r="U28" i="32"/>
  <c r="W28" i="32"/>
  <c r="Y12" i="32"/>
  <c r="U12" i="32"/>
  <c r="W12" i="32"/>
  <c r="Y32" i="32"/>
  <c r="U32" i="32"/>
  <c r="W32" i="32"/>
  <c r="W16" i="32"/>
  <c r="Y16" i="32"/>
  <c r="U16" i="32"/>
  <c r="Y42" i="32"/>
  <c r="U42" i="32"/>
  <c r="W42" i="32"/>
  <c r="W34" i="32"/>
  <c r="Y34" i="32"/>
  <c r="U34" i="32"/>
  <c r="Y26" i="32"/>
  <c r="U26" i="32"/>
  <c r="W26" i="32"/>
  <c r="W18" i="32"/>
  <c r="Y18" i="32"/>
  <c r="U18" i="32"/>
  <c r="W10" i="32"/>
  <c r="Y10" i="32"/>
  <c r="U10" i="32"/>
  <c r="R44" i="32"/>
  <c r="S5" i="32"/>
  <c r="W7" i="36"/>
  <c r="Y7" i="36"/>
  <c r="U7" i="36"/>
  <c r="Y15" i="36"/>
  <c r="U15" i="36"/>
  <c r="W15" i="36"/>
  <c r="Y23" i="36"/>
  <c r="U23" i="36"/>
  <c r="W23" i="36"/>
  <c r="W31" i="36"/>
  <c r="Y31" i="36"/>
  <c r="U31" i="36"/>
  <c r="W39" i="36"/>
  <c r="Y39" i="36"/>
  <c r="U39" i="36"/>
  <c r="W9" i="36"/>
  <c r="Y9" i="36"/>
  <c r="U9" i="36"/>
  <c r="W17" i="36"/>
  <c r="Y17" i="36"/>
  <c r="U17" i="36"/>
  <c r="W25" i="36"/>
  <c r="Y25" i="36"/>
  <c r="U25" i="36"/>
  <c r="W33" i="36"/>
  <c r="Y33" i="36"/>
  <c r="U33" i="36"/>
  <c r="Y41" i="36"/>
  <c r="U41" i="36"/>
  <c r="W41" i="36"/>
  <c r="W30" i="36"/>
  <c r="Y30" i="36"/>
  <c r="U30" i="36"/>
  <c r="W14" i="36"/>
  <c r="Y14" i="36"/>
  <c r="U14" i="36"/>
  <c r="Y42" i="36"/>
  <c r="U42" i="36"/>
  <c r="W42" i="36"/>
  <c r="Y26" i="36"/>
  <c r="U26" i="36"/>
  <c r="W26" i="36"/>
  <c r="W10" i="36"/>
  <c r="Y10" i="36"/>
  <c r="U10" i="36"/>
  <c r="W36" i="36"/>
  <c r="Y36" i="36"/>
  <c r="U36" i="36"/>
  <c r="Y28" i="36"/>
  <c r="U28" i="36"/>
  <c r="W28" i="36"/>
  <c r="Y20" i="36"/>
  <c r="U20" i="36"/>
  <c r="W20" i="36"/>
  <c r="W12" i="36"/>
  <c r="Y12" i="36"/>
  <c r="U12" i="36"/>
  <c r="R44" i="36"/>
  <c r="S5" i="36"/>
  <c r="Y13" i="39"/>
  <c r="U13" i="39"/>
  <c r="W13" i="39"/>
  <c r="Y21" i="39"/>
  <c r="U21" i="39"/>
  <c r="W21" i="39"/>
  <c r="Y29" i="39"/>
  <c r="U29" i="39"/>
  <c r="W29" i="39"/>
  <c r="Y37" i="39"/>
  <c r="U37" i="39"/>
  <c r="W37" i="39"/>
  <c r="Y7" i="39"/>
  <c r="U7" i="39"/>
  <c r="W7" i="39"/>
  <c r="Y15" i="39"/>
  <c r="U15" i="39"/>
  <c r="W15" i="39"/>
  <c r="Y23" i="39"/>
  <c r="U23" i="39"/>
  <c r="W23" i="39"/>
  <c r="Y31" i="39"/>
  <c r="U31" i="39"/>
  <c r="W31" i="39"/>
  <c r="Y39" i="39"/>
  <c r="U39" i="39"/>
  <c r="W39" i="39"/>
  <c r="Y42" i="39"/>
  <c r="U42" i="39"/>
  <c r="W42" i="39"/>
  <c r="W34" i="39"/>
  <c r="Y34" i="39"/>
  <c r="U34" i="39"/>
  <c r="Y26" i="39"/>
  <c r="U26" i="39"/>
  <c r="W26" i="39"/>
  <c r="Y18" i="39"/>
  <c r="U18" i="39"/>
  <c r="W18" i="39"/>
  <c r="Y10" i="39"/>
  <c r="U10" i="39"/>
  <c r="W10" i="39"/>
  <c r="Y40" i="39"/>
  <c r="U40" i="39"/>
  <c r="W40" i="39"/>
  <c r="W32" i="39"/>
  <c r="Y32" i="39"/>
  <c r="U32" i="39"/>
  <c r="W24" i="39"/>
  <c r="Y24" i="39"/>
  <c r="U24" i="39"/>
  <c r="W16" i="39"/>
  <c r="Y16" i="39"/>
  <c r="U16" i="39"/>
  <c r="W8" i="39"/>
  <c r="Y8" i="39"/>
  <c r="U8" i="39"/>
  <c r="Y9" i="41"/>
  <c r="U9" i="41"/>
  <c r="W9" i="41"/>
  <c r="Y17" i="41"/>
  <c r="U17" i="41"/>
  <c r="W17" i="41"/>
  <c r="Y25" i="41"/>
  <c r="U25" i="41"/>
  <c r="W25" i="41"/>
  <c r="Y33" i="41"/>
  <c r="U33" i="41"/>
  <c r="W33" i="41"/>
  <c r="W41" i="41"/>
  <c r="Y41" i="41"/>
  <c r="U41" i="41"/>
  <c r="W11" i="41"/>
  <c r="Y11" i="41"/>
  <c r="U11" i="41"/>
  <c r="W19" i="41"/>
  <c r="Y19" i="41"/>
  <c r="U19" i="41"/>
  <c r="W27" i="41"/>
  <c r="Y27" i="41"/>
  <c r="U27" i="41"/>
  <c r="Y35" i="41"/>
  <c r="U35" i="41"/>
  <c r="W35" i="41"/>
  <c r="Y43" i="41"/>
  <c r="U43" i="41"/>
  <c r="W43" i="41"/>
  <c r="W38" i="41"/>
  <c r="Y38" i="41"/>
  <c r="U38" i="41"/>
  <c r="Y30" i="41"/>
  <c r="U30" i="41"/>
  <c r="W30" i="41"/>
  <c r="Y22" i="41"/>
  <c r="U22" i="41"/>
  <c r="W22" i="41"/>
  <c r="Y12" i="41"/>
  <c r="U12" i="41"/>
  <c r="W12" i="41"/>
  <c r="Y36" i="41"/>
  <c r="U36" i="41"/>
  <c r="W36" i="41"/>
  <c r="Y28" i="41"/>
  <c r="U28" i="41"/>
  <c r="W28" i="41"/>
  <c r="Y20" i="41"/>
  <c r="U20" i="41"/>
  <c r="W20" i="41"/>
  <c r="W8" i="41"/>
  <c r="Y8" i="41"/>
  <c r="U8" i="41"/>
  <c r="W10" i="41"/>
  <c r="Y10" i="41"/>
  <c r="U10" i="41"/>
  <c r="R44" i="41"/>
  <c r="S5" i="41"/>
  <c r="W13" i="44"/>
  <c r="Y13" i="44"/>
  <c r="U13" i="44"/>
  <c r="W21" i="44"/>
  <c r="Y21" i="44"/>
  <c r="U21" i="44"/>
  <c r="W29" i="44"/>
  <c r="Y29" i="44"/>
  <c r="U29" i="44"/>
  <c r="W37" i="44"/>
  <c r="Y37" i="44"/>
  <c r="U37" i="44"/>
  <c r="W7" i="44"/>
  <c r="Y7" i="44"/>
  <c r="U7" i="44"/>
  <c r="W15" i="44"/>
  <c r="Y15" i="44"/>
  <c r="U15" i="44"/>
  <c r="W23" i="44"/>
  <c r="Y23" i="44"/>
  <c r="U23" i="44"/>
  <c r="W31" i="44"/>
  <c r="Y31" i="44"/>
  <c r="U31" i="44"/>
  <c r="W39" i="44"/>
  <c r="Y39" i="44"/>
  <c r="U39" i="44"/>
  <c r="W36" i="44"/>
  <c r="Y36" i="44"/>
  <c r="U36" i="44"/>
  <c r="Y20" i="44"/>
  <c r="U20" i="44"/>
  <c r="W20" i="44"/>
  <c r="W40" i="44"/>
  <c r="Y40" i="44"/>
  <c r="U40" i="44"/>
  <c r="W24" i="44"/>
  <c r="Y24" i="44"/>
  <c r="U24" i="44"/>
  <c r="W8" i="44"/>
  <c r="Y8" i="44"/>
  <c r="U8" i="44"/>
  <c r="W38" i="44"/>
  <c r="Y38" i="44"/>
  <c r="U38" i="44"/>
  <c r="W30" i="44"/>
  <c r="Y30" i="44"/>
  <c r="U30" i="44"/>
  <c r="W22" i="44"/>
  <c r="Y22" i="44"/>
  <c r="U22" i="44"/>
  <c r="W14" i="44"/>
  <c r="Y14" i="44"/>
  <c r="U14" i="44"/>
  <c r="Y6" i="44"/>
  <c r="U6" i="44"/>
  <c r="W6" i="44"/>
  <c r="R5" i="52"/>
  <c r="R6" i="52"/>
  <c r="S6" i="52" s="1"/>
  <c r="R10" i="52"/>
  <c r="S10" i="52" s="1"/>
  <c r="R14" i="52"/>
  <c r="S14" i="52" s="1"/>
  <c r="R18" i="52"/>
  <c r="S18" i="52" s="1"/>
  <c r="R22" i="52"/>
  <c r="S22" i="52" s="1"/>
  <c r="R26" i="52"/>
  <c r="S26" i="52" s="1"/>
  <c r="R30" i="52"/>
  <c r="S30" i="52" s="1"/>
  <c r="R34" i="52"/>
  <c r="S34" i="52" s="1"/>
  <c r="R38" i="52"/>
  <c r="S38" i="52" s="1"/>
  <c r="R42" i="52"/>
  <c r="S42" i="52" s="1"/>
  <c r="R8" i="52"/>
  <c r="S8" i="52" s="1"/>
  <c r="R16" i="52"/>
  <c r="S16" i="52" s="1"/>
  <c r="R24" i="52"/>
  <c r="S24" i="52" s="1"/>
  <c r="R32" i="52"/>
  <c r="S32" i="52" s="1"/>
  <c r="R40" i="52"/>
  <c r="S40" i="52" s="1"/>
  <c r="R12" i="52"/>
  <c r="S12" i="52" s="1"/>
  <c r="R20" i="52"/>
  <c r="S20" i="52" s="1"/>
  <c r="R28" i="52"/>
  <c r="S28" i="52" s="1"/>
  <c r="R36" i="52"/>
  <c r="S36" i="52" s="1"/>
  <c r="R43" i="52"/>
  <c r="S43" i="52" s="1"/>
  <c r="R39" i="52"/>
  <c r="S39" i="52" s="1"/>
  <c r="R35" i="52"/>
  <c r="S35" i="52" s="1"/>
  <c r="R31" i="52"/>
  <c r="S31" i="52" s="1"/>
  <c r="R27" i="52"/>
  <c r="S27" i="52" s="1"/>
  <c r="R23" i="52"/>
  <c r="S23" i="52" s="1"/>
  <c r="R19" i="52"/>
  <c r="S19" i="52" s="1"/>
  <c r="R15" i="52"/>
  <c r="S15" i="52" s="1"/>
  <c r="R11" i="52"/>
  <c r="S11" i="52" s="1"/>
  <c r="R7" i="52"/>
  <c r="S7" i="52" s="1"/>
  <c r="R41" i="52"/>
  <c r="S41" i="52" s="1"/>
  <c r="R37" i="52"/>
  <c r="S37" i="52" s="1"/>
  <c r="R33" i="52"/>
  <c r="S33" i="52" s="1"/>
  <c r="R29" i="52"/>
  <c r="S29" i="52" s="1"/>
  <c r="R25" i="52"/>
  <c r="S25" i="52" s="1"/>
  <c r="R21" i="52"/>
  <c r="S21" i="52" s="1"/>
  <c r="R17" i="52"/>
  <c r="S17" i="52" s="1"/>
  <c r="R13" i="52"/>
  <c r="S13" i="52" s="1"/>
  <c r="R9" i="52"/>
  <c r="S9" i="52" s="1"/>
  <c r="R5" i="50"/>
  <c r="R6" i="50"/>
  <c r="S6" i="50" s="1"/>
  <c r="R10" i="50"/>
  <c r="S10" i="50" s="1"/>
  <c r="R14" i="50"/>
  <c r="S14" i="50" s="1"/>
  <c r="R18" i="50"/>
  <c r="S18" i="50" s="1"/>
  <c r="R22" i="50"/>
  <c r="S22" i="50" s="1"/>
  <c r="R26" i="50"/>
  <c r="S26" i="50" s="1"/>
  <c r="R30" i="50"/>
  <c r="S30" i="50" s="1"/>
  <c r="R34" i="50"/>
  <c r="S34" i="50" s="1"/>
  <c r="R38" i="50"/>
  <c r="S38" i="50" s="1"/>
  <c r="R42" i="50"/>
  <c r="S42" i="50" s="1"/>
  <c r="R8" i="50"/>
  <c r="S8" i="50" s="1"/>
  <c r="R16" i="50"/>
  <c r="S16" i="50" s="1"/>
  <c r="R24" i="50"/>
  <c r="S24" i="50" s="1"/>
  <c r="R32" i="50"/>
  <c r="S32" i="50" s="1"/>
  <c r="R40" i="50"/>
  <c r="S40" i="50" s="1"/>
  <c r="R12" i="50"/>
  <c r="S12" i="50" s="1"/>
  <c r="R20" i="50"/>
  <c r="S20" i="50" s="1"/>
  <c r="R28" i="50"/>
  <c r="S28" i="50" s="1"/>
  <c r="R36" i="50"/>
  <c r="S36" i="50" s="1"/>
  <c r="R43" i="50"/>
  <c r="S43" i="50" s="1"/>
  <c r="R39" i="50"/>
  <c r="S39" i="50" s="1"/>
  <c r="R35" i="50"/>
  <c r="S35" i="50" s="1"/>
  <c r="R31" i="50"/>
  <c r="S31" i="50" s="1"/>
  <c r="R27" i="50"/>
  <c r="S27" i="50" s="1"/>
  <c r="R23" i="50"/>
  <c r="S23" i="50" s="1"/>
  <c r="R19" i="50"/>
  <c r="S19" i="50" s="1"/>
  <c r="R15" i="50"/>
  <c r="S15" i="50" s="1"/>
  <c r="R11" i="50"/>
  <c r="S11" i="50" s="1"/>
  <c r="R7" i="50"/>
  <c r="S7" i="50" s="1"/>
  <c r="R41" i="50"/>
  <c r="S41" i="50" s="1"/>
  <c r="R37" i="50"/>
  <c r="S37" i="50" s="1"/>
  <c r="R33" i="50"/>
  <c r="S33" i="50" s="1"/>
  <c r="R29" i="50"/>
  <c r="S29" i="50" s="1"/>
  <c r="R25" i="50"/>
  <c r="S25" i="50" s="1"/>
  <c r="R21" i="50"/>
  <c r="S21" i="50" s="1"/>
  <c r="R17" i="50"/>
  <c r="S17" i="50" s="1"/>
  <c r="R13" i="50"/>
  <c r="S13" i="50" s="1"/>
  <c r="R9" i="50"/>
  <c r="S9" i="50" s="1"/>
  <c r="R5" i="16"/>
  <c r="R6" i="16"/>
  <c r="S6" i="16" s="1"/>
  <c r="R10" i="16"/>
  <c r="S10" i="16" s="1"/>
  <c r="R14" i="16"/>
  <c r="S14" i="16" s="1"/>
  <c r="R18" i="16"/>
  <c r="S18" i="16" s="1"/>
  <c r="R22" i="16"/>
  <c r="S22" i="16" s="1"/>
  <c r="R26" i="16"/>
  <c r="S26" i="16" s="1"/>
  <c r="R30" i="16"/>
  <c r="S30" i="16" s="1"/>
  <c r="R34" i="16"/>
  <c r="S34" i="16" s="1"/>
  <c r="R38" i="16"/>
  <c r="S38" i="16" s="1"/>
  <c r="R42" i="16"/>
  <c r="S42" i="16" s="1"/>
  <c r="R12" i="16"/>
  <c r="S12" i="16" s="1"/>
  <c r="R20" i="16"/>
  <c r="S20" i="16" s="1"/>
  <c r="R28" i="16"/>
  <c r="S28" i="16" s="1"/>
  <c r="R36" i="16"/>
  <c r="S36" i="16" s="1"/>
  <c r="R8" i="16"/>
  <c r="S8" i="16" s="1"/>
  <c r="R16" i="16"/>
  <c r="S16" i="16" s="1"/>
  <c r="R24" i="16"/>
  <c r="S24" i="16" s="1"/>
  <c r="R32" i="16"/>
  <c r="S32" i="16" s="1"/>
  <c r="R40" i="16"/>
  <c r="S40" i="16" s="1"/>
  <c r="R43" i="16"/>
  <c r="S43" i="16" s="1"/>
  <c r="R39" i="16"/>
  <c r="S39" i="16" s="1"/>
  <c r="R35" i="16"/>
  <c r="S35" i="16" s="1"/>
  <c r="R31" i="16"/>
  <c r="S31" i="16" s="1"/>
  <c r="R27" i="16"/>
  <c r="S27" i="16" s="1"/>
  <c r="R23" i="16"/>
  <c r="S23" i="16" s="1"/>
  <c r="R19" i="16"/>
  <c r="S19" i="16" s="1"/>
  <c r="R15" i="16"/>
  <c r="S15" i="16" s="1"/>
  <c r="R11" i="16"/>
  <c r="S11" i="16" s="1"/>
  <c r="R7" i="16"/>
  <c r="S7" i="16" s="1"/>
  <c r="R41" i="16"/>
  <c r="S41" i="16" s="1"/>
  <c r="R37" i="16"/>
  <c r="S37" i="16" s="1"/>
  <c r="R33" i="16"/>
  <c r="S33" i="16" s="1"/>
  <c r="R29" i="16"/>
  <c r="S29" i="16" s="1"/>
  <c r="R25" i="16"/>
  <c r="S25" i="16" s="1"/>
  <c r="R21" i="16"/>
  <c r="S21" i="16" s="1"/>
  <c r="R17" i="16"/>
  <c r="S17" i="16" s="1"/>
  <c r="R13" i="16"/>
  <c r="S13" i="16" s="1"/>
  <c r="R9" i="16"/>
  <c r="S9" i="16" s="1"/>
  <c r="O44" i="8"/>
  <c r="Q5" i="8"/>
  <c r="Y11" i="25"/>
  <c r="U11" i="25"/>
  <c r="W11" i="25"/>
  <c r="Y19" i="25"/>
  <c r="U19" i="25"/>
  <c r="W19" i="25"/>
  <c r="Y27" i="25"/>
  <c r="U27" i="25"/>
  <c r="W27" i="25"/>
  <c r="W35" i="25"/>
  <c r="Y35" i="25"/>
  <c r="U35" i="25"/>
  <c r="W43" i="25"/>
  <c r="U43" i="25"/>
  <c r="Y43" i="25"/>
  <c r="Y13" i="25"/>
  <c r="U13" i="25"/>
  <c r="W13" i="25"/>
  <c r="Y21" i="25"/>
  <c r="U21" i="25"/>
  <c r="W21" i="25"/>
  <c r="Y29" i="25"/>
  <c r="U29" i="25"/>
  <c r="W29" i="25"/>
  <c r="W37" i="25"/>
  <c r="U37" i="25"/>
  <c r="Y37" i="25"/>
  <c r="W28" i="25"/>
  <c r="Y28" i="25"/>
  <c r="U28" i="25"/>
  <c r="W36" i="25"/>
  <c r="Y36" i="25"/>
  <c r="U36" i="25"/>
  <c r="W40" i="25"/>
  <c r="Y40" i="25"/>
  <c r="U40" i="25"/>
  <c r="Y24" i="25"/>
  <c r="U24" i="25"/>
  <c r="W24" i="25"/>
  <c r="Y8" i="25"/>
  <c r="U8" i="25"/>
  <c r="W8" i="25"/>
  <c r="W38" i="25"/>
  <c r="Y38" i="25"/>
  <c r="U38" i="25"/>
  <c r="Y30" i="25"/>
  <c r="U30" i="25"/>
  <c r="W30" i="25"/>
  <c r="W22" i="25"/>
  <c r="Y22" i="25"/>
  <c r="U22" i="25"/>
  <c r="W14" i="25"/>
  <c r="U14" i="25"/>
  <c r="Y14" i="25"/>
  <c r="Y6" i="25"/>
  <c r="U6" i="25"/>
  <c r="W6" i="25"/>
  <c r="Y9" i="27"/>
  <c r="U9" i="27"/>
  <c r="W9" i="27"/>
  <c r="W17" i="27"/>
  <c r="Y17" i="27"/>
  <c r="U17" i="27"/>
  <c r="W25" i="27"/>
  <c r="Y25" i="27"/>
  <c r="U25" i="27"/>
  <c r="Y33" i="27"/>
  <c r="U33" i="27"/>
  <c r="W33" i="27"/>
  <c r="Y41" i="27"/>
  <c r="U41" i="27"/>
  <c r="W41" i="27"/>
  <c r="Y11" i="27"/>
  <c r="U11" i="27"/>
  <c r="W11" i="27"/>
  <c r="W19" i="27"/>
  <c r="Y19" i="27"/>
  <c r="U19" i="27"/>
  <c r="Y27" i="27"/>
  <c r="U27" i="27"/>
  <c r="W27" i="27"/>
  <c r="W35" i="27"/>
  <c r="Y35" i="27"/>
  <c r="U35" i="27"/>
  <c r="W43" i="27"/>
  <c r="Y43" i="27"/>
  <c r="U43" i="27"/>
  <c r="W20" i="27"/>
  <c r="U20" i="27"/>
  <c r="Y20" i="27"/>
  <c r="Y12" i="27"/>
  <c r="U12" i="27"/>
  <c r="W12" i="27"/>
  <c r="Y32" i="27"/>
  <c r="U32" i="27"/>
  <c r="W32" i="27"/>
  <c r="W16" i="27"/>
  <c r="Y16" i="27"/>
  <c r="U16" i="27"/>
  <c r="W42" i="27"/>
  <c r="Y42" i="27"/>
  <c r="U42" i="27"/>
  <c r="Y34" i="27"/>
  <c r="U34" i="27"/>
  <c r="W34" i="27"/>
  <c r="W26" i="27"/>
  <c r="Y26" i="27"/>
  <c r="U26" i="27"/>
  <c r="W18" i="27"/>
  <c r="U18" i="27"/>
  <c r="Y18" i="27"/>
  <c r="Y10" i="27"/>
  <c r="U10" i="27"/>
  <c r="W10" i="27"/>
  <c r="R44" i="27"/>
  <c r="S5" i="27"/>
  <c r="W13" i="29"/>
  <c r="Y13" i="29"/>
  <c r="U13" i="29"/>
  <c r="Y21" i="29"/>
  <c r="U21" i="29"/>
  <c r="W21" i="29"/>
  <c r="W29" i="29"/>
  <c r="Y29" i="29"/>
  <c r="U29" i="29"/>
  <c r="Y37" i="29"/>
  <c r="U37" i="29"/>
  <c r="W37" i="29"/>
  <c r="Y7" i="29"/>
  <c r="U7" i="29"/>
  <c r="W7" i="29"/>
  <c r="Y15" i="29"/>
  <c r="U15" i="29"/>
  <c r="W15" i="29"/>
  <c r="Y23" i="29"/>
  <c r="U23" i="29"/>
  <c r="W23" i="29"/>
  <c r="Y31" i="29"/>
  <c r="U31" i="29"/>
  <c r="W31" i="29"/>
  <c r="W39" i="29"/>
  <c r="Y39" i="29"/>
  <c r="U39" i="29"/>
  <c r="Y36" i="29"/>
  <c r="U36" i="29"/>
  <c r="W36" i="29"/>
  <c r="W28" i="29"/>
  <c r="Y28" i="29"/>
  <c r="U28" i="29"/>
  <c r="W40" i="29"/>
  <c r="Y40" i="29"/>
  <c r="U40" i="29"/>
  <c r="Y24" i="29"/>
  <c r="U24" i="29"/>
  <c r="W24" i="29"/>
  <c r="Y8" i="29"/>
  <c r="U8" i="29"/>
  <c r="W8" i="29"/>
  <c r="Y38" i="29"/>
  <c r="U38" i="29"/>
  <c r="W38" i="29"/>
  <c r="W30" i="29"/>
  <c r="Y30" i="29"/>
  <c r="U30" i="29"/>
  <c r="Y22" i="29"/>
  <c r="U22" i="29"/>
  <c r="W22" i="29"/>
  <c r="W14" i="29"/>
  <c r="Y14" i="29"/>
  <c r="U14" i="29"/>
  <c r="W6" i="29"/>
  <c r="Y6" i="29"/>
  <c r="U6" i="29"/>
  <c r="Y11" i="38"/>
  <c r="U11" i="38"/>
  <c r="W11" i="38"/>
  <c r="Y19" i="38"/>
  <c r="U19" i="38"/>
  <c r="W19" i="38"/>
  <c r="Y27" i="38"/>
  <c r="U27" i="38"/>
  <c r="W27" i="38"/>
  <c r="Y35" i="38"/>
  <c r="U35" i="38"/>
  <c r="W35" i="38"/>
  <c r="W43" i="38"/>
  <c r="Y43" i="38"/>
  <c r="U43" i="38"/>
  <c r="W13" i="38"/>
  <c r="Y13" i="38"/>
  <c r="U13" i="38"/>
  <c r="W21" i="38"/>
  <c r="Y21" i="38"/>
  <c r="U21" i="38"/>
  <c r="W29" i="38"/>
  <c r="Y29" i="38"/>
  <c r="U29" i="38"/>
  <c r="W37" i="38"/>
  <c r="Y37" i="38"/>
  <c r="U37" i="38"/>
  <c r="W42" i="38"/>
  <c r="Y42" i="38"/>
  <c r="U42" i="38"/>
  <c r="W34" i="38"/>
  <c r="Y34" i="38"/>
  <c r="U34" i="38"/>
  <c r="Y26" i="38"/>
  <c r="U26" i="38"/>
  <c r="W26" i="38"/>
  <c r="Y18" i="38"/>
  <c r="U18" i="38"/>
  <c r="W18" i="38"/>
  <c r="W10" i="38"/>
  <c r="Y10" i="38"/>
  <c r="U10" i="38"/>
  <c r="W40" i="38"/>
  <c r="Y40" i="38"/>
  <c r="U40" i="38"/>
  <c r="W32" i="38"/>
  <c r="Y32" i="38"/>
  <c r="U32" i="38"/>
  <c r="W24" i="38"/>
  <c r="Y24" i="38"/>
  <c r="U24" i="38"/>
  <c r="W16" i="38"/>
  <c r="Y16" i="38"/>
  <c r="U16" i="38"/>
  <c r="W8" i="38"/>
  <c r="Y8" i="38"/>
  <c r="U8" i="38"/>
  <c r="W7" i="40"/>
  <c r="Y7" i="40"/>
  <c r="U7" i="40"/>
  <c r="Y15" i="40"/>
  <c r="U15" i="40"/>
  <c r="W15" i="40"/>
  <c r="Y23" i="40"/>
  <c r="U23" i="40"/>
  <c r="W23" i="40"/>
  <c r="Y31" i="40"/>
  <c r="U31" i="40"/>
  <c r="W31" i="40"/>
  <c r="Y39" i="40"/>
  <c r="U39" i="40"/>
  <c r="W39" i="40"/>
  <c r="W9" i="40"/>
  <c r="Y9" i="40"/>
  <c r="U9" i="40"/>
  <c r="W17" i="40"/>
  <c r="Y17" i="40"/>
  <c r="U17" i="40"/>
  <c r="W25" i="40"/>
  <c r="Y25" i="40"/>
  <c r="U25" i="40"/>
  <c r="Y33" i="40"/>
  <c r="U33" i="40"/>
  <c r="W33" i="40"/>
  <c r="Y41" i="40"/>
  <c r="U41" i="40"/>
  <c r="W41" i="40"/>
  <c r="W38" i="40"/>
  <c r="Y38" i="40"/>
  <c r="U38" i="40"/>
  <c r="W30" i="40"/>
  <c r="Y30" i="40"/>
  <c r="U30" i="40"/>
  <c r="W22" i="40"/>
  <c r="Y22" i="40"/>
  <c r="U22" i="40"/>
  <c r="W14" i="40"/>
  <c r="Y14" i="40"/>
  <c r="U14" i="40"/>
  <c r="W6" i="40"/>
  <c r="Y6" i="40"/>
  <c r="U6" i="40"/>
  <c r="W36" i="40"/>
  <c r="Y36" i="40"/>
  <c r="U36" i="40"/>
  <c r="Y28" i="40"/>
  <c r="U28" i="40"/>
  <c r="W28" i="40"/>
  <c r="Y20" i="40"/>
  <c r="U20" i="40"/>
  <c r="W20" i="40"/>
  <c r="Y12" i="40"/>
  <c r="U12" i="40"/>
  <c r="W12" i="40"/>
  <c r="R44" i="40"/>
  <c r="S5" i="40"/>
  <c r="Y11" i="42"/>
  <c r="U11" i="42"/>
  <c r="W11" i="42"/>
  <c r="Y19" i="42"/>
  <c r="U19" i="42"/>
  <c r="W19" i="42"/>
  <c r="Y27" i="42"/>
  <c r="U27" i="42"/>
  <c r="W27" i="42"/>
  <c r="Y35" i="42"/>
  <c r="U35" i="42"/>
  <c r="W35" i="42"/>
  <c r="W43" i="42"/>
  <c r="Y43" i="42"/>
  <c r="U43" i="42"/>
  <c r="W13" i="42"/>
  <c r="Y13" i="42"/>
  <c r="U13" i="42"/>
  <c r="W21" i="42"/>
  <c r="Y21" i="42"/>
  <c r="U21" i="42"/>
  <c r="W29" i="42"/>
  <c r="Y29" i="42"/>
  <c r="U29" i="42"/>
  <c r="W37" i="42"/>
  <c r="Y37" i="42"/>
  <c r="U37" i="42"/>
  <c r="W36" i="42"/>
  <c r="Y36" i="42"/>
  <c r="U36" i="42"/>
  <c r="W20" i="42"/>
  <c r="Y20" i="42"/>
  <c r="U20" i="42"/>
  <c r="Y40" i="42"/>
  <c r="U40" i="42"/>
  <c r="W40" i="42"/>
  <c r="Y24" i="42"/>
  <c r="U24" i="42"/>
  <c r="W24" i="42"/>
  <c r="W8" i="42"/>
  <c r="Y8" i="42"/>
  <c r="U8" i="42"/>
  <c r="W38" i="42"/>
  <c r="Y38" i="42"/>
  <c r="U38" i="42"/>
  <c r="W30" i="42"/>
  <c r="Y30" i="42"/>
  <c r="U30" i="42"/>
  <c r="Y22" i="42"/>
  <c r="U22" i="42"/>
  <c r="W22" i="42"/>
  <c r="Y14" i="42"/>
  <c r="U14" i="42"/>
  <c r="W14" i="42"/>
  <c r="Y6" i="42"/>
  <c r="U6" i="42"/>
  <c r="W6" i="42"/>
  <c r="B48" i="55"/>
  <c r="F23" i="54" s="1"/>
  <c r="G23" i="54" s="1"/>
  <c r="B50" i="55"/>
  <c r="F25" i="54" s="1"/>
  <c r="G25" i="54" s="1"/>
  <c r="M20" i="56"/>
  <c r="M8" i="56"/>
  <c r="I25" i="56"/>
  <c r="M34" i="56"/>
  <c r="M30" i="56"/>
  <c r="M24" i="56"/>
  <c r="M40" i="56"/>
  <c r="I35" i="56"/>
  <c r="M42" i="56"/>
  <c r="I44" i="56"/>
  <c r="I20" i="56"/>
  <c r="M25" i="56"/>
  <c r="M37" i="56"/>
  <c r="I34" i="56"/>
  <c r="I30" i="56"/>
  <c r="M15" i="56"/>
  <c r="M35" i="56"/>
  <c r="I27" i="56"/>
  <c r="M44" i="56"/>
  <c r="R5" i="48" l="1"/>
  <c r="R10" i="48"/>
  <c r="S10" i="48" s="1"/>
  <c r="R18" i="48"/>
  <c r="S18" i="48" s="1"/>
  <c r="R26" i="48"/>
  <c r="S26" i="48" s="1"/>
  <c r="R34" i="48"/>
  <c r="S34" i="48" s="1"/>
  <c r="R42" i="48"/>
  <c r="S42" i="48" s="1"/>
  <c r="R16" i="48"/>
  <c r="S16" i="48" s="1"/>
  <c r="R32" i="48"/>
  <c r="S32" i="48" s="1"/>
  <c r="R12" i="48"/>
  <c r="S12" i="48" s="1"/>
  <c r="R28" i="48"/>
  <c r="S28" i="48" s="1"/>
  <c r="R43" i="48"/>
  <c r="S43" i="48" s="1"/>
  <c r="R35" i="48"/>
  <c r="S35" i="48" s="1"/>
  <c r="R27" i="48"/>
  <c r="S27" i="48" s="1"/>
  <c r="R19" i="48"/>
  <c r="S19" i="48" s="1"/>
  <c r="R11" i="48"/>
  <c r="S11" i="48" s="1"/>
  <c r="R41" i="48"/>
  <c r="S41" i="48" s="1"/>
  <c r="R33" i="48"/>
  <c r="S33" i="48" s="1"/>
  <c r="R25" i="48"/>
  <c r="S25" i="48" s="1"/>
  <c r="R17" i="48"/>
  <c r="S17" i="48" s="1"/>
  <c r="R9" i="48"/>
  <c r="S9" i="48" s="1"/>
  <c r="R6" i="48"/>
  <c r="S6" i="48" s="1"/>
  <c r="R14" i="48"/>
  <c r="S14" i="48" s="1"/>
  <c r="R22" i="48"/>
  <c r="S22" i="48" s="1"/>
  <c r="R30" i="48"/>
  <c r="S30" i="48" s="1"/>
  <c r="R38" i="48"/>
  <c r="S38" i="48" s="1"/>
  <c r="R8" i="48"/>
  <c r="S8" i="48" s="1"/>
  <c r="R24" i="48"/>
  <c r="S24" i="48" s="1"/>
  <c r="R40" i="48"/>
  <c r="S40" i="48" s="1"/>
  <c r="R20" i="48"/>
  <c r="S20" i="48" s="1"/>
  <c r="R36" i="48"/>
  <c r="S36" i="48" s="1"/>
  <c r="R39" i="48"/>
  <c r="S39" i="48" s="1"/>
  <c r="R31" i="48"/>
  <c r="S31" i="48" s="1"/>
  <c r="R23" i="48"/>
  <c r="S23" i="48" s="1"/>
  <c r="R15" i="48"/>
  <c r="S15" i="48" s="1"/>
  <c r="R7" i="48"/>
  <c r="S7" i="48" s="1"/>
  <c r="R37" i="48"/>
  <c r="S37" i="48" s="1"/>
  <c r="R29" i="48"/>
  <c r="S29" i="48" s="1"/>
  <c r="R21" i="48"/>
  <c r="S21" i="48" s="1"/>
  <c r="R13" i="48"/>
  <c r="S13" i="48" s="1"/>
  <c r="R8" i="35"/>
  <c r="S8" i="35" s="1"/>
  <c r="R16" i="35"/>
  <c r="S16" i="35" s="1"/>
  <c r="R24" i="35"/>
  <c r="S24" i="35" s="1"/>
  <c r="R32" i="35"/>
  <c r="S32" i="35" s="1"/>
  <c r="R40" i="35"/>
  <c r="S40" i="35" s="1"/>
  <c r="R18" i="35"/>
  <c r="S18" i="35" s="1"/>
  <c r="R34" i="35"/>
  <c r="S34" i="35" s="1"/>
  <c r="R6" i="35"/>
  <c r="S6" i="35" s="1"/>
  <c r="R22" i="35"/>
  <c r="S22" i="35" s="1"/>
  <c r="R38" i="35"/>
  <c r="S38" i="35" s="1"/>
  <c r="R39" i="35"/>
  <c r="S39" i="35" s="1"/>
  <c r="R31" i="35"/>
  <c r="S31" i="35" s="1"/>
  <c r="R23" i="35"/>
  <c r="S23" i="35" s="1"/>
  <c r="R15" i="35"/>
  <c r="S15" i="35" s="1"/>
  <c r="R7" i="35"/>
  <c r="S7" i="35" s="1"/>
  <c r="R37" i="35"/>
  <c r="S37" i="35" s="1"/>
  <c r="R29" i="35"/>
  <c r="S29" i="35" s="1"/>
  <c r="R21" i="35"/>
  <c r="S21" i="35" s="1"/>
  <c r="R13" i="35"/>
  <c r="S13" i="35" s="1"/>
  <c r="R5" i="35"/>
  <c r="R12" i="35"/>
  <c r="S12" i="35" s="1"/>
  <c r="R20" i="35"/>
  <c r="S20" i="35" s="1"/>
  <c r="R28" i="35"/>
  <c r="S28" i="35" s="1"/>
  <c r="R36" i="35"/>
  <c r="S36" i="35" s="1"/>
  <c r="R10" i="35"/>
  <c r="S10" i="35" s="1"/>
  <c r="R26" i="35"/>
  <c r="S26" i="35" s="1"/>
  <c r="R42" i="35"/>
  <c r="S42" i="35" s="1"/>
  <c r="R14" i="35"/>
  <c r="S14" i="35" s="1"/>
  <c r="R30" i="35"/>
  <c r="S30" i="35" s="1"/>
  <c r="R43" i="35"/>
  <c r="S43" i="35" s="1"/>
  <c r="R35" i="35"/>
  <c r="S35" i="35" s="1"/>
  <c r="R27" i="35"/>
  <c r="S27" i="35" s="1"/>
  <c r="R19" i="35"/>
  <c r="S19" i="35" s="1"/>
  <c r="R11" i="35"/>
  <c r="S11" i="35" s="1"/>
  <c r="R41" i="35"/>
  <c r="S41" i="35" s="1"/>
  <c r="R33" i="35"/>
  <c r="S33" i="35" s="1"/>
  <c r="R25" i="35"/>
  <c r="S25" i="35" s="1"/>
  <c r="R17" i="35"/>
  <c r="S17" i="35" s="1"/>
  <c r="R9" i="35"/>
  <c r="S9" i="35" s="1"/>
  <c r="R6" i="43"/>
  <c r="S6" i="43" s="1"/>
  <c r="R14" i="43"/>
  <c r="S14" i="43" s="1"/>
  <c r="R22" i="43"/>
  <c r="S22" i="43" s="1"/>
  <c r="R30" i="43"/>
  <c r="S30" i="43" s="1"/>
  <c r="R38" i="43"/>
  <c r="S38" i="43" s="1"/>
  <c r="R8" i="43"/>
  <c r="S8" i="43" s="1"/>
  <c r="R24" i="43"/>
  <c r="S24" i="43" s="1"/>
  <c r="R40" i="43"/>
  <c r="S40" i="43" s="1"/>
  <c r="R20" i="43"/>
  <c r="S20" i="43" s="1"/>
  <c r="R36" i="43"/>
  <c r="S36" i="43" s="1"/>
  <c r="R37" i="43"/>
  <c r="S37" i="43" s="1"/>
  <c r="R29" i="43"/>
  <c r="S29" i="43" s="1"/>
  <c r="R21" i="43"/>
  <c r="S21" i="43" s="1"/>
  <c r="R13" i="43"/>
  <c r="S13" i="43" s="1"/>
  <c r="R43" i="43"/>
  <c r="S43" i="43" s="1"/>
  <c r="R35" i="43"/>
  <c r="S35" i="43" s="1"/>
  <c r="R27" i="43"/>
  <c r="S27" i="43" s="1"/>
  <c r="R19" i="43"/>
  <c r="S19" i="43" s="1"/>
  <c r="R11" i="43"/>
  <c r="S11" i="43" s="1"/>
  <c r="R5" i="43"/>
  <c r="R10" i="43"/>
  <c r="S10" i="43" s="1"/>
  <c r="R18" i="43"/>
  <c r="S18" i="43" s="1"/>
  <c r="R26" i="43"/>
  <c r="S26" i="43" s="1"/>
  <c r="R34" i="43"/>
  <c r="S34" i="43" s="1"/>
  <c r="R42" i="43"/>
  <c r="S42" i="43" s="1"/>
  <c r="R16" i="43"/>
  <c r="S16" i="43" s="1"/>
  <c r="R32" i="43"/>
  <c r="S32" i="43" s="1"/>
  <c r="R12" i="43"/>
  <c r="S12" i="43" s="1"/>
  <c r="R28" i="43"/>
  <c r="S28" i="43" s="1"/>
  <c r="R41" i="43"/>
  <c r="S41" i="43" s="1"/>
  <c r="R33" i="43"/>
  <c r="S33" i="43" s="1"/>
  <c r="R25" i="43"/>
  <c r="S25" i="43" s="1"/>
  <c r="R17" i="43"/>
  <c r="S17" i="43" s="1"/>
  <c r="R9" i="43"/>
  <c r="S9" i="43" s="1"/>
  <c r="R39" i="43"/>
  <c r="S39" i="43" s="1"/>
  <c r="R31" i="43"/>
  <c r="S31" i="43" s="1"/>
  <c r="R23" i="43"/>
  <c r="S23" i="43" s="1"/>
  <c r="R15" i="43"/>
  <c r="S15" i="43" s="1"/>
  <c r="R7" i="43"/>
  <c r="S7" i="43" s="1"/>
  <c r="R5" i="33"/>
  <c r="R12" i="33"/>
  <c r="S12" i="33" s="1"/>
  <c r="R20" i="33"/>
  <c r="S20" i="33" s="1"/>
  <c r="R28" i="33"/>
  <c r="S28" i="33" s="1"/>
  <c r="R36" i="33"/>
  <c r="S36" i="33" s="1"/>
  <c r="R6" i="33"/>
  <c r="S6" i="33" s="1"/>
  <c r="R14" i="33"/>
  <c r="S14" i="33" s="1"/>
  <c r="R22" i="33"/>
  <c r="S22" i="33" s="1"/>
  <c r="R30" i="33"/>
  <c r="S30" i="33" s="1"/>
  <c r="R38" i="33"/>
  <c r="S38" i="33" s="1"/>
  <c r="R43" i="33"/>
  <c r="S43" i="33" s="1"/>
  <c r="R35" i="33"/>
  <c r="S35" i="33" s="1"/>
  <c r="R27" i="33"/>
  <c r="S27" i="33" s="1"/>
  <c r="R19" i="33"/>
  <c r="S19" i="33" s="1"/>
  <c r="R11" i="33"/>
  <c r="S11" i="33" s="1"/>
  <c r="R41" i="33"/>
  <c r="S41" i="33" s="1"/>
  <c r="R33" i="33"/>
  <c r="S33" i="33" s="1"/>
  <c r="R25" i="33"/>
  <c r="S25" i="33" s="1"/>
  <c r="R17" i="33"/>
  <c r="S17" i="33" s="1"/>
  <c r="R9" i="33"/>
  <c r="S9" i="33" s="1"/>
  <c r="R8" i="33"/>
  <c r="S8" i="33" s="1"/>
  <c r="R16" i="33"/>
  <c r="S16" i="33" s="1"/>
  <c r="R24" i="33"/>
  <c r="S24" i="33" s="1"/>
  <c r="R32" i="33"/>
  <c r="S32" i="33" s="1"/>
  <c r="R40" i="33"/>
  <c r="S40" i="33" s="1"/>
  <c r="R10" i="33"/>
  <c r="S10" i="33" s="1"/>
  <c r="R18" i="33"/>
  <c r="S18" i="33" s="1"/>
  <c r="R26" i="33"/>
  <c r="S26" i="33" s="1"/>
  <c r="R34" i="33"/>
  <c r="S34" i="33" s="1"/>
  <c r="R42" i="33"/>
  <c r="S42" i="33" s="1"/>
  <c r="R39" i="33"/>
  <c r="S39" i="33" s="1"/>
  <c r="R31" i="33"/>
  <c r="S31" i="33" s="1"/>
  <c r="R23" i="33"/>
  <c r="S23" i="33" s="1"/>
  <c r="R15" i="33"/>
  <c r="S15" i="33" s="1"/>
  <c r="R7" i="33"/>
  <c r="S7" i="33" s="1"/>
  <c r="R37" i="33"/>
  <c r="S37" i="33" s="1"/>
  <c r="R29" i="33"/>
  <c r="S29" i="33" s="1"/>
  <c r="R21" i="33"/>
  <c r="S21" i="33" s="1"/>
  <c r="R13" i="33"/>
  <c r="S13" i="33" s="1"/>
  <c r="R6" i="31"/>
  <c r="S6" i="31" s="1"/>
  <c r="R14" i="31"/>
  <c r="S14" i="31" s="1"/>
  <c r="R22" i="31"/>
  <c r="S22" i="31" s="1"/>
  <c r="R30" i="31"/>
  <c r="S30" i="31" s="1"/>
  <c r="R38" i="31"/>
  <c r="S38" i="31" s="1"/>
  <c r="R8" i="31"/>
  <c r="S8" i="31" s="1"/>
  <c r="R24" i="31"/>
  <c r="S24" i="31" s="1"/>
  <c r="R40" i="31"/>
  <c r="S40" i="31" s="1"/>
  <c r="R20" i="31"/>
  <c r="S20" i="31" s="1"/>
  <c r="R36" i="31"/>
  <c r="S36" i="31" s="1"/>
  <c r="R39" i="31"/>
  <c r="S39" i="31" s="1"/>
  <c r="R31" i="31"/>
  <c r="S31" i="31" s="1"/>
  <c r="R23" i="31"/>
  <c r="S23" i="31" s="1"/>
  <c r="R15" i="31"/>
  <c r="S15" i="31" s="1"/>
  <c r="R7" i="31"/>
  <c r="S7" i="31" s="1"/>
  <c r="R37" i="31"/>
  <c r="S37" i="31" s="1"/>
  <c r="R29" i="31"/>
  <c r="S29" i="31" s="1"/>
  <c r="R21" i="31"/>
  <c r="S21" i="31" s="1"/>
  <c r="R13" i="31"/>
  <c r="S13" i="31" s="1"/>
  <c r="R5" i="31"/>
  <c r="R10" i="31"/>
  <c r="S10" i="31" s="1"/>
  <c r="R18" i="31"/>
  <c r="S18" i="31" s="1"/>
  <c r="R26" i="31"/>
  <c r="S26" i="31" s="1"/>
  <c r="R34" i="31"/>
  <c r="S34" i="31" s="1"/>
  <c r="R42" i="31"/>
  <c r="S42" i="31" s="1"/>
  <c r="R16" i="31"/>
  <c r="S16" i="31" s="1"/>
  <c r="R32" i="31"/>
  <c r="S32" i="31" s="1"/>
  <c r="R12" i="31"/>
  <c r="S12" i="31" s="1"/>
  <c r="R28" i="31"/>
  <c r="S28" i="31" s="1"/>
  <c r="R43" i="31"/>
  <c r="S43" i="31" s="1"/>
  <c r="R35" i="31"/>
  <c r="S35" i="31" s="1"/>
  <c r="R27" i="31"/>
  <c r="S27" i="31" s="1"/>
  <c r="R19" i="31"/>
  <c r="S19" i="31" s="1"/>
  <c r="R11" i="31"/>
  <c r="S11" i="31" s="1"/>
  <c r="R41" i="31"/>
  <c r="S41" i="31" s="1"/>
  <c r="R33" i="31"/>
  <c r="S33" i="31" s="1"/>
  <c r="R25" i="31"/>
  <c r="S25" i="31" s="1"/>
  <c r="R17" i="31"/>
  <c r="S17" i="31" s="1"/>
  <c r="R9" i="31"/>
  <c r="S9" i="31" s="1"/>
  <c r="R6" i="17"/>
  <c r="S6" i="17" s="1"/>
  <c r="R14" i="17"/>
  <c r="S14" i="17" s="1"/>
  <c r="R22" i="17"/>
  <c r="S22" i="17" s="1"/>
  <c r="R30" i="17"/>
  <c r="S30" i="17" s="1"/>
  <c r="R38" i="17"/>
  <c r="S38" i="17" s="1"/>
  <c r="R12" i="17"/>
  <c r="S12" i="17" s="1"/>
  <c r="R28" i="17"/>
  <c r="S28" i="17" s="1"/>
  <c r="R8" i="17"/>
  <c r="S8" i="17" s="1"/>
  <c r="R24" i="17"/>
  <c r="S24" i="17" s="1"/>
  <c r="R40" i="17"/>
  <c r="S40" i="17" s="1"/>
  <c r="R37" i="17"/>
  <c r="S37" i="17" s="1"/>
  <c r="R29" i="17"/>
  <c r="S29" i="17" s="1"/>
  <c r="R21" i="17"/>
  <c r="S21" i="17" s="1"/>
  <c r="R13" i="17"/>
  <c r="S13" i="17" s="1"/>
  <c r="R43" i="17"/>
  <c r="S43" i="17" s="1"/>
  <c r="R35" i="17"/>
  <c r="S35" i="17" s="1"/>
  <c r="R27" i="17"/>
  <c r="S27" i="17" s="1"/>
  <c r="R19" i="17"/>
  <c r="S19" i="17" s="1"/>
  <c r="R11" i="17"/>
  <c r="S11" i="17" s="1"/>
  <c r="R5" i="17"/>
  <c r="R10" i="17"/>
  <c r="S10" i="17" s="1"/>
  <c r="R18" i="17"/>
  <c r="S18" i="17" s="1"/>
  <c r="R26" i="17"/>
  <c r="S26" i="17" s="1"/>
  <c r="R34" i="17"/>
  <c r="S34" i="17" s="1"/>
  <c r="R42" i="17"/>
  <c r="S42" i="17" s="1"/>
  <c r="R20" i="17"/>
  <c r="S20" i="17" s="1"/>
  <c r="R36" i="17"/>
  <c r="S36" i="17" s="1"/>
  <c r="R16" i="17"/>
  <c r="S16" i="17" s="1"/>
  <c r="R32" i="17"/>
  <c r="S32" i="17" s="1"/>
  <c r="R41" i="17"/>
  <c r="S41" i="17" s="1"/>
  <c r="R33" i="17"/>
  <c r="S33" i="17" s="1"/>
  <c r="R25" i="17"/>
  <c r="S25" i="17" s="1"/>
  <c r="R17" i="17"/>
  <c r="S17" i="17" s="1"/>
  <c r="R9" i="17"/>
  <c r="S9" i="17" s="1"/>
  <c r="R39" i="17"/>
  <c r="S39" i="17" s="1"/>
  <c r="R31" i="17"/>
  <c r="S31" i="17" s="1"/>
  <c r="R23" i="17"/>
  <c r="S23" i="17" s="1"/>
  <c r="R15" i="17"/>
  <c r="S15" i="17" s="1"/>
  <c r="R7" i="17"/>
  <c r="S7" i="17" s="1"/>
  <c r="R5" i="34"/>
  <c r="S5" i="34" s="1"/>
  <c r="R12" i="34"/>
  <c r="S12" i="34" s="1"/>
  <c r="R20" i="34"/>
  <c r="S20" i="34" s="1"/>
  <c r="R28" i="34"/>
  <c r="S28" i="34" s="1"/>
  <c r="R36" i="34"/>
  <c r="S36" i="34" s="1"/>
  <c r="R10" i="34"/>
  <c r="S10" i="34" s="1"/>
  <c r="R26" i="34"/>
  <c r="S26" i="34" s="1"/>
  <c r="R42" i="34"/>
  <c r="S42" i="34" s="1"/>
  <c r="R14" i="34"/>
  <c r="S14" i="34" s="1"/>
  <c r="R30" i="34"/>
  <c r="S30" i="34" s="1"/>
  <c r="R41" i="34"/>
  <c r="S41" i="34" s="1"/>
  <c r="R33" i="34"/>
  <c r="S33" i="34" s="1"/>
  <c r="R25" i="34"/>
  <c r="S25" i="34" s="1"/>
  <c r="R17" i="34"/>
  <c r="S17" i="34" s="1"/>
  <c r="R9" i="34"/>
  <c r="S9" i="34" s="1"/>
  <c r="R39" i="34"/>
  <c r="S39" i="34" s="1"/>
  <c r="R31" i="34"/>
  <c r="S31" i="34" s="1"/>
  <c r="R23" i="34"/>
  <c r="S23" i="34" s="1"/>
  <c r="R15" i="34"/>
  <c r="S15" i="34" s="1"/>
  <c r="R7" i="34"/>
  <c r="R8" i="34"/>
  <c r="S8" i="34" s="1"/>
  <c r="R16" i="34"/>
  <c r="S16" i="34" s="1"/>
  <c r="R24" i="34"/>
  <c r="S24" i="34" s="1"/>
  <c r="R32" i="34"/>
  <c r="S32" i="34" s="1"/>
  <c r="R40" i="34"/>
  <c r="S40" i="34" s="1"/>
  <c r="R18" i="34"/>
  <c r="S18" i="34" s="1"/>
  <c r="R34" i="34"/>
  <c r="S34" i="34" s="1"/>
  <c r="R6" i="34"/>
  <c r="S6" i="34" s="1"/>
  <c r="R22" i="34"/>
  <c r="S22" i="34" s="1"/>
  <c r="R38" i="34"/>
  <c r="S38" i="34" s="1"/>
  <c r="R37" i="34"/>
  <c r="S37" i="34" s="1"/>
  <c r="R29" i="34"/>
  <c r="S29" i="34" s="1"/>
  <c r="R21" i="34"/>
  <c r="S21" i="34" s="1"/>
  <c r="R13" i="34"/>
  <c r="S13" i="34" s="1"/>
  <c r="R43" i="34"/>
  <c r="S43" i="34" s="1"/>
  <c r="R35" i="34"/>
  <c r="S35" i="34" s="1"/>
  <c r="R27" i="34"/>
  <c r="S27" i="34" s="1"/>
  <c r="R19" i="34"/>
  <c r="S19" i="34" s="1"/>
  <c r="R11" i="34"/>
  <c r="S11" i="34" s="1"/>
  <c r="R10" i="28"/>
  <c r="S10" i="28" s="1"/>
  <c r="R12" i="28"/>
  <c r="S12" i="28" s="1"/>
  <c r="R9" i="28"/>
  <c r="S9" i="28" s="1"/>
  <c r="R23" i="28"/>
  <c r="S23" i="28" s="1"/>
  <c r="R7" i="28"/>
  <c r="S7" i="28" s="1"/>
  <c r="R6" i="28"/>
  <c r="S6" i="28" s="1"/>
  <c r="R14" i="28"/>
  <c r="S14" i="28" s="1"/>
  <c r="R22" i="28"/>
  <c r="S22" i="28" s="1"/>
  <c r="R30" i="28"/>
  <c r="S30" i="28" s="1"/>
  <c r="R38" i="28"/>
  <c r="S38" i="28" s="1"/>
  <c r="R8" i="28"/>
  <c r="S8" i="28" s="1"/>
  <c r="R24" i="28"/>
  <c r="S24" i="28" s="1"/>
  <c r="R40" i="28"/>
  <c r="S40" i="28" s="1"/>
  <c r="R36" i="28"/>
  <c r="S36" i="28" s="1"/>
  <c r="R28" i="28"/>
  <c r="S28" i="28" s="1"/>
  <c r="R37" i="28"/>
  <c r="S37" i="28" s="1"/>
  <c r="R29" i="28"/>
  <c r="S29" i="28" s="1"/>
  <c r="R21" i="28"/>
  <c r="S21" i="28" s="1"/>
  <c r="R13" i="28"/>
  <c r="S13" i="28" s="1"/>
  <c r="R43" i="28"/>
  <c r="S43" i="28" s="1"/>
  <c r="R35" i="28"/>
  <c r="S35" i="28" s="1"/>
  <c r="R27" i="28"/>
  <c r="S27" i="28" s="1"/>
  <c r="R19" i="28"/>
  <c r="S19" i="28" s="1"/>
  <c r="R11" i="28"/>
  <c r="S11" i="28" s="1"/>
  <c r="R5" i="28"/>
  <c r="R18" i="28"/>
  <c r="S18" i="28" s="1"/>
  <c r="R26" i="28"/>
  <c r="S26" i="28" s="1"/>
  <c r="R34" i="28"/>
  <c r="S34" i="28" s="1"/>
  <c r="R42" i="28"/>
  <c r="S42" i="28" s="1"/>
  <c r="R16" i="28"/>
  <c r="S16" i="28" s="1"/>
  <c r="R32" i="28"/>
  <c r="S32" i="28" s="1"/>
  <c r="R20" i="28"/>
  <c r="S20" i="28" s="1"/>
  <c r="R41" i="28"/>
  <c r="S41" i="28" s="1"/>
  <c r="R33" i="28"/>
  <c r="S33" i="28" s="1"/>
  <c r="R25" i="28"/>
  <c r="S25" i="28" s="1"/>
  <c r="R17" i="28"/>
  <c r="S17" i="28" s="1"/>
  <c r="R39" i="28"/>
  <c r="S39" i="28" s="1"/>
  <c r="R31" i="28"/>
  <c r="S31" i="28" s="1"/>
  <c r="R15" i="28"/>
  <c r="S15" i="28" s="1"/>
  <c r="Y23" i="51"/>
  <c r="W23" i="51"/>
  <c r="U23" i="51"/>
  <c r="Y9" i="51"/>
  <c r="W9" i="51"/>
  <c r="U9" i="51"/>
  <c r="U33" i="51"/>
  <c r="Y33" i="51"/>
  <c r="W33" i="51"/>
  <c r="W34" i="51"/>
  <c r="U34" i="51"/>
  <c r="Y34" i="51"/>
  <c r="Y19" i="51"/>
  <c r="W19" i="51"/>
  <c r="U19" i="51"/>
  <c r="Y35" i="51"/>
  <c r="W35" i="51"/>
  <c r="U35" i="51"/>
  <c r="Y13" i="51"/>
  <c r="W13" i="51"/>
  <c r="U13" i="51"/>
  <c r="U29" i="51"/>
  <c r="Y29" i="51"/>
  <c r="W29" i="51"/>
  <c r="U36" i="51"/>
  <c r="Y36" i="51"/>
  <c r="W36" i="51"/>
  <c r="Y40" i="51"/>
  <c r="W40" i="51"/>
  <c r="U40" i="51"/>
  <c r="Y8" i="51"/>
  <c r="W8" i="51"/>
  <c r="U8" i="51"/>
  <c r="U30" i="51"/>
  <c r="Y30" i="51"/>
  <c r="W30" i="51"/>
  <c r="Y14" i="51"/>
  <c r="W14" i="51"/>
  <c r="U14" i="51"/>
  <c r="U7" i="51"/>
  <c r="Y7" i="51"/>
  <c r="W7" i="51"/>
  <c r="Y25" i="51"/>
  <c r="W25" i="51"/>
  <c r="U25" i="51"/>
  <c r="Y28" i="51"/>
  <c r="W28" i="51"/>
  <c r="U28" i="51"/>
  <c r="W16" i="51"/>
  <c r="U16" i="51"/>
  <c r="Y16" i="51"/>
  <c r="Y26" i="51"/>
  <c r="W26" i="51"/>
  <c r="U26" i="51"/>
  <c r="Y10" i="51"/>
  <c r="W10" i="51"/>
  <c r="U10" i="51"/>
  <c r="Y15" i="51"/>
  <c r="W15" i="51"/>
  <c r="U15" i="51"/>
  <c r="Y31" i="51"/>
  <c r="W31" i="51"/>
  <c r="U31" i="51"/>
  <c r="W17" i="51"/>
  <c r="U17" i="51"/>
  <c r="Y17" i="51"/>
  <c r="U12" i="51"/>
  <c r="Y12" i="51"/>
  <c r="W12" i="51"/>
  <c r="W11" i="51"/>
  <c r="U11" i="51"/>
  <c r="Y11" i="51"/>
  <c r="W27" i="51"/>
  <c r="U27" i="51"/>
  <c r="Y27" i="51"/>
  <c r="Y43" i="51"/>
  <c r="W43" i="51"/>
  <c r="U43" i="51"/>
  <c r="Y21" i="51"/>
  <c r="W21" i="51"/>
  <c r="U21" i="51"/>
  <c r="Y37" i="51"/>
  <c r="W37" i="51"/>
  <c r="U37" i="51"/>
  <c r="Y20" i="51"/>
  <c r="W20" i="51"/>
  <c r="U20" i="51"/>
  <c r="W24" i="51"/>
  <c r="U24" i="51"/>
  <c r="Y24" i="51"/>
  <c r="Y38" i="51"/>
  <c r="W38" i="51"/>
  <c r="U38" i="51"/>
  <c r="W22" i="51"/>
  <c r="U22" i="51"/>
  <c r="Y22" i="51"/>
  <c r="W6" i="51"/>
  <c r="U6" i="51"/>
  <c r="Y6" i="51"/>
  <c r="Y39" i="51"/>
  <c r="W39" i="51"/>
  <c r="U39" i="51"/>
  <c r="W41" i="51"/>
  <c r="U41" i="51"/>
  <c r="Y41" i="51"/>
  <c r="Y32" i="51"/>
  <c r="W32" i="51"/>
  <c r="U32" i="51"/>
  <c r="U42" i="51"/>
  <c r="Y42" i="51"/>
  <c r="W42" i="51"/>
  <c r="U18" i="51"/>
  <c r="Y18" i="51"/>
  <c r="W18" i="51"/>
  <c r="S5" i="51"/>
  <c r="R44" i="51"/>
  <c r="Y25" i="37"/>
  <c r="W25" i="37"/>
  <c r="U25" i="37"/>
  <c r="Y41" i="37"/>
  <c r="W41" i="37"/>
  <c r="U41" i="37"/>
  <c r="Y27" i="37"/>
  <c r="W27" i="37"/>
  <c r="U27" i="37"/>
  <c r="U42" i="37"/>
  <c r="Y42" i="37"/>
  <c r="W42" i="37"/>
  <c r="W14" i="37"/>
  <c r="U14" i="37"/>
  <c r="Y14" i="37"/>
  <c r="U28" i="37"/>
  <c r="Y28" i="37"/>
  <c r="W28" i="37"/>
  <c r="U12" i="37"/>
  <c r="Y12" i="37"/>
  <c r="W12" i="37"/>
  <c r="W21" i="37"/>
  <c r="U21" i="37"/>
  <c r="Y21" i="37"/>
  <c r="Y37" i="37"/>
  <c r="W37" i="37"/>
  <c r="U37" i="37"/>
  <c r="Y15" i="37"/>
  <c r="W15" i="37"/>
  <c r="U15" i="37"/>
  <c r="Y31" i="37"/>
  <c r="W31" i="37"/>
  <c r="U31" i="37"/>
  <c r="U38" i="37"/>
  <c r="Y38" i="37"/>
  <c r="W38" i="37"/>
  <c r="Y26" i="37"/>
  <c r="W26" i="37"/>
  <c r="U26" i="37"/>
  <c r="U10" i="37"/>
  <c r="Y10" i="37"/>
  <c r="W10" i="37"/>
  <c r="Y32" i="37"/>
  <c r="W32" i="37"/>
  <c r="U32" i="37"/>
  <c r="Y16" i="37"/>
  <c r="W16" i="37"/>
  <c r="U16" i="37"/>
  <c r="Y17" i="37"/>
  <c r="W17" i="37"/>
  <c r="U17" i="37"/>
  <c r="U35" i="37"/>
  <c r="Y35" i="37"/>
  <c r="W35" i="37"/>
  <c r="Y6" i="37"/>
  <c r="W6" i="37"/>
  <c r="U6" i="37"/>
  <c r="U9" i="37"/>
  <c r="Y9" i="37"/>
  <c r="W9" i="37"/>
  <c r="W33" i="37"/>
  <c r="U33" i="37"/>
  <c r="Y33" i="37"/>
  <c r="U19" i="37"/>
  <c r="Y19" i="37"/>
  <c r="W19" i="37"/>
  <c r="Y43" i="37"/>
  <c r="W43" i="37"/>
  <c r="U43" i="37"/>
  <c r="Y22" i="37"/>
  <c r="W22" i="37"/>
  <c r="U22" i="37"/>
  <c r="W36" i="37"/>
  <c r="U36" i="37"/>
  <c r="Y36" i="37"/>
  <c r="Y20" i="37"/>
  <c r="W20" i="37"/>
  <c r="U20" i="37"/>
  <c r="Y13" i="37"/>
  <c r="W13" i="37"/>
  <c r="U13" i="37"/>
  <c r="W29" i="37"/>
  <c r="U29" i="37"/>
  <c r="Y29" i="37"/>
  <c r="W7" i="37"/>
  <c r="U7" i="37"/>
  <c r="Y7" i="37"/>
  <c r="U23" i="37"/>
  <c r="Y23" i="37"/>
  <c r="W23" i="37"/>
  <c r="Y39" i="37"/>
  <c r="W39" i="37"/>
  <c r="U39" i="37"/>
  <c r="Y34" i="37"/>
  <c r="W34" i="37"/>
  <c r="U34" i="37"/>
  <c r="Y18" i="37"/>
  <c r="W18" i="37"/>
  <c r="U18" i="37"/>
  <c r="U40" i="37"/>
  <c r="Y40" i="37"/>
  <c r="W40" i="37"/>
  <c r="W24" i="37"/>
  <c r="U24" i="37"/>
  <c r="Y24" i="37"/>
  <c r="Y8" i="37"/>
  <c r="W8" i="37"/>
  <c r="U8" i="37"/>
  <c r="Y11" i="37"/>
  <c r="W11" i="37"/>
  <c r="U11" i="37"/>
  <c r="W30" i="37"/>
  <c r="U30" i="37"/>
  <c r="Y30" i="37"/>
  <c r="S5" i="37"/>
  <c r="R44" i="37"/>
  <c r="Y19" i="23"/>
  <c r="W19" i="23"/>
  <c r="U19" i="23"/>
  <c r="W35" i="23"/>
  <c r="U35" i="23"/>
  <c r="Y35" i="23"/>
  <c r="Y21" i="23"/>
  <c r="W21" i="23"/>
  <c r="U21" i="23"/>
  <c r="W37" i="23"/>
  <c r="U37" i="23"/>
  <c r="Y37" i="23"/>
  <c r="Y36" i="23"/>
  <c r="W36" i="23"/>
  <c r="U36" i="23"/>
  <c r="U24" i="23"/>
  <c r="Y24" i="23"/>
  <c r="W24" i="23"/>
  <c r="Y38" i="23"/>
  <c r="W38" i="23"/>
  <c r="U38" i="23"/>
  <c r="Y14" i="23"/>
  <c r="W14" i="23"/>
  <c r="U14" i="23"/>
  <c r="W7" i="23"/>
  <c r="U7" i="23"/>
  <c r="Y7" i="23"/>
  <c r="Y23" i="23"/>
  <c r="W23" i="23"/>
  <c r="U23" i="23"/>
  <c r="Y39" i="23"/>
  <c r="W39" i="23"/>
  <c r="U39" i="23"/>
  <c r="Y17" i="23"/>
  <c r="W17" i="23"/>
  <c r="U17" i="23"/>
  <c r="Y33" i="23"/>
  <c r="W33" i="23"/>
  <c r="U33" i="23"/>
  <c r="Y12" i="23"/>
  <c r="W12" i="23"/>
  <c r="U12" i="23"/>
  <c r="W32" i="23"/>
  <c r="U32" i="23"/>
  <c r="Y32" i="23"/>
  <c r="Y42" i="23"/>
  <c r="W42" i="23"/>
  <c r="U42" i="23"/>
  <c r="W26" i="23"/>
  <c r="Y26" i="23"/>
  <c r="U26" i="23"/>
  <c r="W10" i="23"/>
  <c r="U10" i="23"/>
  <c r="Y10" i="23"/>
  <c r="W43" i="23"/>
  <c r="U43" i="23"/>
  <c r="Y43" i="23"/>
  <c r="Y11" i="23"/>
  <c r="W11" i="23"/>
  <c r="U11" i="23"/>
  <c r="Y27" i="23"/>
  <c r="W27" i="23"/>
  <c r="U27" i="23"/>
  <c r="Y13" i="23"/>
  <c r="W13" i="23"/>
  <c r="U13" i="23"/>
  <c r="W29" i="23"/>
  <c r="U29" i="23"/>
  <c r="Y29" i="23"/>
  <c r="U28" i="23"/>
  <c r="Y28" i="23"/>
  <c r="W28" i="23"/>
  <c r="U40" i="23"/>
  <c r="W40" i="23"/>
  <c r="Y40" i="23"/>
  <c r="W8" i="23"/>
  <c r="U8" i="23"/>
  <c r="Y8" i="23"/>
  <c r="U22" i="23"/>
  <c r="Y22" i="23"/>
  <c r="W22" i="23"/>
  <c r="Y6" i="23"/>
  <c r="W6" i="23"/>
  <c r="U6" i="23"/>
  <c r="Y15" i="23"/>
  <c r="W15" i="23"/>
  <c r="U15" i="23"/>
  <c r="U31" i="23"/>
  <c r="Y31" i="23"/>
  <c r="W31" i="23"/>
  <c r="U9" i="23"/>
  <c r="Y9" i="23"/>
  <c r="W9" i="23"/>
  <c r="U25" i="23"/>
  <c r="Y25" i="23"/>
  <c r="W25" i="23"/>
  <c r="U41" i="23"/>
  <c r="Y41" i="23"/>
  <c r="W41" i="23"/>
  <c r="U20" i="23"/>
  <c r="W20" i="23"/>
  <c r="Y20" i="23"/>
  <c r="U16" i="23"/>
  <c r="W16" i="23"/>
  <c r="Y16" i="23"/>
  <c r="Y34" i="23"/>
  <c r="W34" i="23"/>
  <c r="U34" i="23"/>
  <c r="U18" i="23"/>
  <c r="W18" i="23"/>
  <c r="Y18" i="23"/>
  <c r="S5" i="23"/>
  <c r="R44" i="23"/>
  <c r="U30" i="23"/>
  <c r="Y30" i="23"/>
  <c r="W30" i="23"/>
  <c r="Y5" i="27"/>
  <c r="Y44" i="27" s="1"/>
  <c r="U5" i="27"/>
  <c r="U44" i="27" s="1"/>
  <c r="W5" i="27"/>
  <c r="W44" i="27" s="1"/>
  <c r="S44" i="27"/>
  <c r="Y13" i="16"/>
  <c r="U13" i="16"/>
  <c r="W13" i="16"/>
  <c r="W21" i="16"/>
  <c r="Y21" i="16"/>
  <c r="U21" i="16"/>
  <c r="W29" i="16"/>
  <c r="Y29" i="16"/>
  <c r="U29" i="16"/>
  <c r="Y37" i="16"/>
  <c r="U37" i="16"/>
  <c r="W37" i="16"/>
  <c r="Y7" i="16"/>
  <c r="U7" i="16"/>
  <c r="W7" i="16"/>
  <c r="Y15" i="16"/>
  <c r="U15" i="16"/>
  <c r="W15" i="16"/>
  <c r="Y23" i="16"/>
  <c r="U23" i="16"/>
  <c r="W23" i="16"/>
  <c r="W31" i="16"/>
  <c r="U31" i="16"/>
  <c r="Y31" i="16"/>
  <c r="W39" i="16"/>
  <c r="U39" i="16"/>
  <c r="Y39" i="16"/>
  <c r="W40" i="16"/>
  <c r="Y40" i="16"/>
  <c r="U40" i="16"/>
  <c r="W24" i="16"/>
  <c r="Y24" i="16"/>
  <c r="U24" i="16"/>
  <c r="W8" i="16"/>
  <c r="Y8" i="16"/>
  <c r="U8" i="16"/>
  <c r="Y28" i="16"/>
  <c r="U28" i="16"/>
  <c r="W28" i="16"/>
  <c r="W12" i="16"/>
  <c r="Y12" i="16"/>
  <c r="U12" i="16"/>
  <c r="Y38" i="16"/>
  <c r="U38" i="16"/>
  <c r="W38" i="16"/>
  <c r="Y30" i="16"/>
  <c r="U30" i="16"/>
  <c r="W30" i="16"/>
  <c r="Y22" i="16"/>
  <c r="U22" i="16"/>
  <c r="W22" i="16"/>
  <c r="Y14" i="16"/>
  <c r="U14" i="16"/>
  <c r="W14" i="16"/>
  <c r="Y6" i="16"/>
  <c r="U6" i="16"/>
  <c r="W6" i="16"/>
  <c r="W9" i="50"/>
  <c r="Y9" i="50"/>
  <c r="U9" i="50"/>
  <c r="Y17" i="50"/>
  <c r="U17" i="50"/>
  <c r="W17" i="50"/>
  <c r="Y25" i="50"/>
  <c r="U25" i="50"/>
  <c r="W25" i="50"/>
  <c r="W33" i="50"/>
  <c r="Y33" i="50"/>
  <c r="U33" i="50"/>
  <c r="W41" i="50"/>
  <c r="Y41" i="50"/>
  <c r="U41" i="50"/>
  <c r="Y11" i="50"/>
  <c r="U11" i="50"/>
  <c r="W11" i="50"/>
  <c r="W19" i="50"/>
  <c r="Y19" i="50"/>
  <c r="U19" i="50"/>
  <c r="W27" i="50"/>
  <c r="Y27" i="50"/>
  <c r="U27" i="50"/>
  <c r="Y35" i="50"/>
  <c r="U35" i="50"/>
  <c r="W35" i="50"/>
  <c r="Y43" i="50"/>
  <c r="U43" i="50"/>
  <c r="W43" i="50"/>
  <c r="Y28" i="50"/>
  <c r="U28" i="50"/>
  <c r="W28" i="50"/>
  <c r="Y12" i="50"/>
  <c r="U12" i="50"/>
  <c r="W12" i="50"/>
  <c r="W32" i="50"/>
  <c r="Y32" i="50"/>
  <c r="U32" i="50"/>
  <c r="W16" i="50"/>
  <c r="Y16" i="50"/>
  <c r="U16" i="50"/>
  <c r="W42" i="50"/>
  <c r="Y42" i="50"/>
  <c r="U42" i="50"/>
  <c r="Y34" i="50"/>
  <c r="U34" i="50"/>
  <c r="W34" i="50"/>
  <c r="W26" i="50"/>
  <c r="Y26" i="50"/>
  <c r="U26" i="50"/>
  <c r="W18" i="50"/>
  <c r="Y18" i="50"/>
  <c r="U18" i="50"/>
  <c r="W10" i="50"/>
  <c r="Y10" i="50"/>
  <c r="U10" i="50"/>
  <c r="R44" i="50"/>
  <c r="S5" i="50"/>
  <c r="W13" i="52"/>
  <c r="Y13" i="52"/>
  <c r="U13" i="52"/>
  <c r="W21" i="52"/>
  <c r="Y21" i="52"/>
  <c r="U21" i="52"/>
  <c r="Y29" i="52"/>
  <c r="U29" i="52"/>
  <c r="W29" i="52"/>
  <c r="Y37" i="52"/>
  <c r="U37" i="52"/>
  <c r="W37" i="52"/>
  <c r="W7" i="52"/>
  <c r="Y7" i="52"/>
  <c r="U7" i="52"/>
  <c r="Y15" i="52"/>
  <c r="U15" i="52"/>
  <c r="W15" i="52"/>
  <c r="Y23" i="52"/>
  <c r="U23" i="52"/>
  <c r="W23" i="52"/>
  <c r="W31" i="52"/>
  <c r="Y31" i="52"/>
  <c r="U31" i="52"/>
  <c r="W39" i="52"/>
  <c r="Y39" i="52"/>
  <c r="U39" i="52"/>
  <c r="Y36" i="52"/>
  <c r="U36" i="52"/>
  <c r="W36" i="52"/>
  <c r="Y20" i="52"/>
  <c r="U20" i="52"/>
  <c r="W20" i="52"/>
  <c r="W40" i="52"/>
  <c r="Y40" i="52"/>
  <c r="U40" i="52"/>
  <c r="W24" i="52"/>
  <c r="Y24" i="52"/>
  <c r="U24" i="52"/>
  <c r="W8" i="52"/>
  <c r="Y8" i="52"/>
  <c r="U8" i="52"/>
  <c r="W38" i="52"/>
  <c r="Y38" i="52"/>
  <c r="U38" i="52"/>
  <c r="W30" i="52"/>
  <c r="Y30" i="52"/>
  <c r="U30" i="52"/>
  <c r="Y22" i="52"/>
  <c r="U22" i="52"/>
  <c r="W22" i="52"/>
  <c r="Y14" i="52"/>
  <c r="U14" i="52"/>
  <c r="W14" i="52"/>
  <c r="W6" i="52"/>
  <c r="Y6" i="52"/>
  <c r="U6" i="52"/>
  <c r="S44" i="14"/>
  <c r="W5" i="14"/>
  <c r="W44" i="14" s="1"/>
  <c r="Y5" i="14"/>
  <c r="Y44" i="14" s="1"/>
  <c r="U5" i="14"/>
  <c r="U44" i="14" s="1"/>
  <c r="Q44" i="20"/>
  <c r="R5" i="20" a="1"/>
  <c r="Y13" i="24"/>
  <c r="U13" i="24"/>
  <c r="W13" i="24"/>
  <c r="W21" i="24"/>
  <c r="Y21" i="24"/>
  <c r="U21" i="24"/>
  <c r="W29" i="24"/>
  <c r="Y29" i="24"/>
  <c r="U29" i="24"/>
  <c r="Y37" i="24"/>
  <c r="U37" i="24"/>
  <c r="W37" i="24"/>
  <c r="Y7" i="24"/>
  <c r="U7" i="24"/>
  <c r="W7" i="24"/>
  <c r="Y15" i="24"/>
  <c r="U15" i="24"/>
  <c r="W15" i="24"/>
  <c r="Y23" i="24"/>
  <c r="U23" i="24"/>
  <c r="W23" i="24"/>
  <c r="Y31" i="24"/>
  <c r="U31" i="24"/>
  <c r="W31" i="24"/>
  <c r="W39" i="24"/>
  <c r="Y39" i="24"/>
  <c r="U39" i="24"/>
  <c r="Y36" i="24"/>
  <c r="U36" i="24"/>
  <c r="W36" i="24"/>
  <c r="Y28" i="24"/>
  <c r="U28" i="24"/>
  <c r="W28" i="24"/>
  <c r="W40" i="24"/>
  <c r="Y40" i="24"/>
  <c r="U40" i="24"/>
  <c r="W24" i="24"/>
  <c r="Y24" i="24"/>
  <c r="U24" i="24"/>
  <c r="W8" i="24"/>
  <c r="Y8" i="24"/>
  <c r="U8" i="24"/>
  <c r="W38" i="24"/>
  <c r="Y38" i="24"/>
  <c r="U38" i="24"/>
  <c r="W30" i="24"/>
  <c r="U30" i="24"/>
  <c r="Y30" i="24"/>
  <c r="W22" i="24"/>
  <c r="Y22" i="24"/>
  <c r="U22" i="24"/>
  <c r="Y14" i="24"/>
  <c r="U14" i="24"/>
  <c r="W14" i="24"/>
  <c r="Y6" i="24"/>
  <c r="U6" i="24"/>
  <c r="W6" i="24"/>
  <c r="Y7" i="49"/>
  <c r="U7" i="49"/>
  <c r="W7" i="49"/>
  <c r="W15" i="49"/>
  <c r="Y15" i="49"/>
  <c r="U15" i="49"/>
  <c r="W23" i="49"/>
  <c r="Y23" i="49"/>
  <c r="U23" i="49"/>
  <c r="W31" i="49"/>
  <c r="Y31" i="49"/>
  <c r="U31" i="49"/>
  <c r="W39" i="49"/>
  <c r="Y39" i="49"/>
  <c r="U39" i="49"/>
  <c r="Y9" i="49"/>
  <c r="U9" i="49"/>
  <c r="W9" i="49"/>
  <c r="Y17" i="49"/>
  <c r="U17" i="49"/>
  <c r="W17" i="49"/>
  <c r="Y25" i="49"/>
  <c r="U25" i="49"/>
  <c r="W25" i="49"/>
  <c r="Y33" i="49"/>
  <c r="U33" i="49"/>
  <c r="W33" i="49"/>
  <c r="Y41" i="49"/>
  <c r="U41" i="49"/>
  <c r="W41" i="49"/>
  <c r="Y28" i="49"/>
  <c r="U28" i="49"/>
  <c r="W28" i="49"/>
  <c r="Y12" i="49"/>
  <c r="U12" i="49"/>
  <c r="W12" i="49"/>
  <c r="W32" i="49"/>
  <c r="Y32" i="49"/>
  <c r="U32" i="49"/>
  <c r="W16" i="49"/>
  <c r="Y16" i="49"/>
  <c r="U16" i="49"/>
  <c r="W42" i="49"/>
  <c r="Y42" i="49"/>
  <c r="U42" i="49"/>
  <c r="W34" i="49"/>
  <c r="Y34" i="49"/>
  <c r="U34" i="49"/>
  <c r="Y26" i="49"/>
  <c r="U26" i="49"/>
  <c r="W26" i="49"/>
  <c r="Y18" i="49"/>
  <c r="U18" i="49"/>
  <c r="W18" i="49"/>
  <c r="Y10" i="49"/>
  <c r="U10" i="49"/>
  <c r="W10" i="49"/>
  <c r="R44" i="49"/>
  <c r="S5" i="49"/>
  <c r="Q44" i="21"/>
  <c r="R5" i="21" a="1"/>
  <c r="Y11" i="12"/>
  <c r="U11" i="12"/>
  <c r="W11" i="12"/>
  <c r="Y19" i="12"/>
  <c r="U19" i="12"/>
  <c r="W19" i="12"/>
  <c r="Y27" i="12"/>
  <c r="U27" i="12"/>
  <c r="W27" i="12"/>
  <c r="Y35" i="12"/>
  <c r="U35" i="12"/>
  <c r="W35" i="12"/>
  <c r="W43" i="12"/>
  <c r="U43" i="12"/>
  <c r="Y43" i="12"/>
  <c r="W13" i="12"/>
  <c r="Y13" i="12"/>
  <c r="U13" i="12"/>
  <c r="Y21" i="12"/>
  <c r="U21" i="12"/>
  <c r="W21" i="12"/>
  <c r="W29" i="12"/>
  <c r="Y29" i="12"/>
  <c r="U29" i="12"/>
  <c r="Y37" i="12"/>
  <c r="U37" i="12"/>
  <c r="W37" i="12"/>
  <c r="W36" i="12"/>
  <c r="Y36" i="12"/>
  <c r="U36" i="12"/>
  <c r="W28" i="12"/>
  <c r="Y28" i="12"/>
  <c r="U28" i="12"/>
  <c r="Y40" i="12"/>
  <c r="U40" i="12"/>
  <c r="W40" i="12"/>
  <c r="Y24" i="12"/>
  <c r="U24" i="12"/>
  <c r="W24" i="12"/>
  <c r="W8" i="12"/>
  <c r="Y8" i="12"/>
  <c r="U8" i="12"/>
  <c r="Y38" i="12"/>
  <c r="U38" i="12"/>
  <c r="W38" i="12"/>
  <c r="W30" i="12"/>
  <c r="Y30" i="12"/>
  <c r="U30" i="12"/>
  <c r="W22" i="12"/>
  <c r="Y22" i="12"/>
  <c r="U22" i="12"/>
  <c r="Y14" i="12"/>
  <c r="U14" i="12"/>
  <c r="W14" i="12"/>
  <c r="W6" i="12"/>
  <c r="Y6" i="12"/>
  <c r="U6" i="12"/>
  <c r="R5" i="13"/>
  <c r="R6" i="13"/>
  <c r="S6" i="13" s="1"/>
  <c r="R10" i="13"/>
  <c r="S10" i="13" s="1"/>
  <c r="R14" i="13"/>
  <c r="S14" i="13" s="1"/>
  <c r="R18" i="13"/>
  <c r="S18" i="13" s="1"/>
  <c r="R22" i="13"/>
  <c r="S22" i="13" s="1"/>
  <c r="R26" i="13"/>
  <c r="S26" i="13" s="1"/>
  <c r="R30" i="13"/>
  <c r="S30" i="13" s="1"/>
  <c r="R34" i="13"/>
  <c r="S34" i="13" s="1"/>
  <c r="R38" i="13"/>
  <c r="S38" i="13" s="1"/>
  <c r="R42" i="13"/>
  <c r="S42" i="13" s="1"/>
  <c r="R8" i="13"/>
  <c r="S8" i="13" s="1"/>
  <c r="R16" i="13"/>
  <c r="S16" i="13" s="1"/>
  <c r="R24" i="13"/>
  <c r="S24" i="13" s="1"/>
  <c r="R32" i="13"/>
  <c r="S32" i="13" s="1"/>
  <c r="R40" i="13"/>
  <c r="S40" i="13" s="1"/>
  <c r="R20" i="13"/>
  <c r="S20" i="13" s="1"/>
  <c r="R36" i="13"/>
  <c r="S36" i="13" s="1"/>
  <c r="R12" i="13"/>
  <c r="S12" i="13" s="1"/>
  <c r="R28" i="13"/>
  <c r="S28" i="13" s="1"/>
  <c r="R43" i="13"/>
  <c r="S43" i="13" s="1"/>
  <c r="R39" i="13"/>
  <c r="S39" i="13" s="1"/>
  <c r="R35" i="13"/>
  <c r="S35" i="13" s="1"/>
  <c r="R31" i="13"/>
  <c r="S31" i="13" s="1"/>
  <c r="R27" i="13"/>
  <c r="S27" i="13" s="1"/>
  <c r="R23" i="13"/>
  <c r="S23" i="13" s="1"/>
  <c r="R19" i="13"/>
  <c r="S19" i="13" s="1"/>
  <c r="R15" i="13"/>
  <c r="S15" i="13" s="1"/>
  <c r="R11" i="13"/>
  <c r="S11" i="13" s="1"/>
  <c r="R7" i="13"/>
  <c r="S7" i="13" s="1"/>
  <c r="R41" i="13"/>
  <c r="S41" i="13" s="1"/>
  <c r="R37" i="13"/>
  <c r="S37" i="13" s="1"/>
  <c r="R33" i="13"/>
  <c r="S33" i="13" s="1"/>
  <c r="R29" i="13"/>
  <c r="S29" i="13" s="1"/>
  <c r="R25" i="13"/>
  <c r="S25" i="13" s="1"/>
  <c r="R21" i="13"/>
  <c r="S21" i="13" s="1"/>
  <c r="R17" i="13"/>
  <c r="S17" i="13" s="1"/>
  <c r="R13" i="13"/>
  <c r="S13" i="13" s="1"/>
  <c r="R9" i="13"/>
  <c r="S9" i="13" s="1"/>
  <c r="U5" i="44"/>
  <c r="U44" i="44" s="1"/>
  <c r="Y5" i="44"/>
  <c r="Y44" i="44" s="1"/>
  <c r="W5" i="44"/>
  <c r="W44" i="44" s="1"/>
  <c r="S44" i="44"/>
  <c r="Y5" i="39"/>
  <c r="Y44" i="39" s="1"/>
  <c r="U5" i="39"/>
  <c r="U44" i="39" s="1"/>
  <c r="S44" i="39"/>
  <c r="W5" i="39"/>
  <c r="W44" i="39" s="1"/>
  <c r="Y7" i="30"/>
  <c r="Y44" i="30" s="1"/>
  <c r="U7" i="30"/>
  <c r="U44" i="30" s="1"/>
  <c r="W7" i="30"/>
  <c r="W44" i="30" s="1"/>
  <c r="S44" i="15"/>
  <c r="W5" i="15"/>
  <c r="W44" i="15" s="1"/>
  <c r="Y5" i="15"/>
  <c r="Y44" i="15" s="1"/>
  <c r="U5" i="15"/>
  <c r="U44" i="15" s="1"/>
  <c r="R5" i="19"/>
  <c r="R6" i="19"/>
  <c r="S6" i="19" s="1"/>
  <c r="R10" i="19"/>
  <c r="S10" i="19" s="1"/>
  <c r="R14" i="19"/>
  <c r="S14" i="19" s="1"/>
  <c r="R18" i="19"/>
  <c r="S18" i="19" s="1"/>
  <c r="R8" i="19"/>
  <c r="S8" i="19" s="1"/>
  <c r="R16" i="19"/>
  <c r="S16" i="19" s="1"/>
  <c r="R22" i="19"/>
  <c r="S22" i="19" s="1"/>
  <c r="R26" i="19"/>
  <c r="S26" i="19" s="1"/>
  <c r="R30" i="19"/>
  <c r="S30" i="19" s="1"/>
  <c r="R34" i="19"/>
  <c r="S34" i="19" s="1"/>
  <c r="R38" i="19"/>
  <c r="S38" i="19" s="1"/>
  <c r="R42" i="19"/>
  <c r="S42" i="19" s="1"/>
  <c r="R20" i="19"/>
  <c r="S20" i="19" s="1"/>
  <c r="R28" i="19"/>
  <c r="S28" i="19" s="1"/>
  <c r="R36" i="19"/>
  <c r="S36" i="19" s="1"/>
  <c r="R12" i="19"/>
  <c r="S12" i="19" s="1"/>
  <c r="R24" i="19"/>
  <c r="S24" i="19" s="1"/>
  <c r="R32" i="19"/>
  <c r="S32" i="19" s="1"/>
  <c r="R40" i="19"/>
  <c r="S40" i="19" s="1"/>
  <c r="R41" i="19"/>
  <c r="S41" i="19" s="1"/>
  <c r="R37" i="19"/>
  <c r="S37" i="19" s="1"/>
  <c r="R33" i="19"/>
  <c r="S33" i="19" s="1"/>
  <c r="R29" i="19"/>
  <c r="S29" i="19" s="1"/>
  <c r="R25" i="19"/>
  <c r="S25" i="19" s="1"/>
  <c r="R21" i="19"/>
  <c r="S21" i="19" s="1"/>
  <c r="R17" i="19"/>
  <c r="S17" i="19" s="1"/>
  <c r="R13" i="19"/>
  <c r="S13" i="19" s="1"/>
  <c r="R9" i="19"/>
  <c r="S9" i="19" s="1"/>
  <c r="R43" i="19"/>
  <c r="S43" i="19" s="1"/>
  <c r="R39" i="19"/>
  <c r="S39" i="19" s="1"/>
  <c r="R35" i="19"/>
  <c r="S35" i="19" s="1"/>
  <c r="R31" i="19"/>
  <c r="S31" i="19" s="1"/>
  <c r="R27" i="19"/>
  <c r="S27" i="19" s="1"/>
  <c r="R23" i="19"/>
  <c r="S23" i="19" s="1"/>
  <c r="R19" i="19"/>
  <c r="S19" i="19" s="1"/>
  <c r="R15" i="19"/>
  <c r="S15" i="19" s="1"/>
  <c r="R11" i="19"/>
  <c r="S11" i="19" s="1"/>
  <c r="R7" i="19"/>
  <c r="S7" i="19" s="1"/>
  <c r="Y5" i="40"/>
  <c r="Y44" i="40" s="1"/>
  <c r="U5" i="40"/>
  <c r="U44" i="40" s="1"/>
  <c r="S44" i="40"/>
  <c r="W5" i="40"/>
  <c r="W44" i="40" s="1"/>
  <c r="Q44" i="8"/>
  <c r="R5" i="8" a="1"/>
  <c r="W9" i="16"/>
  <c r="Y9" i="16"/>
  <c r="U9" i="16"/>
  <c r="W17" i="16"/>
  <c r="U17" i="16"/>
  <c r="Y17" i="16"/>
  <c r="W25" i="16"/>
  <c r="U25" i="16"/>
  <c r="Y25" i="16"/>
  <c r="Y33" i="16"/>
  <c r="U33" i="16"/>
  <c r="W33" i="16"/>
  <c r="Y41" i="16"/>
  <c r="U41" i="16"/>
  <c r="W41" i="16"/>
  <c r="W11" i="16"/>
  <c r="U11" i="16"/>
  <c r="Y11" i="16"/>
  <c r="Y19" i="16"/>
  <c r="U19" i="16"/>
  <c r="W19" i="16"/>
  <c r="Y27" i="16"/>
  <c r="U27" i="16"/>
  <c r="W27" i="16"/>
  <c r="W35" i="16"/>
  <c r="Y35" i="16"/>
  <c r="U35" i="16"/>
  <c r="W43" i="16"/>
  <c r="Y43" i="16"/>
  <c r="U43" i="16"/>
  <c r="W32" i="16"/>
  <c r="Y32" i="16"/>
  <c r="U32" i="16"/>
  <c r="Y16" i="16"/>
  <c r="U16" i="16"/>
  <c r="W16" i="16"/>
  <c r="Y36" i="16"/>
  <c r="U36" i="16"/>
  <c r="W36" i="16"/>
  <c r="Y20" i="16"/>
  <c r="U20" i="16"/>
  <c r="W20" i="16"/>
  <c r="Y42" i="16"/>
  <c r="U42" i="16"/>
  <c r="W42" i="16"/>
  <c r="W34" i="16"/>
  <c r="Y34" i="16"/>
  <c r="U34" i="16"/>
  <c r="W26" i="16"/>
  <c r="Y26" i="16"/>
  <c r="U26" i="16"/>
  <c r="W18" i="16"/>
  <c r="Y18" i="16"/>
  <c r="U18" i="16"/>
  <c r="W10" i="16"/>
  <c r="Y10" i="16"/>
  <c r="U10" i="16"/>
  <c r="R44" i="16"/>
  <c r="S5" i="16"/>
  <c r="Y13" i="50"/>
  <c r="U13" i="50"/>
  <c r="W13" i="50"/>
  <c r="Y21" i="50"/>
  <c r="U21" i="50"/>
  <c r="W21" i="50"/>
  <c r="Y29" i="50"/>
  <c r="U29" i="50"/>
  <c r="W29" i="50"/>
  <c r="W37" i="50"/>
  <c r="Y37" i="50"/>
  <c r="U37" i="50"/>
  <c r="W7" i="50"/>
  <c r="Y7" i="50"/>
  <c r="U7" i="50"/>
  <c r="W15" i="50"/>
  <c r="Y15" i="50"/>
  <c r="U15" i="50"/>
  <c r="W23" i="50"/>
  <c r="Y23" i="50"/>
  <c r="U23" i="50"/>
  <c r="Y31" i="50"/>
  <c r="U31" i="50"/>
  <c r="W31" i="50"/>
  <c r="Y39" i="50"/>
  <c r="U39" i="50"/>
  <c r="W39" i="50"/>
  <c r="Y36" i="50"/>
  <c r="U36" i="50"/>
  <c r="W36" i="50"/>
  <c r="Y20" i="50"/>
  <c r="U20" i="50"/>
  <c r="W20" i="50"/>
  <c r="W40" i="50"/>
  <c r="Y40" i="50"/>
  <c r="U40" i="50"/>
  <c r="W24" i="50"/>
  <c r="Y24" i="50"/>
  <c r="U24" i="50"/>
  <c r="W8" i="50"/>
  <c r="Y8" i="50"/>
  <c r="U8" i="50"/>
  <c r="W38" i="50"/>
  <c r="Y38" i="50"/>
  <c r="U38" i="50"/>
  <c r="W30" i="50"/>
  <c r="Y30" i="50"/>
  <c r="U30" i="50"/>
  <c r="Y22" i="50"/>
  <c r="U22" i="50"/>
  <c r="W22" i="50"/>
  <c r="Y14" i="50"/>
  <c r="U14" i="50"/>
  <c r="W14" i="50"/>
  <c r="Y6" i="50"/>
  <c r="U6" i="50"/>
  <c r="W6" i="50"/>
  <c r="Y9" i="52"/>
  <c r="U9" i="52"/>
  <c r="W9" i="52"/>
  <c r="W17" i="52"/>
  <c r="Y17" i="52"/>
  <c r="U17" i="52"/>
  <c r="W25" i="52"/>
  <c r="Y25" i="52"/>
  <c r="U25" i="52"/>
  <c r="Y33" i="52"/>
  <c r="U33" i="52"/>
  <c r="W33" i="52"/>
  <c r="Y41" i="52"/>
  <c r="U41" i="52"/>
  <c r="W41" i="52"/>
  <c r="Y11" i="52"/>
  <c r="U11" i="52"/>
  <c r="W11" i="52"/>
  <c r="Y19" i="52"/>
  <c r="U19" i="52"/>
  <c r="W19" i="52"/>
  <c r="Y27" i="52"/>
  <c r="U27" i="52"/>
  <c r="W27" i="52"/>
  <c r="W35" i="52"/>
  <c r="Y35" i="52"/>
  <c r="U35" i="52"/>
  <c r="W43" i="52"/>
  <c r="Y43" i="52"/>
  <c r="U43" i="52"/>
  <c r="Y28" i="52"/>
  <c r="U28" i="52"/>
  <c r="W28" i="52"/>
  <c r="Y12" i="52"/>
  <c r="U12" i="52"/>
  <c r="W12" i="52"/>
  <c r="W32" i="52"/>
  <c r="Y32" i="52"/>
  <c r="U32" i="52"/>
  <c r="W16" i="52"/>
  <c r="Y16" i="52"/>
  <c r="U16" i="52"/>
  <c r="W42" i="52"/>
  <c r="Y42" i="52"/>
  <c r="U42" i="52"/>
  <c r="Y34" i="52"/>
  <c r="U34" i="52"/>
  <c r="W34" i="52"/>
  <c r="W26" i="52"/>
  <c r="Y26" i="52"/>
  <c r="U26" i="52"/>
  <c r="W18" i="52"/>
  <c r="Y18" i="52"/>
  <c r="U18" i="52"/>
  <c r="Y10" i="52"/>
  <c r="U10" i="52"/>
  <c r="W10" i="52"/>
  <c r="R44" i="52"/>
  <c r="S5" i="52"/>
  <c r="S44" i="41"/>
  <c r="W5" i="41"/>
  <c r="W44" i="41" s="1"/>
  <c r="Y5" i="41"/>
  <c r="Y44" i="41" s="1"/>
  <c r="U5" i="41"/>
  <c r="U44" i="41" s="1"/>
  <c r="Y5" i="36"/>
  <c r="Y44" i="36" s="1"/>
  <c r="U5" i="36"/>
  <c r="U44" i="36" s="1"/>
  <c r="S44" i="36"/>
  <c r="W5" i="36"/>
  <c r="W44" i="36" s="1"/>
  <c r="W5" i="32"/>
  <c r="W44" i="32" s="1"/>
  <c r="S44" i="32"/>
  <c r="Y5" i="32"/>
  <c r="Y44" i="32" s="1"/>
  <c r="U5" i="32"/>
  <c r="U44" i="32" s="1"/>
  <c r="S44" i="22"/>
  <c r="W5" i="22"/>
  <c r="W44" i="22" s="1"/>
  <c r="Y5" i="22"/>
  <c r="Y44" i="22" s="1"/>
  <c r="U5" i="22"/>
  <c r="U44" i="22" s="1"/>
  <c r="Y5" i="42"/>
  <c r="Y44" i="42" s="1"/>
  <c r="U5" i="42"/>
  <c r="U44" i="42" s="1"/>
  <c r="W5" i="42"/>
  <c r="W44" i="42" s="1"/>
  <c r="S44" i="42"/>
  <c r="Y5" i="38"/>
  <c r="Y44" i="38" s="1"/>
  <c r="U5" i="38"/>
  <c r="U44" i="38" s="1"/>
  <c r="S44" i="38"/>
  <c r="W5" i="38"/>
  <c r="W44" i="38" s="1"/>
  <c r="Y5" i="29"/>
  <c r="Y44" i="29" s="1"/>
  <c r="U5" i="29"/>
  <c r="U44" i="29" s="1"/>
  <c r="S44" i="29"/>
  <c r="W5" i="29"/>
  <c r="W44" i="29" s="1"/>
  <c r="W5" i="25"/>
  <c r="W44" i="25" s="1"/>
  <c r="S44" i="25"/>
  <c r="Y5" i="25"/>
  <c r="Y44" i="25" s="1"/>
  <c r="U5" i="25"/>
  <c r="U44" i="25" s="1"/>
  <c r="W9" i="24"/>
  <c r="Y9" i="24"/>
  <c r="U9" i="24"/>
  <c r="W17" i="24"/>
  <c r="Y17" i="24"/>
  <c r="U17" i="24"/>
  <c r="W25" i="24"/>
  <c r="Y25" i="24"/>
  <c r="U25" i="24"/>
  <c r="W33" i="24"/>
  <c r="Y33" i="24"/>
  <c r="U33" i="24"/>
  <c r="Y41" i="24"/>
  <c r="U41" i="24"/>
  <c r="W41" i="24"/>
  <c r="W11" i="24"/>
  <c r="Y11" i="24"/>
  <c r="U11" i="24"/>
  <c r="W19" i="24"/>
  <c r="Y19" i="24"/>
  <c r="U19" i="24"/>
  <c r="Y27" i="24"/>
  <c r="U27" i="24"/>
  <c r="W27" i="24"/>
  <c r="Y35" i="24"/>
  <c r="U35" i="24"/>
  <c r="W35" i="24"/>
  <c r="W43" i="24"/>
  <c r="Y43" i="24"/>
  <c r="U43" i="24"/>
  <c r="Y20" i="24"/>
  <c r="U20" i="24"/>
  <c r="W20" i="24"/>
  <c r="Y12" i="24"/>
  <c r="U12" i="24"/>
  <c r="W12" i="24"/>
  <c r="W32" i="24"/>
  <c r="U32" i="24"/>
  <c r="Y32" i="24"/>
  <c r="W16" i="24"/>
  <c r="U16" i="24"/>
  <c r="Y16" i="24"/>
  <c r="W42" i="24"/>
  <c r="Y42" i="24"/>
  <c r="U42" i="24"/>
  <c r="Y34" i="24"/>
  <c r="U34" i="24"/>
  <c r="W34" i="24"/>
  <c r="Y26" i="24"/>
  <c r="U26" i="24"/>
  <c r="W26" i="24"/>
  <c r="Y18" i="24"/>
  <c r="U18" i="24"/>
  <c r="W18" i="24"/>
  <c r="W10" i="24"/>
  <c r="U10" i="24"/>
  <c r="Y10" i="24"/>
  <c r="R44" i="24"/>
  <c r="S5" i="24"/>
  <c r="W11" i="49"/>
  <c r="Y11" i="49"/>
  <c r="U11" i="49"/>
  <c r="W19" i="49"/>
  <c r="Y19" i="49"/>
  <c r="U19" i="49"/>
  <c r="W27" i="49"/>
  <c r="Y27" i="49"/>
  <c r="U27" i="49"/>
  <c r="W35" i="49"/>
  <c r="Y35" i="49"/>
  <c r="U35" i="49"/>
  <c r="W43" i="49"/>
  <c r="Y43" i="49"/>
  <c r="U43" i="49"/>
  <c r="W13" i="49"/>
  <c r="Y13" i="49"/>
  <c r="U13" i="49"/>
  <c r="Y21" i="49"/>
  <c r="U21" i="49"/>
  <c r="W21" i="49"/>
  <c r="Y29" i="49"/>
  <c r="U29" i="49"/>
  <c r="W29" i="49"/>
  <c r="Y37" i="49"/>
  <c r="U37" i="49"/>
  <c r="W37" i="49"/>
  <c r="Y36" i="49"/>
  <c r="U36" i="49"/>
  <c r="W36" i="49"/>
  <c r="Y20" i="49"/>
  <c r="U20" i="49"/>
  <c r="W20" i="49"/>
  <c r="W40" i="49"/>
  <c r="Y40" i="49"/>
  <c r="U40" i="49"/>
  <c r="W24" i="49"/>
  <c r="Y24" i="49"/>
  <c r="U24" i="49"/>
  <c r="W8" i="49"/>
  <c r="Y8" i="49"/>
  <c r="U8" i="49"/>
  <c r="Y38" i="49"/>
  <c r="U38" i="49"/>
  <c r="W38" i="49"/>
  <c r="Y30" i="49"/>
  <c r="U30" i="49"/>
  <c r="W30" i="49"/>
  <c r="W22" i="49"/>
  <c r="Y22" i="49"/>
  <c r="U22" i="49"/>
  <c r="W14" i="49"/>
  <c r="Y14" i="49"/>
  <c r="U14" i="49"/>
  <c r="W6" i="49"/>
  <c r="Y6" i="49"/>
  <c r="U6" i="49"/>
  <c r="Q44" i="18"/>
  <c r="R5" i="18" a="1"/>
  <c r="Y7" i="12"/>
  <c r="U7" i="12"/>
  <c r="W7" i="12"/>
  <c r="W15" i="12"/>
  <c r="U15" i="12"/>
  <c r="Y15" i="12"/>
  <c r="W23" i="12"/>
  <c r="Y23" i="12"/>
  <c r="U23" i="12"/>
  <c r="Y31" i="12"/>
  <c r="U31" i="12"/>
  <c r="W31" i="12"/>
  <c r="W39" i="12"/>
  <c r="Y39" i="12"/>
  <c r="U39" i="12"/>
  <c r="Y9" i="12"/>
  <c r="U9" i="12"/>
  <c r="W9" i="12"/>
  <c r="W17" i="12"/>
  <c r="Y17" i="12"/>
  <c r="U17" i="12"/>
  <c r="W25" i="12"/>
  <c r="U25" i="12"/>
  <c r="Y25" i="12"/>
  <c r="Y33" i="12"/>
  <c r="U33" i="12"/>
  <c r="W33" i="12"/>
  <c r="W41" i="12"/>
  <c r="Y41" i="12"/>
  <c r="U41" i="12"/>
  <c r="W20" i="12"/>
  <c r="Y20" i="12"/>
  <c r="U20" i="12"/>
  <c r="Y12" i="12"/>
  <c r="U12" i="12"/>
  <c r="W12" i="12"/>
  <c r="Y32" i="12"/>
  <c r="U32" i="12"/>
  <c r="W32" i="12"/>
  <c r="W16" i="12"/>
  <c r="Y16" i="12"/>
  <c r="U16" i="12"/>
  <c r="W42" i="12"/>
  <c r="Y42" i="12"/>
  <c r="U42" i="12"/>
  <c r="W34" i="12"/>
  <c r="Y34" i="12"/>
  <c r="U34" i="12"/>
  <c r="Y26" i="12"/>
  <c r="U26" i="12"/>
  <c r="W26" i="12"/>
  <c r="Y18" i="12"/>
  <c r="U18" i="12"/>
  <c r="W18" i="12"/>
  <c r="W10" i="12"/>
  <c r="Y10" i="12"/>
  <c r="U10" i="12"/>
  <c r="R44" i="12"/>
  <c r="S5" i="12"/>
  <c r="Y5" i="26"/>
  <c r="Y44" i="26" s="1"/>
  <c r="U5" i="26"/>
  <c r="U44" i="26" s="1"/>
  <c r="S44" i="26"/>
  <c r="W5" i="26"/>
  <c r="W44" i="26" s="1"/>
  <c r="I45" i="56"/>
  <c r="M45" i="56"/>
  <c r="Y21" i="48" l="1"/>
  <c r="W21" i="48"/>
  <c r="U21" i="48"/>
  <c r="Y37" i="48"/>
  <c r="W37" i="48"/>
  <c r="U37" i="48"/>
  <c r="W15" i="48"/>
  <c r="U15" i="48"/>
  <c r="Y15" i="48"/>
  <c r="W31" i="48"/>
  <c r="U31" i="48"/>
  <c r="Y31" i="48"/>
  <c r="Y36" i="48"/>
  <c r="W36" i="48"/>
  <c r="U36" i="48"/>
  <c r="W40" i="48"/>
  <c r="U40" i="48"/>
  <c r="Y40" i="48"/>
  <c r="W8" i="48"/>
  <c r="U8" i="48"/>
  <c r="Y8" i="48"/>
  <c r="W30" i="48"/>
  <c r="U30" i="48"/>
  <c r="Y30" i="48"/>
  <c r="Y14" i="48"/>
  <c r="W14" i="48"/>
  <c r="U14" i="48"/>
  <c r="W9" i="48"/>
  <c r="U9" i="48"/>
  <c r="Y9" i="48"/>
  <c r="Y25" i="48"/>
  <c r="W25" i="48"/>
  <c r="U25" i="48"/>
  <c r="Y41" i="48"/>
  <c r="W41" i="48"/>
  <c r="U41" i="48"/>
  <c r="U19" i="48"/>
  <c r="Y19" i="48"/>
  <c r="W19" i="48"/>
  <c r="W35" i="48"/>
  <c r="U35" i="48"/>
  <c r="Y35" i="48"/>
  <c r="Y28" i="48"/>
  <c r="W28" i="48"/>
  <c r="U28" i="48"/>
  <c r="W32" i="48"/>
  <c r="U32" i="48"/>
  <c r="Y32" i="48"/>
  <c r="U42" i="48"/>
  <c r="Y42" i="48"/>
  <c r="W42" i="48"/>
  <c r="Y26" i="48"/>
  <c r="W26" i="48"/>
  <c r="U26" i="48"/>
  <c r="Y10" i="48"/>
  <c r="W10" i="48"/>
  <c r="U10" i="48"/>
  <c r="U13" i="48"/>
  <c r="Y13" i="48"/>
  <c r="W13" i="48"/>
  <c r="U29" i="48"/>
  <c r="Y29" i="48"/>
  <c r="W29" i="48"/>
  <c r="Y7" i="48"/>
  <c r="W7" i="48"/>
  <c r="U7" i="48"/>
  <c r="Y23" i="48"/>
  <c r="W23" i="48"/>
  <c r="U23" i="48"/>
  <c r="Y39" i="48"/>
  <c r="W39" i="48"/>
  <c r="U39" i="48"/>
  <c r="Y20" i="48"/>
  <c r="W20" i="48"/>
  <c r="U20" i="48"/>
  <c r="U24" i="48"/>
  <c r="Y24" i="48"/>
  <c r="W24" i="48"/>
  <c r="U38" i="48"/>
  <c r="Y38" i="48"/>
  <c r="W38" i="48"/>
  <c r="Y22" i="48"/>
  <c r="W22" i="48"/>
  <c r="U22" i="48"/>
  <c r="U6" i="48"/>
  <c r="Y6" i="48"/>
  <c r="W6" i="48"/>
  <c r="Y17" i="48"/>
  <c r="W17" i="48"/>
  <c r="U17" i="48"/>
  <c r="Y33" i="48"/>
  <c r="W33" i="48"/>
  <c r="U33" i="48"/>
  <c r="U11" i="48"/>
  <c r="Y11" i="48"/>
  <c r="W11" i="48"/>
  <c r="Y27" i="48"/>
  <c r="W27" i="48"/>
  <c r="U27" i="48"/>
  <c r="Y43" i="48"/>
  <c r="W43" i="48"/>
  <c r="U43" i="48"/>
  <c r="Y12" i="48"/>
  <c r="W12" i="48"/>
  <c r="U12" i="48"/>
  <c r="U16" i="48"/>
  <c r="Y16" i="48"/>
  <c r="W16" i="48"/>
  <c r="W34" i="48"/>
  <c r="U34" i="48"/>
  <c r="Y34" i="48"/>
  <c r="U18" i="48"/>
  <c r="Y18" i="48"/>
  <c r="W18" i="48"/>
  <c r="R44" i="48"/>
  <c r="S5" i="48"/>
  <c r="U19" i="34"/>
  <c r="Y19" i="34"/>
  <c r="W19" i="34"/>
  <c r="U35" i="34"/>
  <c r="Y35" i="34"/>
  <c r="W35" i="34"/>
  <c r="U13" i="34"/>
  <c r="Y13" i="34"/>
  <c r="W13" i="34"/>
  <c r="U29" i="34"/>
  <c r="Y29" i="34"/>
  <c r="W29" i="34"/>
  <c r="Y38" i="34"/>
  <c r="W38" i="34"/>
  <c r="U38" i="34"/>
  <c r="U6" i="34"/>
  <c r="Y6" i="34"/>
  <c r="W6" i="34"/>
  <c r="Y18" i="34"/>
  <c r="W18" i="34"/>
  <c r="U18" i="34"/>
  <c r="Y32" i="34"/>
  <c r="W32" i="34"/>
  <c r="U32" i="34"/>
  <c r="U16" i="34"/>
  <c r="Y16" i="34"/>
  <c r="W16" i="34"/>
  <c r="S7" i="34"/>
  <c r="R44" i="34"/>
  <c r="W23" i="34"/>
  <c r="U23" i="34"/>
  <c r="Y23" i="34"/>
  <c r="W39" i="34"/>
  <c r="U39" i="34"/>
  <c r="Y39" i="34"/>
  <c r="W17" i="34"/>
  <c r="U17" i="34"/>
  <c r="Y17" i="34"/>
  <c r="Y33" i="34"/>
  <c r="W33" i="34"/>
  <c r="U33" i="34"/>
  <c r="Y30" i="34"/>
  <c r="W30" i="34"/>
  <c r="U30" i="34"/>
  <c r="Y42" i="34"/>
  <c r="W42" i="34"/>
  <c r="U42" i="34"/>
  <c r="W10" i="34"/>
  <c r="U10" i="34"/>
  <c r="Y10" i="34"/>
  <c r="Y28" i="34"/>
  <c r="W28" i="34"/>
  <c r="U28" i="34"/>
  <c r="W12" i="34"/>
  <c r="U12" i="34"/>
  <c r="Y12" i="34"/>
  <c r="Y7" i="17"/>
  <c r="W7" i="17"/>
  <c r="U7" i="17"/>
  <c r="W23" i="17"/>
  <c r="Y23" i="17"/>
  <c r="U23" i="17"/>
  <c r="W39" i="17"/>
  <c r="Y39" i="17"/>
  <c r="U39" i="17"/>
  <c r="W17" i="17"/>
  <c r="Y17" i="17"/>
  <c r="U17" i="17"/>
  <c r="W33" i="17"/>
  <c r="Y33" i="17"/>
  <c r="U33" i="17"/>
  <c r="W32" i="17"/>
  <c r="U32" i="17"/>
  <c r="Y32" i="17"/>
  <c r="Y36" i="17"/>
  <c r="W36" i="17"/>
  <c r="U36" i="17"/>
  <c r="Y42" i="17"/>
  <c r="W42" i="17"/>
  <c r="U42" i="17"/>
  <c r="W26" i="17"/>
  <c r="U26" i="17"/>
  <c r="Y26" i="17"/>
  <c r="Y10" i="17"/>
  <c r="W10" i="17"/>
  <c r="U10" i="17"/>
  <c r="Y11" i="17"/>
  <c r="W11" i="17"/>
  <c r="U11" i="17"/>
  <c r="U27" i="17"/>
  <c r="Y27" i="17"/>
  <c r="W27" i="17"/>
  <c r="U43" i="17"/>
  <c r="Y43" i="17"/>
  <c r="W43" i="17"/>
  <c r="U21" i="17"/>
  <c r="Y21" i="17"/>
  <c r="W21" i="17"/>
  <c r="U37" i="17"/>
  <c r="Y37" i="17"/>
  <c r="W37" i="17"/>
  <c r="U24" i="17"/>
  <c r="Y24" i="17"/>
  <c r="W24" i="17"/>
  <c r="U28" i="17"/>
  <c r="Y28" i="17"/>
  <c r="W28" i="17"/>
  <c r="U38" i="17"/>
  <c r="Y38" i="17"/>
  <c r="W38" i="17"/>
  <c r="U22" i="17"/>
  <c r="Y22" i="17"/>
  <c r="W22" i="17"/>
  <c r="Y6" i="17"/>
  <c r="W6" i="17"/>
  <c r="U6" i="17"/>
  <c r="Y17" i="31"/>
  <c r="W17" i="31"/>
  <c r="U17" i="31"/>
  <c r="U33" i="31"/>
  <c r="Y33" i="31"/>
  <c r="W33" i="31"/>
  <c r="Y11" i="31"/>
  <c r="W11" i="31"/>
  <c r="U11" i="31"/>
  <c r="Y27" i="31"/>
  <c r="W27" i="31"/>
  <c r="U27" i="31"/>
  <c r="Y43" i="31"/>
  <c r="W43" i="31"/>
  <c r="U43" i="31"/>
  <c r="U12" i="31"/>
  <c r="Y12" i="31"/>
  <c r="W12" i="31"/>
  <c r="U16" i="31"/>
  <c r="Y16" i="31"/>
  <c r="W16" i="31"/>
  <c r="Y34" i="31"/>
  <c r="W34" i="31"/>
  <c r="U34" i="31"/>
  <c r="Y18" i="31"/>
  <c r="W18" i="31"/>
  <c r="U18" i="31"/>
  <c r="R44" i="31"/>
  <c r="S5" i="31"/>
  <c r="Y21" i="31"/>
  <c r="W21" i="31"/>
  <c r="U21" i="31"/>
  <c r="W37" i="31"/>
  <c r="U37" i="31"/>
  <c r="Y37" i="31"/>
  <c r="Y15" i="31"/>
  <c r="W15" i="31"/>
  <c r="U15" i="31"/>
  <c r="Y31" i="31"/>
  <c r="W31" i="31"/>
  <c r="U31" i="31"/>
  <c r="Y36" i="31"/>
  <c r="W36" i="31"/>
  <c r="U36" i="31"/>
  <c r="W40" i="31"/>
  <c r="U40" i="31"/>
  <c r="Y40" i="31"/>
  <c r="W8" i="31"/>
  <c r="U8" i="31"/>
  <c r="Y8" i="31"/>
  <c r="W30" i="31"/>
  <c r="U30" i="31"/>
  <c r="Y30" i="31"/>
  <c r="Y14" i="31"/>
  <c r="W14" i="31"/>
  <c r="U14" i="31"/>
  <c r="U13" i="33"/>
  <c r="Y13" i="33"/>
  <c r="W13" i="33"/>
  <c r="U29" i="33"/>
  <c r="Y29" i="33"/>
  <c r="W29" i="33"/>
  <c r="Y7" i="33"/>
  <c r="W7" i="33"/>
  <c r="U7" i="33"/>
  <c r="Y23" i="33"/>
  <c r="W23" i="33"/>
  <c r="U23" i="33"/>
  <c r="U39" i="33"/>
  <c r="Y39" i="33"/>
  <c r="W39" i="33"/>
  <c r="U34" i="33"/>
  <c r="Y34" i="33"/>
  <c r="W34" i="33"/>
  <c r="Y18" i="33"/>
  <c r="W18" i="33"/>
  <c r="U18" i="33"/>
  <c r="U40" i="33"/>
  <c r="Y40" i="33"/>
  <c r="W40" i="33"/>
  <c r="Y24" i="33"/>
  <c r="W24" i="33"/>
  <c r="U24" i="33"/>
  <c r="U8" i="33"/>
  <c r="Y8" i="33"/>
  <c r="W8" i="33"/>
  <c r="Y17" i="33"/>
  <c r="W17" i="33"/>
  <c r="U17" i="33"/>
  <c r="Y33" i="33"/>
  <c r="W33" i="33"/>
  <c r="U33" i="33"/>
  <c r="U11" i="33"/>
  <c r="Y11" i="33"/>
  <c r="W11" i="33"/>
  <c r="U27" i="33"/>
  <c r="Y27" i="33"/>
  <c r="W27" i="33"/>
  <c r="Y43" i="33"/>
  <c r="W43" i="33"/>
  <c r="U43" i="33"/>
  <c r="U30" i="33"/>
  <c r="Y30" i="33"/>
  <c r="W30" i="33"/>
  <c r="U14" i="33"/>
  <c r="Y14" i="33"/>
  <c r="W14" i="33"/>
  <c r="Y36" i="33"/>
  <c r="W36" i="33"/>
  <c r="U36" i="33"/>
  <c r="U20" i="33"/>
  <c r="Y20" i="33"/>
  <c r="W20" i="33"/>
  <c r="R44" i="33"/>
  <c r="S5" i="33"/>
  <c r="U15" i="43"/>
  <c r="Y15" i="43"/>
  <c r="W15" i="43"/>
  <c r="Y31" i="43"/>
  <c r="W31" i="43"/>
  <c r="U31" i="43"/>
  <c r="Y9" i="43"/>
  <c r="W9" i="43"/>
  <c r="U9" i="43"/>
  <c r="Y25" i="43"/>
  <c r="W25" i="43"/>
  <c r="U25" i="43"/>
  <c r="U41" i="43"/>
  <c r="W41" i="43"/>
  <c r="Y41" i="43"/>
  <c r="Y12" i="43"/>
  <c r="W12" i="43"/>
  <c r="U12" i="43"/>
  <c r="U16" i="43"/>
  <c r="W16" i="43"/>
  <c r="Y16" i="43"/>
  <c r="Y34" i="43"/>
  <c r="W34" i="43"/>
  <c r="U34" i="43"/>
  <c r="U18" i="43"/>
  <c r="W18" i="43"/>
  <c r="Y18" i="43"/>
  <c r="S5" i="43"/>
  <c r="R44" i="43"/>
  <c r="W19" i="43"/>
  <c r="U19" i="43"/>
  <c r="Y19" i="43"/>
  <c r="Y35" i="43"/>
  <c r="W35" i="43"/>
  <c r="U35" i="43"/>
  <c r="Y13" i="43"/>
  <c r="W13" i="43"/>
  <c r="U13" i="43"/>
  <c r="Y29" i="43"/>
  <c r="W29" i="43"/>
  <c r="U29" i="43"/>
  <c r="W36" i="43"/>
  <c r="U36" i="43"/>
  <c r="Y36" i="43"/>
  <c r="Y40" i="43"/>
  <c r="W40" i="43"/>
  <c r="U40" i="43"/>
  <c r="W8" i="43"/>
  <c r="U8" i="43"/>
  <c r="Y8" i="43"/>
  <c r="Y30" i="43"/>
  <c r="W30" i="43"/>
  <c r="U30" i="43"/>
  <c r="W14" i="43"/>
  <c r="U14" i="43"/>
  <c r="Y14" i="43"/>
  <c r="Y9" i="35"/>
  <c r="W9" i="35"/>
  <c r="U9" i="35"/>
  <c r="Y25" i="35"/>
  <c r="W25" i="35"/>
  <c r="U25" i="35"/>
  <c r="W41" i="35"/>
  <c r="U41" i="35"/>
  <c r="Y41" i="35"/>
  <c r="Y19" i="35"/>
  <c r="W19" i="35"/>
  <c r="U19" i="35"/>
  <c r="Y35" i="35"/>
  <c r="W35" i="35"/>
  <c r="U35" i="35"/>
  <c r="Y30" i="35"/>
  <c r="W30" i="35"/>
  <c r="U30" i="35"/>
  <c r="W42" i="35"/>
  <c r="U42" i="35"/>
  <c r="Y42" i="35"/>
  <c r="W10" i="35"/>
  <c r="U10" i="35"/>
  <c r="Y10" i="35"/>
  <c r="W28" i="35"/>
  <c r="U28" i="35"/>
  <c r="Y28" i="35"/>
  <c r="W12" i="35"/>
  <c r="U12" i="35"/>
  <c r="Y12" i="35"/>
  <c r="Y13" i="35"/>
  <c r="W13" i="35"/>
  <c r="U13" i="35"/>
  <c r="Y29" i="35"/>
  <c r="W29" i="35"/>
  <c r="U29" i="35"/>
  <c r="Y7" i="35"/>
  <c r="W7" i="35"/>
  <c r="U7" i="35"/>
  <c r="Y23" i="35"/>
  <c r="W23" i="35"/>
  <c r="U23" i="35"/>
  <c r="Y39" i="35"/>
  <c r="W39" i="35"/>
  <c r="U39" i="35"/>
  <c r="U22" i="35"/>
  <c r="Y22" i="35"/>
  <c r="W22" i="35"/>
  <c r="Y34" i="35"/>
  <c r="W34" i="35"/>
  <c r="U34" i="35"/>
  <c r="U40" i="35"/>
  <c r="Y40" i="35"/>
  <c r="W40" i="35"/>
  <c r="U24" i="35"/>
  <c r="Y24" i="35"/>
  <c r="W24" i="35"/>
  <c r="U8" i="35"/>
  <c r="Y8" i="35"/>
  <c r="W8" i="35"/>
  <c r="Y11" i="34"/>
  <c r="W11" i="34"/>
  <c r="U11" i="34"/>
  <c r="Y27" i="34"/>
  <c r="W27" i="34"/>
  <c r="U27" i="34"/>
  <c r="Y43" i="34"/>
  <c r="W43" i="34"/>
  <c r="U43" i="34"/>
  <c r="Y21" i="34"/>
  <c r="W21" i="34"/>
  <c r="U21" i="34"/>
  <c r="W37" i="34"/>
  <c r="U37" i="34"/>
  <c r="Y37" i="34"/>
  <c r="Y22" i="34"/>
  <c r="W22" i="34"/>
  <c r="U22" i="34"/>
  <c r="Y34" i="34"/>
  <c r="W34" i="34"/>
  <c r="U34" i="34"/>
  <c r="W40" i="34"/>
  <c r="U40" i="34"/>
  <c r="Y40" i="34"/>
  <c r="Y24" i="34"/>
  <c r="W24" i="34"/>
  <c r="U24" i="34"/>
  <c r="W8" i="34"/>
  <c r="U8" i="34"/>
  <c r="Y8" i="34"/>
  <c r="Y15" i="34"/>
  <c r="W15" i="34"/>
  <c r="U15" i="34"/>
  <c r="Y31" i="34"/>
  <c r="W31" i="34"/>
  <c r="U31" i="34"/>
  <c r="Y9" i="34"/>
  <c r="W9" i="34"/>
  <c r="U9" i="34"/>
  <c r="Y25" i="34"/>
  <c r="W25" i="34"/>
  <c r="U25" i="34"/>
  <c r="U41" i="34"/>
  <c r="Y41" i="34"/>
  <c r="W41" i="34"/>
  <c r="U14" i="34"/>
  <c r="Y14" i="34"/>
  <c r="W14" i="34"/>
  <c r="Y26" i="34"/>
  <c r="W26" i="34"/>
  <c r="U26" i="34"/>
  <c r="U36" i="34"/>
  <c r="Y36" i="34"/>
  <c r="W36" i="34"/>
  <c r="Y20" i="34"/>
  <c r="W20" i="34"/>
  <c r="U20" i="34"/>
  <c r="Y5" i="34"/>
  <c r="W5" i="34"/>
  <c r="U5" i="34"/>
  <c r="Y15" i="17"/>
  <c r="W15" i="17"/>
  <c r="U15" i="17"/>
  <c r="Y31" i="17"/>
  <c r="W31" i="17"/>
  <c r="U31" i="17"/>
  <c r="Y9" i="17"/>
  <c r="W9" i="17"/>
  <c r="U9" i="17"/>
  <c r="Y25" i="17"/>
  <c r="W25" i="17"/>
  <c r="U25" i="17"/>
  <c r="Y41" i="17"/>
  <c r="W41" i="17"/>
  <c r="U41" i="17"/>
  <c r="U16" i="17"/>
  <c r="Y16" i="17"/>
  <c r="W16" i="17"/>
  <c r="Y20" i="17"/>
  <c r="W20" i="17"/>
  <c r="U20" i="17"/>
  <c r="Y34" i="17"/>
  <c r="W34" i="17"/>
  <c r="U34" i="17"/>
  <c r="Y18" i="17"/>
  <c r="W18" i="17"/>
  <c r="U18" i="17"/>
  <c r="R44" i="17"/>
  <c r="S5" i="17"/>
  <c r="Y19" i="17"/>
  <c r="W19" i="17"/>
  <c r="U19" i="17"/>
  <c r="Y35" i="17"/>
  <c r="W35" i="17"/>
  <c r="U35" i="17"/>
  <c r="Y13" i="17"/>
  <c r="W13" i="17"/>
  <c r="U13" i="17"/>
  <c r="Y29" i="17"/>
  <c r="W29" i="17"/>
  <c r="U29" i="17"/>
  <c r="W40" i="17"/>
  <c r="U40" i="17"/>
  <c r="Y40" i="17"/>
  <c r="Y8" i="17"/>
  <c r="W8" i="17"/>
  <c r="U8" i="17"/>
  <c r="W12" i="17"/>
  <c r="U12" i="17"/>
  <c r="Y12" i="17"/>
  <c r="Y30" i="17"/>
  <c r="W30" i="17"/>
  <c r="U30" i="17"/>
  <c r="Y14" i="17"/>
  <c r="W14" i="17"/>
  <c r="U14" i="17"/>
  <c r="W9" i="31"/>
  <c r="U9" i="31"/>
  <c r="Y9" i="31"/>
  <c r="W25" i="31"/>
  <c r="U25" i="31"/>
  <c r="Y25" i="31"/>
  <c r="Y41" i="31"/>
  <c r="W41" i="31"/>
  <c r="U41" i="31"/>
  <c r="W19" i="31"/>
  <c r="U19" i="31"/>
  <c r="Y19" i="31"/>
  <c r="W35" i="31"/>
  <c r="U35" i="31"/>
  <c r="Y35" i="31"/>
  <c r="W28" i="31"/>
  <c r="U28" i="31"/>
  <c r="Y28" i="31"/>
  <c r="W32" i="31"/>
  <c r="U32" i="31"/>
  <c r="Y32" i="31"/>
  <c r="W42" i="31"/>
  <c r="U42" i="31"/>
  <c r="Y42" i="31"/>
  <c r="Y26" i="31"/>
  <c r="W26" i="31"/>
  <c r="U26" i="31"/>
  <c r="W10" i="31"/>
  <c r="U10" i="31"/>
  <c r="Y10" i="31"/>
  <c r="U13" i="31"/>
  <c r="Y13" i="31"/>
  <c r="W13" i="31"/>
  <c r="Y29" i="31"/>
  <c r="W29" i="31"/>
  <c r="U29" i="31"/>
  <c r="U7" i="31"/>
  <c r="Y7" i="31"/>
  <c r="W7" i="31"/>
  <c r="U23" i="31"/>
  <c r="Y23" i="31"/>
  <c r="W23" i="31"/>
  <c r="U39" i="31"/>
  <c r="Y39" i="31"/>
  <c r="W39" i="31"/>
  <c r="Y20" i="31"/>
  <c r="W20" i="31"/>
  <c r="U20" i="31"/>
  <c r="U24" i="31"/>
  <c r="Y24" i="31"/>
  <c r="W24" i="31"/>
  <c r="U38" i="31"/>
  <c r="Y38" i="31"/>
  <c r="W38" i="31"/>
  <c r="U22" i="31"/>
  <c r="Y22" i="31"/>
  <c r="W22" i="31"/>
  <c r="U6" i="31"/>
  <c r="Y6" i="31"/>
  <c r="W6" i="31"/>
  <c r="Y21" i="33"/>
  <c r="W21" i="33"/>
  <c r="U21" i="33"/>
  <c r="Y37" i="33"/>
  <c r="W37" i="33"/>
  <c r="U37" i="33"/>
  <c r="W15" i="33"/>
  <c r="U15" i="33"/>
  <c r="Y15" i="33"/>
  <c r="Y31" i="33"/>
  <c r="W31" i="33"/>
  <c r="U31" i="33"/>
  <c r="Y42" i="33"/>
  <c r="W42" i="33"/>
  <c r="U42" i="33"/>
  <c r="W26" i="33"/>
  <c r="U26" i="33"/>
  <c r="Y26" i="33"/>
  <c r="W10" i="33"/>
  <c r="U10" i="33"/>
  <c r="Y10" i="33"/>
  <c r="Y32" i="33"/>
  <c r="W32" i="33"/>
  <c r="U32" i="33"/>
  <c r="W16" i="33"/>
  <c r="U16" i="33"/>
  <c r="Y16" i="33"/>
  <c r="W9" i="33"/>
  <c r="U9" i="33"/>
  <c r="Y9" i="33"/>
  <c r="W25" i="33"/>
  <c r="U25" i="33"/>
  <c r="Y25" i="33"/>
  <c r="W41" i="33"/>
  <c r="U41" i="33"/>
  <c r="Y41" i="33"/>
  <c r="Y19" i="33"/>
  <c r="W19" i="33"/>
  <c r="U19" i="33"/>
  <c r="W35" i="33"/>
  <c r="U35" i="33"/>
  <c r="Y35" i="33"/>
  <c r="W38" i="33"/>
  <c r="U38" i="33"/>
  <c r="Y38" i="33"/>
  <c r="Y22" i="33"/>
  <c r="W22" i="33"/>
  <c r="U22" i="33"/>
  <c r="W6" i="33"/>
  <c r="U6" i="33"/>
  <c r="Y6" i="33"/>
  <c r="Y28" i="33"/>
  <c r="W28" i="33"/>
  <c r="U28" i="33"/>
  <c r="W12" i="33"/>
  <c r="U12" i="33"/>
  <c r="Y12" i="33"/>
  <c r="Y7" i="43"/>
  <c r="W7" i="43"/>
  <c r="U7" i="43"/>
  <c r="Y23" i="43"/>
  <c r="W23" i="43"/>
  <c r="U23" i="43"/>
  <c r="Y39" i="43"/>
  <c r="W39" i="43"/>
  <c r="U39" i="43"/>
  <c r="W17" i="43"/>
  <c r="U17" i="43"/>
  <c r="Y17" i="43"/>
  <c r="W33" i="43"/>
  <c r="U33" i="43"/>
  <c r="Y33" i="43"/>
  <c r="W28" i="43"/>
  <c r="U28" i="43"/>
  <c r="Y28" i="43"/>
  <c r="Y32" i="43"/>
  <c r="W32" i="43"/>
  <c r="U32" i="43"/>
  <c r="Y42" i="43"/>
  <c r="W42" i="43"/>
  <c r="U42" i="43"/>
  <c r="Y26" i="43"/>
  <c r="W26" i="43"/>
  <c r="U26" i="43"/>
  <c r="Y10" i="43"/>
  <c r="W10" i="43"/>
  <c r="U10" i="43"/>
  <c r="Y11" i="43"/>
  <c r="W11" i="43"/>
  <c r="U11" i="43"/>
  <c r="Y27" i="43"/>
  <c r="W27" i="43"/>
  <c r="U27" i="43"/>
  <c r="Y43" i="43"/>
  <c r="W43" i="43"/>
  <c r="U43" i="43"/>
  <c r="U21" i="43"/>
  <c r="Y21" i="43"/>
  <c r="W21" i="43"/>
  <c r="U37" i="43"/>
  <c r="Y37" i="43"/>
  <c r="W37" i="43"/>
  <c r="Y20" i="43"/>
  <c r="W20" i="43"/>
  <c r="U20" i="43"/>
  <c r="U24" i="43"/>
  <c r="Y24" i="43"/>
  <c r="W24" i="43"/>
  <c r="Y38" i="43"/>
  <c r="W38" i="43"/>
  <c r="U38" i="43"/>
  <c r="Y22" i="43"/>
  <c r="W22" i="43"/>
  <c r="U22" i="43"/>
  <c r="Y6" i="43"/>
  <c r="W6" i="43"/>
  <c r="U6" i="43"/>
  <c r="U17" i="35"/>
  <c r="Y17" i="35"/>
  <c r="W17" i="35"/>
  <c r="Y33" i="35"/>
  <c r="W33" i="35"/>
  <c r="U33" i="35"/>
  <c r="U11" i="35"/>
  <c r="Y11" i="35"/>
  <c r="W11" i="35"/>
  <c r="U27" i="35"/>
  <c r="Y27" i="35"/>
  <c r="W27" i="35"/>
  <c r="Y43" i="35"/>
  <c r="W43" i="35"/>
  <c r="U43" i="35"/>
  <c r="U14" i="35"/>
  <c r="Y14" i="35"/>
  <c r="W14" i="35"/>
  <c r="Y26" i="35"/>
  <c r="W26" i="35"/>
  <c r="U26" i="35"/>
  <c r="Y36" i="35"/>
  <c r="W36" i="35"/>
  <c r="U36" i="35"/>
  <c r="Y20" i="35"/>
  <c r="W20" i="35"/>
  <c r="U20" i="35"/>
  <c r="S5" i="35"/>
  <c r="R44" i="35"/>
  <c r="W21" i="35"/>
  <c r="U21" i="35"/>
  <c r="Y21" i="35"/>
  <c r="Y37" i="35"/>
  <c r="W37" i="35"/>
  <c r="U37" i="35"/>
  <c r="W15" i="35"/>
  <c r="U15" i="35"/>
  <c r="Y15" i="35"/>
  <c r="W31" i="35"/>
  <c r="U31" i="35"/>
  <c r="Y31" i="35"/>
  <c r="Y38" i="35"/>
  <c r="W38" i="35"/>
  <c r="U38" i="35"/>
  <c r="Y6" i="35"/>
  <c r="W6" i="35"/>
  <c r="U6" i="35"/>
  <c r="W18" i="35"/>
  <c r="U18" i="35"/>
  <c r="Y18" i="35"/>
  <c r="Y32" i="35"/>
  <c r="W32" i="35"/>
  <c r="U32" i="35"/>
  <c r="Y16" i="35"/>
  <c r="W16" i="35"/>
  <c r="U16" i="35"/>
  <c r="Y31" i="28"/>
  <c r="W31" i="28"/>
  <c r="U31" i="28"/>
  <c r="W17" i="28"/>
  <c r="U17" i="28"/>
  <c r="Y17" i="28"/>
  <c r="W33" i="28"/>
  <c r="U33" i="28"/>
  <c r="Y33" i="28"/>
  <c r="U20" i="28"/>
  <c r="Y20" i="28"/>
  <c r="W20" i="28"/>
  <c r="U16" i="28"/>
  <c r="Y16" i="28"/>
  <c r="W16" i="28"/>
  <c r="U34" i="28"/>
  <c r="Y34" i="28"/>
  <c r="W34" i="28"/>
  <c r="Y18" i="28"/>
  <c r="W18" i="28"/>
  <c r="U18" i="28"/>
  <c r="Y11" i="28"/>
  <c r="W11" i="28"/>
  <c r="U11" i="28"/>
  <c r="U27" i="28"/>
  <c r="Y27" i="28"/>
  <c r="W27" i="28"/>
  <c r="U43" i="28"/>
  <c r="Y43" i="28"/>
  <c r="W43" i="28"/>
  <c r="U21" i="28"/>
  <c r="Y21" i="28"/>
  <c r="W21" i="28"/>
  <c r="U37" i="28"/>
  <c r="Y37" i="28"/>
  <c r="W37" i="28"/>
  <c r="Y36" i="28"/>
  <c r="W36" i="28"/>
  <c r="U36" i="28"/>
  <c r="Y24" i="28"/>
  <c r="W24" i="28"/>
  <c r="U24" i="28"/>
  <c r="U38" i="28"/>
  <c r="Y38" i="28"/>
  <c r="W38" i="28"/>
  <c r="Y22" i="28"/>
  <c r="W22" i="28"/>
  <c r="U22" i="28"/>
  <c r="Y6" i="28"/>
  <c r="W6" i="28"/>
  <c r="U6" i="28"/>
  <c r="W23" i="28"/>
  <c r="U23" i="28"/>
  <c r="Y23" i="28"/>
  <c r="W12" i="28"/>
  <c r="U12" i="28"/>
  <c r="Y12" i="28"/>
  <c r="U15" i="28"/>
  <c r="Y15" i="28"/>
  <c r="W15" i="28"/>
  <c r="W39" i="28"/>
  <c r="U39" i="28"/>
  <c r="Y39" i="28"/>
  <c r="U25" i="28"/>
  <c r="Y25" i="28"/>
  <c r="W25" i="28"/>
  <c r="Y41" i="28"/>
  <c r="W41" i="28"/>
  <c r="U41" i="28"/>
  <c r="W32" i="28"/>
  <c r="U32" i="28"/>
  <c r="Y32" i="28"/>
  <c r="W42" i="28"/>
  <c r="U42" i="28"/>
  <c r="Y42" i="28"/>
  <c r="W26" i="28"/>
  <c r="U26" i="28"/>
  <c r="Y26" i="28"/>
  <c r="S5" i="28"/>
  <c r="R44" i="28"/>
  <c r="Y19" i="28"/>
  <c r="W19" i="28"/>
  <c r="U19" i="28"/>
  <c r="Y35" i="28"/>
  <c r="W35" i="28"/>
  <c r="U35" i="28"/>
  <c r="Y13" i="28"/>
  <c r="W13" i="28"/>
  <c r="U13" i="28"/>
  <c r="W29" i="28"/>
  <c r="U29" i="28"/>
  <c r="Y29" i="28"/>
  <c r="Y28" i="28"/>
  <c r="W28" i="28"/>
  <c r="U28" i="28"/>
  <c r="Y40" i="28"/>
  <c r="W40" i="28"/>
  <c r="U40" i="28"/>
  <c r="Y8" i="28"/>
  <c r="W8" i="28"/>
  <c r="U8" i="28"/>
  <c r="W30" i="28"/>
  <c r="U30" i="28"/>
  <c r="Y30" i="28"/>
  <c r="W14" i="28"/>
  <c r="U14" i="28"/>
  <c r="Y14" i="28"/>
  <c r="Y7" i="28"/>
  <c r="W7" i="28"/>
  <c r="U7" i="28"/>
  <c r="Y9" i="28"/>
  <c r="W9" i="28"/>
  <c r="U9" i="28"/>
  <c r="Y10" i="28"/>
  <c r="W10" i="28"/>
  <c r="U10" i="28"/>
  <c r="Y5" i="51"/>
  <c r="Y44" i="51" s="1"/>
  <c r="S44" i="51"/>
  <c r="U5" i="51"/>
  <c r="U44" i="51" s="1"/>
  <c r="W5" i="51"/>
  <c r="W44" i="51" s="1"/>
  <c r="U5" i="37"/>
  <c r="U44" i="37" s="1"/>
  <c r="W5" i="37"/>
  <c r="W44" i="37" s="1"/>
  <c r="Y5" i="37"/>
  <c r="Y44" i="37" s="1"/>
  <c r="S44" i="37"/>
  <c r="W5" i="23"/>
  <c r="W44" i="23" s="1"/>
  <c r="Y5" i="23"/>
  <c r="Y44" i="23" s="1"/>
  <c r="S44" i="23"/>
  <c r="U5" i="23"/>
  <c r="U44" i="23" s="1"/>
  <c r="Y5" i="12"/>
  <c r="Y44" i="12" s="1"/>
  <c r="U5" i="12"/>
  <c r="U44" i="12" s="1"/>
  <c r="W5" i="12"/>
  <c r="W44" i="12" s="1"/>
  <c r="S44" i="12"/>
  <c r="S44" i="24"/>
  <c r="W5" i="24"/>
  <c r="W44" i="24" s="1"/>
  <c r="Y5" i="24"/>
  <c r="Y44" i="24" s="1"/>
  <c r="U5" i="24"/>
  <c r="U44" i="24" s="1"/>
  <c r="R5" i="18"/>
  <c r="R6" i="18"/>
  <c r="S6" i="18" s="1"/>
  <c r="R10" i="18"/>
  <c r="S10" i="18" s="1"/>
  <c r="R14" i="18"/>
  <c r="S14" i="18" s="1"/>
  <c r="R18" i="18"/>
  <c r="S18" i="18" s="1"/>
  <c r="R22" i="18"/>
  <c r="S22" i="18" s="1"/>
  <c r="R26" i="18"/>
  <c r="S26" i="18" s="1"/>
  <c r="R30" i="18"/>
  <c r="S30" i="18" s="1"/>
  <c r="R34" i="18"/>
  <c r="S34" i="18" s="1"/>
  <c r="R38" i="18"/>
  <c r="S38" i="18" s="1"/>
  <c r="R42" i="18"/>
  <c r="S42" i="18" s="1"/>
  <c r="R12" i="18"/>
  <c r="S12" i="18" s="1"/>
  <c r="R20" i="18"/>
  <c r="S20" i="18" s="1"/>
  <c r="R28" i="18"/>
  <c r="S28" i="18" s="1"/>
  <c r="R36" i="18"/>
  <c r="S36" i="18" s="1"/>
  <c r="R8" i="18"/>
  <c r="S8" i="18" s="1"/>
  <c r="R16" i="18"/>
  <c r="S16" i="18" s="1"/>
  <c r="R24" i="18"/>
  <c r="S24" i="18" s="1"/>
  <c r="R32" i="18"/>
  <c r="S32" i="18" s="1"/>
  <c r="R40" i="18"/>
  <c r="S40" i="18" s="1"/>
  <c r="R43" i="18"/>
  <c r="S43" i="18" s="1"/>
  <c r="R39" i="18"/>
  <c r="S39" i="18" s="1"/>
  <c r="R35" i="18"/>
  <c r="S35" i="18" s="1"/>
  <c r="R31" i="18"/>
  <c r="S31" i="18" s="1"/>
  <c r="R27" i="18"/>
  <c r="S27" i="18" s="1"/>
  <c r="R23" i="18"/>
  <c r="S23" i="18" s="1"/>
  <c r="R19" i="18"/>
  <c r="S19" i="18" s="1"/>
  <c r="R15" i="18"/>
  <c r="S15" i="18" s="1"/>
  <c r="R11" i="18"/>
  <c r="S11" i="18" s="1"/>
  <c r="R7" i="18"/>
  <c r="S7" i="18" s="1"/>
  <c r="R41" i="18"/>
  <c r="S41" i="18" s="1"/>
  <c r="R37" i="18"/>
  <c r="S37" i="18" s="1"/>
  <c r="R33" i="18"/>
  <c r="S33" i="18" s="1"/>
  <c r="R29" i="18"/>
  <c r="S29" i="18" s="1"/>
  <c r="R25" i="18"/>
  <c r="S25" i="18" s="1"/>
  <c r="R21" i="18"/>
  <c r="S21" i="18" s="1"/>
  <c r="R17" i="18"/>
  <c r="S17" i="18" s="1"/>
  <c r="R13" i="18"/>
  <c r="S13" i="18" s="1"/>
  <c r="R9" i="18"/>
  <c r="S9" i="18" s="1"/>
  <c r="Y5" i="52"/>
  <c r="Y44" i="52" s="1"/>
  <c r="U5" i="52"/>
  <c r="U44" i="52" s="1"/>
  <c r="S44" i="52"/>
  <c r="W5" i="52"/>
  <c r="W44" i="52" s="1"/>
  <c r="S44" i="16"/>
  <c r="W5" i="16"/>
  <c r="W44" i="16" s="1"/>
  <c r="Y5" i="16"/>
  <c r="Y44" i="16" s="1"/>
  <c r="U5" i="16"/>
  <c r="U44" i="16" s="1"/>
  <c r="Y11" i="19"/>
  <c r="U11" i="19"/>
  <c r="W11" i="19"/>
  <c r="W19" i="19"/>
  <c r="Y19" i="19"/>
  <c r="U19" i="19"/>
  <c r="W27" i="19"/>
  <c r="Y27" i="19"/>
  <c r="U27" i="19"/>
  <c r="Y35" i="19"/>
  <c r="U35" i="19"/>
  <c r="W35" i="19"/>
  <c r="Y43" i="19"/>
  <c r="U43" i="19"/>
  <c r="W43" i="19"/>
  <c r="W13" i="19"/>
  <c r="Y13" i="19"/>
  <c r="U13" i="19"/>
  <c r="Y21" i="19"/>
  <c r="U21" i="19"/>
  <c r="W21" i="19"/>
  <c r="Y29" i="19"/>
  <c r="U29" i="19"/>
  <c r="W29" i="19"/>
  <c r="W37" i="19"/>
  <c r="Y37" i="19"/>
  <c r="U37" i="19"/>
  <c r="Y40" i="19"/>
  <c r="U40" i="19"/>
  <c r="W40" i="19"/>
  <c r="W24" i="19"/>
  <c r="Y24" i="19"/>
  <c r="U24" i="19"/>
  <c r="W36" i="19"/>
  <c r="Y36" i="19"/>
  <c r="U36" i="19"/>
  <c r="Y20" i="19"/>
  <c r="U20" i="19"/>
  <c r="W20" i="19"/>
  <c r="Y38" i="19"/>
  <c r="U38" i="19"/>
  <c r="W38" i="19"/>
  <c r="Y30" i="19"/>
  <c r="U30" i="19"/>
  <c r="W30" i="19"/>
  <c r="Y22" i="19"/>
  <c r="U22" i="19"/>
  <c r="W22" i="19"/>
  <c r="Y8" i="19"/>
  <c r="U8" i="19"/>
  <c r="W8" i="19"/>
  <c r="Y14" i="19"/>
  <c r="U14" i="19"/>
  <c r="W14" i="19"/>
  <c r="W6" i="19"/>
  <c r="Y6" i="19"/>
  <c r="U6" i="19"/>
  <c r="Y13" i="13"/>
  <c r="U13" i="13"/>
  <c r="W13" i="13"/>
  <c r="Y21" i="13"/>
  <c r="U21" i="13"/>
  <c r="W21" i="13"/>
  <c r="Y29" i="13"/>
  <c r="U29" i="13"/>
  <c r="W29" i="13"/>
  <c r="Y37" i="13"/>
  <c r="U37" i="13"/>
  <c r="W37" i="13"/>
  <c r="Y7" i="13"/>
  <c r="U7" i="13"/>
  <c r="W7" i="13"/>
  <c r="Y15" i="13"/>
  <c r="U15" i="13"/>
  <c r="W15" i="13"/>
  <c r="W23" i="13"/>
  <c r="Y23" i="13"/>
  <c r="U23" i="13"/>
  <c r="W31" i="13"/>
  <c r="Y31" i="13"/>
  <c r="U31" i="13"/>
  <c r="W39" i="13"/>
  <c r="Y39" i="13"/>
  <c r="U39" i="13"/>
  <c r="Y28" i="13"/>
  <c r="U28" i="13"/>
  <c r="W28" i="13"/>
  <c r="Y36" i="13"/>
  <c r="U36" i="13"/>
  <c r="W36" i="13"/>
  <c r="W40" i="13"/>
  <c r="Y40" i="13"/>
  <c r="U40" i="13"/>
  <c r="W24" i="13"/>
  <c r="Y24" i="13"/>
  <c r="U24" i="13"/>
  <c r="Y8" i="13"/>
  <c r="U8" i="13"/>
  <c r="W8" i="13"/>
  <c r="W38" i="13"/>
  <c r="Y38" i="13"/>
  <c r="U38" i="13"/>
  <c r="W30" i="13"/>
  <c r="Y30" i="13"/>
  <c r="U30" i="13"/>
  <c r="W22" i="13"/>
  <c r="Y22" i="13"/>
  <c r="U22" i="13"/>
  <c r="Y14" i="13"/>
  <c r="U14" i="13"/>
  <c r="W14" i="13"/>
  <c r="Y6" i="13"/>
  <c r="U6" i="13"/>
  <c r="W6" i="13"/>
  <c r="S44" i="50"/>
  <c r="W5" i="50"/>
  <c r="W44" i="50" s="1"/>
  <c r="Y5" i="50"/>
  <c r="Y44" i="50" s="1"/>
  <c r="U5" i="50"/>
  <c r="U44" i="50" s="1"/>
  <c r="R5" i="8"/>
  <c r="R6" i="8"/>
  <c r="S6" i="8" s="1"/>
  <c r="R10" i="8"/>
  <c r="S10" i="8" s="1"/>
  <c r="R14" i="8"/>
  <c r="S14" i="8" s="1"/>
  <c r="R18" i="8"/>
  <c r="S18" i="8" s="1"/>
  <c r="R22" i="8"/>
  <c r="S22" i="8" s="1"/>
  <c r="R26" i="8"/>
  <c r="S26" i="8" s="1"/>
  <c r="R30" i="8"/>
  <c r="S30" i="8" s="1"/>
  <c r="R34" i="8"/>
  <c r="S34" i="8" s="1"/>
  <c r="R38" i="8"/>
  <c r="S38" i="8" s="1"/>
  <c r="R42" i="8"/>
  <c r="S42" i="8" s="1"/>
  <c r="R8" i="8"/>
  <c r="S8" i="8" s="1"/>
  <c r="R16" i="8"/>
  <c r="S16" i="8" s="1"/>
  <c r="R24" i="8"/>
  <c r="S24" i="8" s="1"/>
  <c r="R32" i="8"/>
  <c r="S32" i="8" s="1"/>
  <c r="R40" i="8"/>
  <c r="S40" i="8" s="1"/>
  <c r="R12" i="8"/>
  <c r="S12" i="8" s="1"/>
  <c r="R28" i="8"/>
  <c r="S28" i="8" s="1"/>
  <c r="R20" i="8"/>
  <c r="S20" i="8" s="1"/>
  <c r="R36" i="8"/>
  <c r="S36" i="8" s="1"/>
  <c r="R41" i="8"/>
  <c r="S41" i="8" s="1"/>
  <c r="R37" i="8"/>
  <c r="S37" i="8" s="1"/>
  <c r="R33" i="8"/>
  <c r="S33" i="8" s="1"/>
  <c r="R29" i="8"/>
  <c r="S29" i="8" s="1"/>
  <c r="R25" i="8"/>
  <c r="S25" i="8" s="1"/>
  <c r="R21" i="8"/>
  <c r="S21" i="8" s="1"/>
  <c r="R17" i="8"/>
  <c r="S17" i="8" s="1"/>
  <c r="R13" i="8"/>
  <c r="S13" i="8" s="1"/>
  <c r="R9" i="8"/>
  <c r="S9" i="8" s="1"/>
  <c r="R43" i="8"/>
  <c r="S43" i="8" s="1"/>
  <c r="R39" i="8"/>
  <c r="S39" i="8" s="1"/>
  <c r="R35" i="8"/>
  <c r="S35" i="8" s="1"/>
  <c r="R31" i="8"/>
  <c r="S31" i="8" s="1"/>
  <c r="R27" i="8"/>
  <c r="S27" i="8" s="1"/>
  <c r="R23" i="8"/>
  <c r="S23" i="8" s="1"/>
  <c r="R19" i="8"/>
  <c r="S19" i="8" s="1"/>
  <c r="R15" i="8"/>
  <c r="S15" i="8" s="1"/>
  <c r="R11" i="8"/>
  <c r="S11" i="8" s="1"/>
  <c r="R7" i="8"/>
  <c r="S7" i="8" s="1"/>
  <c r="W7" i="19"/>
  <c r="U7" i="19"/>
  <c r="Y7" i="19"/>
  <c r="W15" i="19"/>
  <c r="Y15" i="19"/>
  <c r="U15" i="19"/>
  <c r="W23" i="19"/>
  <c r="U23" i="19"/>
  <c r="Y23" i="19"/>
  <c r="W31" i="19"/>
  <c r="U31" i="19"/>
  <c r="Y31" i="19"/>
  <c r="Y39" i="19"/>
  <c r="U39" i="19"/>
  <c r="W39" i="19"/>
  <c r="W9" i="19"/>
  <c r="Y9" i="19"/>
  <c r="U9" i="19"/>
  <c r="Y17" i="19"/>
  <c r="U17" i="19"/>
  <c r="W17" i="19"/>
  <c r="Y25" i="19"/>
  <c r="U25" i="19"/>
  <c r="W25" i="19"/>
  <c r="W33" i="19"/>
  <c r="U33" i="19"/>
  <c r="Y33" i="19"/>
  <c r="W41" i="19"/>
  <c r="U41" i="19"/>
  <c r="Y41" i="19"/>
  <c r="Y32" i="19"/>
  <c r="U32" i="19"/>
  <c r="W32" i="19"/>
  <c r="W12" i="19"/>
  <c r="Y12" i="19"/>
  <c r="U12" i="19"/>
  <c r="Y28" i="19"/>
  <c r="U28" i="19"/>
  <c r="W28" i="19"/>
  <c r="Y42" i="19"/>
  <c r="U42" i="19"/>
  <c r="W42" i="19"/>
  <c r="W34" i="19"/>
  <c r="Y34" i="19"/>
  <c r="U34" i="19"/>
  <c r="W26" i="19"/>
  <c r="Y26" i="19"/>
  <c r="U26" i="19"/>
  <c r="W16" i="19"/>
  <c r="Y16" i="19"/>
  <c r="U16" i="19"/>
  <c r="W18" i="19"/>
  <c r="Y18" i="19"/>
  <c r="U18" i="19"/>
  <c r="Y10" i="19"/>
  <c r="U10" i="19"/>
  <c r="W10" i="19"/>
  <c r="R44" i="19"/>
  <c r="S5" i="19"/>
  <c r="W9" i="13"/>
  <c r="U9" i="13"/>
  <c r="Y9" i="13"/>
  <c r="W17" i="13"/>
  <c r="Y17" i="13"/>
  <c r="U17" i="13"/>
  <c r="Y25" i="13"/>
  <c r="U25" i="13"/>
  <c r="W25" i="13"/>
  <c r="Y33" i="13"/>
  <c r="U33" i="13"/>
  <c r="W33" i="13"/>
  <c r="Y41" i="13"/>
  <c r="U41" i="13"/>
  <c r="W41" i="13"/>
  <c r="W11" i="13"/>
  <c r="Y11" i="13"/>
  <c r="U11" i="13"/>
  <c r="W19" i="13"/>
  <c r="Y19" i="13"/>
  <c r="U19" i="13"/>
  <c r="W27" i="13"/>
  <c r="Y27" i="13"/>
  <c r="U27" i="13"/>
  <c r="W35" i="13"/>
  <c r="Y35" i="13"/>
  <c r="U35" i="13"/>
  <c r="W43" i="13"/>
  <c r="Y43" i="13"/>
  <c r="U43" i="13"/>
  <c r="W12" i="13"/>
  <c r="Y12" i="13"/>
  <c r="U12" i="13"/>
  <c r="Y20" i="13"/>
  <c r="U20" i="13"/>
  <c r="W20" i="13"/>
  <c r="W32" i="13"/>
  <c r="Y32" i="13"/>
  <c r="U32" i="13"/>
  <c r="W16" i="13"/>
  <c r="Y16" i="13"/>
  <c r="U16" i="13"/>
  <c r="Y42" i="13"/>
  <c r="U42" i="13"/>
  <c r="W42" i="13"/>
  <c r="Y34" i="13"/>
  <c r="U34" i="13"/>
  <c r="W34" i="13"/>
  <c r="Y26" i="13"/>
  <c r="U26" i="13"/>
  <c r="W26" i="13"/>
  <c r="Y18" i="13"/>
  <c r="U18" i="13"/>
  <c r="W18" i="13"/>
  <c r="W10" i="13"/>
  <c r="Y10" i="13"/>
  <c r="U10" i="13"/>
  <c r="R44" i="13"/>
  <c r="S5" i="13"/>
  <c r="R5" i="21"/>
  <c r="R6" i="21"/>
  <c r="S6" i="21" s="1"/>
  <c r="R10" i="21"/>
  <c r="S10" i="21" s="1"/>
  <c r="R14" i="21"/>
  <c r="S14" i="21" s="1"/>
  <c r="R18" i="21"/>
  <c r="S18" i="21" s="1"/>
  <c r="R22" i="21"/>
  <c r="S22" i="21" s="1"/>
  <c r="R26" i="21"/>
  <c r="S26" i="21" s="1"/>
  <c r="R30" i="21"/>
  <c r="S30" i="21" s="1"/>
  <c r="R34" i="21"/>
  <c r="S34" i="21" s="1"/>
  <c r="R38" i="21"/>
  <c r="S38" i="21" s="1"/>
  <c r="R42" i="21"/>
  <c r="S42" i="21" s="1"/>
  <c r="R8" i="21"/>
  <c r="S8" i="21" s="1"/>
  <c r="R16" i="21"/>
  <c r="S16" i="21" s="1"/>
  <c r="R24" i="21"/>
  <c r="S24" i="21" s="1"/>
  <c r="R32" i="21"/>
  <c r="S32" i="21" s="1"/>
  <c r="R40" i="21"/>
  <c r="S40" i="21" s="1"/>
  <c r="R20" i="21"/>
  <c r="S20" i="21" s="1"/>
  <c r="R36" i="21"/>
  <c r="S36" i="21" s="1"/>
  <c r="R12" i="21"/>
  <c r="S12" i="21" s="1"/>
  <c r="R28" i="21"/>
  <c r="S28" i="21" s="1"/>
  <c r="R41" i="21"/>
  <c r="S41" i="21" s="1"/>
  <c r="R37" i="21"/>
  <c r="S37" i="21" s="1"/>
  <c r="R33" i="21"/>
  <c r="S33" i="21" s="1"/>
  <c r="R29" i="21"/>
  <c r="S29" i="21" s="1"/>
  <c r="R25" i="21"/>
  <c r="S25" i="21" s="1"/>
  <c r="R21" i="21"/>
  <c r="S21" i="21" s="1"/>
  <c r="R17" i="21"/>
  <c r="S17" i="21" s="1"/>
  <c r="R13" i="21"/>
  <c r="S13" i="21" s="1"/>
  <c r="R9" i="21"/>
  <c r="S9" i="21" s="1"/>
  <c r="R43" i="21"/>
  <c r="S43" i="21" s="1"/>
  <c r="R39" i="21"/>
  <c r="S39" i="21" s="1"/>
  <c r="R35" i="21"/>
  <c r="S35" i="21" s="1"/>
  <c r="R31" i="21"/>
  <c r="S31" i="21" s="1"/>
  <c r="R27" i="21"/>
  <c r="S27" i="21" s="1"/>
  <c r="R23" i="21"/>
  <c r="S23" i="21" s="1"/>
  <c r="R19" i="21"/>
  <c r="S19" i="21" s="1"/>
  <c r="R15" i="21"/>
  <c r="S15" i="21" s="1"/>
  <c r="R11" i="21"/>
  <c r="S11" i="21" s="1"/>
  <c r="R7" i="21"/>
  <c r="S7" i="21" s="1"/>
  <c r="Y5" i="49"/>
  <c r="Y44" i="49" s="1"/>
  <c r="U5" i="49"/>
  <c r="U44" i="49" s="1"/>
  <c r="S44" i="49"/>
  <c r="W5" i="49"/>
  <c r="W44" i="49" s="1"/>
  <c r="R5" i="20"/>
  <c r="R6" i="20"/>
  <c r="S6" i="20" s="1"/>
  <c r="R10" i="20"/>
  <c r="S10" i="20" s="1"/>
  <c r="R14" i="20"/>
  <c r="S14" i="20" s="1"/>
  <c r="R18" i="20"/>
  <c r="S18" i="20" s="1"/>
  <c r="R22" i="20"/>
  <c r="S22" i="20" s="1"/>
  <c r="R26" i="20"/>
  <c r="S26" i="20" s="1"/>
  <c r="R30" i="20"/>
  <c r="S30" i="20" s="1"/>
  <c r="R34" i="20"/>
  <c r="S34" i="20" s="1"/>
  <c r="R38" i="20"/>
  <c r="S38" i="20" s="1"/>
  <c r="R42" i="20"/>
  <c r="S42" i="20" s="1"/>
  <c r="R8" i="20"/>
  <c r="S8" i="20" s="1"/>
  <c r="R16" i="20"/>
  <c r="S16" i="20" s="1"/>
  <c r="R24" i="20"/>
  <c r="S24" i="20" s="1"/>
  <c r="R32" i="20"/>
  <c r="S32" i="20" s="1"/>
  <c r="R40" i="20"/>
  <c r="S40" i="20" s="1"/>
  <c r="R12" i="20"/>
  <c r="S12" i="20" s="1"/>
  <c r="R28" i="20"/>
  <c r="S28" i="20" s="1"/>
  <c r="R20" i="20"/>
  <c r="S20" i="20" s="1"/>
  <c r="R36" i="20"/>
  <c r="S36" i="20" s="1"/>
  <c r="R43" i="20"/>
  <c r="S43" i="20" s="1"/>
  <c r="R39" i="20"/>
  <c r="S39" i="20" s="1"/>
  <c r="R35" i="20"/>
  <c r="S35" i="20" s="1"/>
  <c r="R31" i="20"/>
  <c r="S31" i="20" s="1"/>
  <c r="R27" i="20"/>
  <c r="S27" i="20" s="1"/>
  <c r="R23" i="20"/>
  <c r="S23" i="20" s="1"/>
  <c r="R19" i="20"/>
  <c r="S19" i="20" s="1"/>
  <c r="R15" i="20"/>
  <c r="S15" i="20" s="1"/>
  <c r="R11" i="20"/>
  <c r="S11" i="20" s="1"/>
  <c r="R7" i="20"/>
  <c r="S7" i="20" s="1"/>
  <c r="R41" i="20"/>
  <c r="S41" i="20" s="1"/>
  <c r="R37" i="20"/>
  <c r="S37" i="20" s="1"/>
  <c r="R33" i="20"/>
  <c r="S33" i="20" s="1"/>
  <c r="R29" i="20"/>
  <c r="S29" i="20" s="1"/>
  <c r="R25" i="20"/>
  <c r="S25" i="20" s="1"/>
  <c r="R21" i="20"/>
  <c r="S21" i="20" s="1"/>
  <c r="R17" i="20"/>
  <c r="S17" i="20" s="1"/>
  <c r="R13" i="20"/>
  <c r="S13" i="20" s="1"/>
  <c r="R9" i="20"/>
  <c r="S9" i="20" s="1"/>
  <c r="K13" i="46"/>
  <c r="W5" i="48" l="1"/>
  <c r="W44" i="48" s="1"/>
  <c r="U5" i="48"/>
  <c r="U44" i="48" s="1"/>
  <c r="S44" i="48"/>
  <c r="Y5" i="48"/>
  <c r="Y44" i="48" s="1"/>
  <c r="Y5" i="43"/>
  <c r="Y44" i="43" s="1"/>
  <c r="S44" i="43"/>
  <c r="U5" i="43"/>
  <c r="U44" i="43" s="1"/>
  <c r="W5" i="43"/>
  <c r="W44" i="43" s="1"/>
  <c r="W5" i="33"/>
  <c r="W44" i="33" s="1"/>
  <c r="U5" i="33"/>
  <c r="U44" i="33" s="1"/>
  <c r="S44" i="33"/>
  <c r="Y5" i="33"/>
  <c r="Y44" i="33" s="1"/>
  <c r="Y5" i="31"/>
  <c r="Y44" i="31" s="1"/>
  <c r="S44" i="31"/>
  <c r="U5" i="31"/>
  <c r="U44" i="31" s="1"/>
  <c r="W5" i="31"/>
  <c r="W44" i="31" s="1"/>
  <c r="W5" i="35"/>
  <c r="W44" i="35" s="1"/>
  <c r="Y5" i="35"/>
  <c r="Y44" i="35" s="1"/>
  <c r="S44" i="35"/>
  <c r="U5" i="35"/>
  <c r="U44" i="35" s="1"/>
  <c r="Y5" i="17"/>
  <c r="Y44" i="17" s="1"/>
  <c r="S44" i="17"/>
  <c r="U5" i="17"/>
  <c r="U44" i="17" s="1"/>
  <c r="W5" i="17"/>
  <c r="W44" i="17" s="1"/>
  <c r="Y7" i="34"/>
  <c r="Y44" i="34" s="1"/>
  <c r="W7" i="34"/>
  <c r="W44" i="34" s="1"/>
  <c r="U7" i="34"/>
  <c r="U44" i="34" s="1"/>
  <c r="S44" i="34"/>
  <c r="W5" i="28"/>
  <c r="W44" i="28" s="1"/>
  <c r="Y5" i="28"/>
  <c r="Y44" i="28" s="1"/>
  <c r="S44" i="28"/>
  <c r="U5" i="28"/>
  <c r="U44" i="28" s="1"/>
  <c r="Y13" i="20"/>
  <c r="U13" i="20"/>
  <c r="W13" i="20"/>
  <c r="W29" i="20"/>
  <c r="Y29" i="20"/>
  <c r="U29" i="20"/>
  <c r="W7" i="20"/>
  <c r="Y7" i="20"/>
  <c r="U7" i="20"/>
  <c r="W23" i="20"/>
  <c r="Y23" i="20"/>
  <c r="U23" i="20"/>
  <c r="W31" i="20"/>
  <c r="Y31" i="20"/>
  <c r="U31" i="20"/>
  <c r="Y36" i="20"/>
  <c r="U36" i="20"/>
  <c r="W36" i="20"/>
  <c r="Y40" i="20"/>
  <c r="U40" i="20"/>
  <c r="W40" i="20"/>
  <c r="W8" i="20"/>
  <c r="Y8" i="20"/>
  <c r="U8" i="20"/>
  <c r="W30" i="20"/>
  <c r="Y30" i="20"/>
  <c r="U30" i="20"/>
  <c r="W14" i="20"/>
  <c r="Y14" i="20"/>
  <c r="U14" i="20"/>
  <c r="W7" i="21"/>
  <c r="Y7" i="21"/>
  <c r="U7" i="21"/>
  <c r="Y15" i="21"/>
  <c r="U15" i="21"/>
  <c r="W15" i="21"/>
  <c r="W31" i="21"/>
  <c r="U31" i="21"/>
  <c r="Y31" i="21"/>
  <c r="Y9" i="21"/>
  <c r="U9" i="21"/>
  <c r="W9" i="21"/>
  <c r="Y25" i="21"/>
  <c r="U25" i="21"/>
  <c r="W25" i="21"/>
  <c r="Y33" i="21"/>
  <c r="U33" i="21"/>
  <c r="W33" i="21"/>
  <c r="W12" i="21"/>
  <c r="U12" i="21"/>
  <c r="Y12" i="21"/>
  <c r="W32" i="21"/>
  <c r="U32" i="21"/>
  <c r="Y32" i="21"/>
  <c r="W16" i="21"/>
  <c r="Y16" i="21"/>
  <c r="U16" i="21"/>
  <c r="Y34" i="21"/>
  <c r="U34" i="21"/>
  <c r="W34" i="21"/>
  <c r="Y18" i="21"/>
  <c r="U18" i="21"/>
  <c r="W18" i="21"/>
  <c r="W9" i="20"/>
  <c r="U9" i="20"/>
  <c r="Y9" i="20"/>
  <c r="Y17" i="20"/>
  <c r="U17" i="20"/>
  <c r="W17" i="20"/>
  <c r="Y25" i="20"/>
  <c r="U25" i="20"/>
  <c r="W25" i="20"/>
  <c r="Y33" i="20"/>
  <c r="U33" i="20"/>
  <c r="W33" i="20"/>
  <c r="Y41" i="20"/>
  <c r="U41" i="20"/>
  <c r="W41" i="20"/>
  <c r="Y11" i="20"/>
  <c r="U11" i="20"/>
  <c r="W11" i="20"/>
  <c r="W19" i="20"/>
  <c r="Y19" i="20"/>
  <c r="U19" i="20"/>
  <c r="Y27" i="20"/>
  <c r="U27" i="20"/>
  <c r="W27" i="20"/>
  <c r="Y35" i="20"/>
  <c r="U35" i="20"/>
  <c r="W35" i="20"/>
  <c r="Y43" i="20"/>
  <c r="U43" i="20"/>
  <c r="W43" i="20"/>
  <c r="W20" i="20"/>
  <c r="Y20" i="20"/>
  <c r="U20" i="20"/>
  <c r="Y12" i="20"/>
  <c r="U12" i="20"/>
  <c r="W12" i="20"/>
  <c r="W32" i="20"/>
  <c r="Y32" i="20"/>
  <c r="U32" i="20"/>
  <c r="Y16" i="20"/>
  <c r="U16" i="20"/>
  <c r="W16" i="20"/>
  <c r="W42" i="20"/>
  <c r="Y42" i="20"/>
  <c r="U42" i="20"/>
  <c r="Y34" i="20"/>
  <c r="U34" i="20"/>
  <c r="W34" i="20"/>
  <c r="Y26" i="20"/>
  <c r="U26" i="20"/>
  <c r="W26" i="20"/>
  <c r="W18" i="20"/>
  <c r="Y18" i="20"/>
  <c r="U18" i="20"/>
  <c r="Y10" i="20"/>
  <c r="U10" i="20"/>
  <c r="W10" i="20"/>
  <c r="R44" i="20"/>
  <c r="S5" i="20"/>
  <c r="Y11" i="21"/>
  <c r="U11" i="21"/>
  <c r="W11" i="21"/>
  <c r="Y19" i="21"/>
  <c r="U19" i="21"/>
  <c r="W19" i="21"/>
  <c r="Y27" i="21"/>
  <c r="U27" i="21"/>
  <c r="W27" i="21"/>
  <c r="Y35" i="21"/>
  <c r="U35" i="21"/>
  <c r="W35" i="21"/>
  <c r="Y43" i="21"/>
  <c r="U43" i="21"/>
  <c r="W43" i="21"/>
  <c r="W13" i="21"/>
  <c r="Y13" i="21"/>
  <c r="U13" i="21"/>
  <c r="W21" i="21"/>
  <c r="U21" i="21"/>
  <c r="Y21" i="21"/>
  <c r="W29" i="21"/>
  <c r="Y29" i="21"/>
  <c r="U29" i="21"/>
  <c r="W37" i="21"/>
  <c r="U37" i="21"/>
  <c r="Y37" i="21"/>
  <c r="W28" i="21"/>
  <c r="U28" i="21"/>
  <c r="Y28" i="21"/>
  <c r="Y36" i="21"/>
  <c r="U36" i="21"/>
  <c r="W36" i="21"/>
  <c r="Y40" i="21"/>
  <c r="U40" i="21"/>
  <c r="W40" i="21"/>
  <c r="Y24" i="21"/>
  <c r="U24" i="21"/>
  <c r="W24" i="21"/>
  <c r="Y8" i="21"/>
  <c r="U8" i="21"/>
  <c r="W8" i="21"/>
  <c r="Y38" i="21"/>
  <c r="U38" i="21"/>
  <c r="W38" i="21"/>
  <c r="W30" i="21"/>
  <c r="U30" i="21"/>
  <c r="Y30" i="21"/>
  <c r="W22" i="21"/>
  <c r="U22" i="21"/>
  <c r="Y22" i="21"/>
  <c r="Y14" i="21"/>
  <c r="U14" i="21"/>
  <c r="W14" i="21"/>
  <c r="W6" i="21"/>
  <c r="Y6" i="21"/>
  <c r="U6" i="21"/>
  <c r="S44" i="13"/>
  <c r="W5" i="13"/>
  <c r="W44" i="13" s="1"/>
  <c r="Y5" i="13"/>
  <c r="Y44" i="13" s="1"/>
  <c r="U5" i="13"/>
  <c r="U44" i="13" s="1"/>
  <c r="W7" i="8"/>
  <c r="Y7" i="8"/>
  <c r="U7" i="8"/>
  <c r="W15" i="8"/>
  <c r="Y15" i="8"/>
  <c r="U15" i="8"/>
  <c r="W23" i="8"/>
  <c r="Y23" i="8"/>
  <c r="U23" i="8"/>
  <c r="W31" i="8"/>
  <c r="Y31" i="8"/>
  <c r="U31" i="8"/>
  <c r="W39" i="8"/>
  <c r="Y39" i="8"/>
  <c r="U39" i="8"/>
  <c r="W9" i="8"/>
  <c r="U9" i="8"/>
  <c r="Y9" i="8"/>
  <c r="W17" i="8"/>
  <c r="Y17" i="8"/>
  <c r="U17" i="8"/>
  <c r="W25" i="8"/>
  <c r="Y25" i="8"/>
  <c r="U25" i="8"/>
  <c r="W33" i="8"/>
  <c r="Y33" i="8"/>
  <c r="U33" i="8"/>
  <c r="W41" i="8"/>
  <c r="Y41" i="8"/>
  <c r="U41" i="8"/>
  <c r="W20" i="8"/>
  <c r="Y20" i="8"/>
  <c r="U20" i="8"/>
  <c r="Y12" i="8"/>
  <c r="U12" i="8"/>
  <c r="W12" i="8"/>
  <c r="W32" i="8"/>
  <c r="Y32" i="8"/>
  <c r="U32" i="8"/>
  <c r="Y16" i="8"/>
  <c r="U16" i="8"/>
  <c r="W16" i="8"/>
  <c r="Y42" i="8"/>
  <c r="U42" i="8"/>
  <c r="W42" i="8"/>
  <c r="Y34" i="8"/>
  <c r="U34" i="8"/>
  <c r="W34" i="8"/>
  <c r="W26" i="8"/>
  <c r="Y26" i="8"/>
  <c r="U26" i="8"/>
  <c r="Y18" i="8"/>
  <c r="U18" i="8"/>
  <c r="W18" i="8"/>
  <c r="W10" i="8"/>
  <c r="Y10" i="8"/>
  <c r="U10" i="8"/>
  <c r="R44" i="8"/>
  <c r="S5" i="8"/>
  <c r="W13" i="18"/>
  <c r="Y13" i="18"/>
  <c r="U13" i="18"/>
  <c r="W21" i="18"/>
  <c r="Y21" i="18"/>
  <c r="U21" i="18"/>
  <c r="W29" i="18"/>
  <c r="Y29" i="18"/>
  <c r="U29" i="18"/>
  <c r="Y37" i="18"/>
  <c r="U37" i="18"/>
  <c r="W37" i="18"/>
  <c r="Y7" i="18"/>
  <c r="U7" i="18"/>
  <c r="W7" i="18"/>
  <c r="W15" i="18"/>
  <c r="Y15" i="18"/>
  <c r="U15" i="18"/>
  <c r="W23" i="18"/>
  <c r="Y23" i="18"/>
  <c r="U23" i="18"/>
  <c r="Y31" i="18"/>
  <c r="U31" i="18"/>
  <c r="W31" i="18"/>
  <c r="Y39" i="18"/>
  <c r="U39" i="18"/>
  <c r="W39" i="18"/>
  <c r="W40" i="18"/>
  <c r="Y40" i="18"/>
  <c r="U40" i="18"/>
  <c r="W24" i="18"/>
  <c r="Y24" i="18"/>
  <c r="U24" i="18"/>
  <c r="W8" i="18"/>
  <c r="Y8" i="18"/>
  <c r="U8" i="18"/>
  <c r="Y28" i="18"/>
  <c r="U28" i="18"/>
  <c r="W28" i="18"/>
  <c r="W12" i="18"/>
  <c r="Y12" i="18"/>
  <c r="U12" i="18"/>
  <c r="Y38" i="18"/>
  <c r="U38" i="18"/>
  <c r="W38" i="18"/>
  <c r="W30" i="18"/>
  <c r="Y30" i="18"/>
  <c r="U30" i="18"/>
  <c r="W22" i="18"/>
  <c r="Y22" i="18"/>
  <c r="U22" i="18"/>
  <c r="Y14" i="18"/>
  <c r="U14" i="18"/>
  <c r="W14" i="18"/>
  <c r="Y6" i="18"/>
  <c r="U6" i="18"/>
  <c r="W6" i="18"/>
  <c r="W21" i="20"/>
  <c r="Y21" i="20"/>
  <c r="U21" i="20"/>
  <c r="W37" i="20"/>
  <c r="Y37" i="20"/>
  <c r="U37" i="20"/>
  <c r="Y15" i="20"/>
  <c r="U15" i="20"/>
  <c r="W15" i="20"/>
  <c r="Y39" i="20"/>
  <c r="U39" i="20"/>
  <c r="W39" i="20"/>
  <c r="Y28" i="20"/>
  <c r="U28" i="20"/>
  <c r="W28" i="20"/>
  <c r="W24" i="20"/>
  <c r="U24" i="20"/>
  <c r="Y24" i="20"/>
  <c r="Y38" i="20"/>
  <c r="U38" i="20"/>
  <c r="W38" i="20"/>
  <c r="W22" i="20"/>
  <c r="Y22" i="20"/>
  <c r="U22" i="20"/>
  <c r="W6" i="20"/>
  <c r="Y6" i="20"/>
  <c r="U6" i="20"/>
  <c r="W23" i="21"/>
  <c r="U23" i="21"/>
  <c r="Y23" i="21"/>
  <c r="W39" i="21"/>
  <c r="Y39" i="21"/>
  <c r="U39" i="21"/>
  <c r="Y17" i="21"/>
  <c r="U17" i="21"/>
  <c r="W17" i="21"/>
  <c r="Y41" i="21"/>
  <c r="U41" i="21"/>
  <c r="W41" i="21"/>
  <c r="Y20" i="21"/>
  <c r="U20" i="21"/>
  <c r="W20" i="21"/>
  <c r="W42" i="21"/>
  <c r="U42" i="21"/>
  <c r="Y42" i="21"/>
  <c r="W26" i="21"/>
  <c r="Y26" i="21"/>
  <c r="U26" i="21"/>
  <c r="W10" i="21"/>
  <c r="Y10" i="21"/>
  <c r="U10" i="21"/>
  <c r="R44" i="21"/>
  <c r="S5" i="21"/>
  <c r="Y5" i="19"/>
  <c r="Y44" i="19" s="1"/>
  <c r="U5" i="19"/>
  <c r="U44" i="19" s="1"/>
  <c r="S44" i="19"/>
  <c r="W5" i="19"/>
  <c r="W44" i="19" s="1"/>
  <c r="Y11" i="8"/>
  <c r="U11" i="8"/>
  <c r="W11" i="8"/>
  <c r="Y19" i="8"/>
  <c r="U19" i="8"/>
  <c r="W19" i="8"/>
  <c r="Y27" i="8"/>
  <c r="U27" i="8"/>
  <c r="W27" i="8"/>
  <c r="Y35" i="8"/>
  <c r="U35" i="8"/>
  <c r="W35" i="8"/>
  <c r="Y43" i="8"/>
  <c r="U43" i="8"/>
  <c r="W43" i="8"/>
  <c r="Y13" i="8"/>
  <c r="U13" i="8"/>
  <c r="W13" i="8"/>
  <c r="Y21" i="8"/>
  <c r="U21" i="8"/>
  <c r="W21" i="8"/>
  <c r="Y29" i="8"/>
  <c r="U29" i="8"/>
  <c r="W29" i="8"/>
  <c r="Y37" i="8"/>
  <c r="U37" i="8"/>
  <c r="W37" i="8"/>
  <c r="Y36" i="8"/>
  <c r="U36" i="8"/>
  <c r="W36" i="8"/>
  <c r="Y28" i="8"/>
  <c r="U28" i="8"/>
  <c r="W28" i="8"/>
  <c r="W40" i="8"/>
  <c r="Y40" i="8"/>
  <c r="U40" i="8"/>
  <c r="W24" i="8"/>
  <c r="Y24" i="8"/>
  <c r="U24" i="8"/>
  <c r="W8" i="8"/>
  <c r="Y8" i="8"/>
  <c r="U8" i="8"/>
  <c r="W38" i="8"/>
  <c r="Y38" i="8"/>
  <c r="U38" i="8"/>
  <c r="Y30" i="8"/>
  <c r="U30" i="8"/>
  <c r="W30" i="8"/>
  <c r="W22" i="8"/>
  <c r="Y22" i="8"/>
  <c r="U22" i="8"/>
  <c r="Y14" i="8"/>
  <c r="U14" i="8"/>
  <c r="W14" i="8"/>
  <c r="W6" i="8"/>
  <c r="Y6" i="8"/>
  <c r="U6" i="8"/>
  <c r="Y9" i="18"/>
  <c r="U9" i="18"/>
  <c r="W9" i="18"/>
  <c r="Y17" i="18"/>
  <c r="U17" i="18"/>
  <c r="W17" i="18"/>
  <c r="Y25" i="18"/>
  <c r="U25" i="18"/>
  <c r="W25" i="18"/>
  <c r="W33" i="18"/>
  <c r="Y33" i="18"/>
  <c r="U33" i="18"/>
  <c r="W41" i="18"/>
  <c r="Y41" i="18"/>
  <c r="U41" i="18"/>
  <c r="W11" i="18"/>
  <c r="Y11" i="18"/>
  <c r="U11" i="18"/>
  <c r="Y19" i="18"/>
  <c r="U19" i="18"/>
  <c r="W19" i="18"/>
  <c r="Y27" i="18"/>
  <c r="U27" i="18"/>
  <c r="W27" i="18"/>
  <c r="W35" i="18"/>
  <c r="Y35" i="18"/>
  <c r="U35" i="18"/>
  <c r="W43" i="18"/>
  <c r="Y43" i="18"/>
  <c r="U43" i="18"/>
  <c r="Y32" i="18"/>
  <c r="U32" i="18"/>
  <c r="W32" i="18"/>
  <c r="Y16" i="18"/>
  <c r="U16" i="18"/>
  <c r="W16" i="18"/>
  <c r="W36" i="18"/>
  <c r="Y36" i="18"/>
  <c r="U36" i="18"/>
  <c r="W20" i="18"/>
  <c r="Y20" i="18"/>
  <c r="U20" i="18"/>
  <c r="Y42" i="18"/>
  <c r="U42" i="18"/>
  <c r="W42" i="18"/>
  <c r="W34" i="18"/>
  <c r="Y34" i="18"/>
  <c r="U34" i="18"/>
  <c r="Y26" i="18"/>
  <c r="U26" i="18"/>
  <c r="W26" i="18"/>
  <c r="W18" i="18"/>
  <c r="Y18" i="18"/>
  <c r="U18" i="18"/>
  <c r="Y10" i="18"/>
  <c r="U10" i="18"/>
  <c r="W10" i="18"/>
  <c r="R44" i="18"/>
  <c r="S5" i="18"/>
  <c r="C39" i="46"/>
  <c r="Q39" i="56" s="1"/>
  <c r="C18" i="46"/>
  <c r="Q18" i="56" s="1"/>
  <c r="C32" i="46"/>
  <c r="Q32" i="56" s="1"/>
  <c r="C35" i="46"/>
  <c r="Q35" i="56" s="1"/>
  <c r="C19" i="46"/>
  <c r="Q19" i="56" s="1"/>
  <c r="C23" i="46"/>
  <c r="Q23" i="56" s="1"/>
  <c r="C16" i="46"/>
  <c r="Q16" i="56" s="1"/>
  <c r="C44" i="46"/>
  <c r="Q44" i="56" s="1"/>
  <c r="C25" i="46"/>
  <c r="Q25" i="56" s="1"/>
  <c r="C42" i="46"/>
  <c r="Q42" i="56" s="1"/>
  <c r="C31" i="46"/>
  <c r="Q31" i="56" s="1"/>
  <c r="C21" i="46"/>
  <c r="Q21" i="56" s="1"/>
  <c r="C10" i="46"/>
  <c r="Q10" i="56" s="1"/>
  <c r="C24" i="46"/>
  <c r="Q24" i="56" s="1"/>
  <c r="C20" i="46"/>
  <c r="Q20" i="56" s="1"/>
  <c r="C41" i="46"/>
  <c r="Q41" i="56" s="1"/>
  <c r="C38" i="46"/>
  <c r="Q38" i="56" s="1"/>
  <c r="C22" i="46"/>
  <c r="Q22" i="56" s="1"/>
  <c r="C11" i="46"/>
  <c r="Q11" i="56" s="1"/>
  <c r="D25" i="7"/>
  <c r="E8" i="7"/>
  <c r="G8" i="7"/>
  <c r="F8" i="7"/>
  <c r="D8" i="7"/>
  <c r="C29" i="46"/>
  <c r="Q29" i="56" s="1"/>
  <c r="C7" i="46"/>
  <c r="Q7" i="56" s="1"/>
  <c r="C28" i="46"/>
  <c r="Q28" i="56" s="1"/>
  <c r="C33" i="46"/>
  <c r="Q33" i="56" s="1"/>
  <c r="C9" i="46"/>
  <c r="Q9" i="56" s="1"/>
  <c r="C34" i="46"/>
  <c r="Q34" i="56" s="1"/>
  <c r="C13" i="46"/>
  <c r="Q13" i="56" s="1"/>
  <c r="C12" i="46"/>
  <c r="Q12" i="56" s="1"/>
  <c r="C43" i="46"/>
  <c r="Q43" i="56" s="1"/>
  <c r="C14" i="46"/>
  <c r="Q14" i="56" s="1"/>
  <c r="C37" i="46"/>
  <c r="Q37" i="56" s="1"/>
  <c r="C26" i="46"/>
  <c r="Q26" i="56" s="1"/>
  <c r="C15" i="46"/>
  <c r="Q15" i="56" s="1"/>
  <c r="C40" i="46"/>
  <c r="Q40" i="56" s="1"/>
  <c r="C36" i="46"/>
  <c r="Q36" i="56" s="1"/>
  <c r="C30" i="46"/>
  <c r="Q30" i="56" s="1"/>
  <c r="C27" i="46"/>
  <c r="Q27" i="56" s="1"/>
  <c r="C17" i="46"/>
  <c r="Q17" i="56" s="1"/>
  <c r="C8" i="46"/>
  <c r="Q8" i="56" s="1"/>
  <c r="W5" i="18" l="1"/>
  <c r="W44" i="18" s="1"/>
  <c r="F13" i="7" s="1"/>
  <c r="S44" i="18"/>
  <c r="Y5" i="18"/>
  <c r="Y44" i="18" s="1"/>
  <c r="G13" i="7" s="1"/>
  <c r="U5" i="18"/>
  <c r="U44" i="18" s="1"/>
  <c r="Y5" i="21"/>
  <c r="Y44" i="21" s="1"/>
  <c r="U5" i="21"/>
  <c r="U44" i="21" s="1"/>
  <c r="W5" i="21"/>
  <c r="W44" i="21" s="1"/>
  <c r="S44" i="21"/>
  <c r="Y5" i="8"/>
  <c r="Y44" i="8" s="1"/>
  <c r="U5" i="8"/>
  <c r="U44" i="8" s="1"/>
  <c r="S44" i="8"/>
  <c r="W5" i="8"/>
  <c r="W44" i="8" s="1"/>
  <c r="Y5" i="20"/>
  <c r="Y44" i="20" s="1"/>
  <c r="G15" i="7" s="1"/>
  <c r="U5" i="20"/>
  <c r="U44" i="20" s="1"/>
  <c r="S44" i="20"/>
  <c r="D15" i="7" s="1"/>
  <c r="W5" i="20"/>
  <c r="W44" i="20" s="1"/>
  <c r="N8" i="56"/>
  <c r="P8" i="56" s="1"/>
  <c r="J8" i="56"/>
  <c r="L8" i="56" s="1"/>
  <c r="F8" i="56"/>
  <c r="H8" i="56" s="1"/>
  <c r="G17" i="7"/>
  <c r="D17" i="7"/>
  <c r="E17" i="7"/>
  <c r="F17" i="7"/>
  <c r="G11" i="7"/>
  <c r="D11" i="7"/>
  <c r="F11" i="7"/>
  <c r="E11" i="7"/>
  <c r="D19" i="7"/>
  <c r="E19" i="7"/>
  <c r="G19" i="7"/>
  <c r="F19" i="7"/>
  <c r="N17" i="56"/>
  <c r="P17" i="56" s="1"/>
  <c r="F17" i="56"/>
  <c r="H17" i="56" s="1"/>
  <c r="J17" i="56"/>
  <c r="L17" i="56" s="1"/>
  <c r="D17" i="46"/>
  <c r="F27" i="56"/>
  <c r="H27" i="56" s="1"/>
  <c r="N27" i="56"/>
  <c r="P27" i="56" s="1"/>
  <c r="J27" i="56"/>
  <c r="L27" i="56" s="1"/>
  <c r="E27" i="46"/>
  <c r="N30" i="56"/>
  <c r="P30" i="56" s="1"/>
  <c r="F30" i="56"/>
  <c r="H30" i="56" s="1"/>
  <c r="J30" i="56"/>
  <c r="L30" i="56" s="1"/>
  <c r="F30" i="46"/>
  <c r="N36" i="56"/>
  <c r="P36" i="56" s="1"/>
  <c r="F36" i="56"/>
  <c r="H36" i="56" s="1"/>
  <c r="J36" i="56"/>
  <c r="L36" i="56" s="1"/>
  <c r="F36" i="46"/>
  <c r="J40" i="56"/>
  <c r="L40" i="56" s="1"/>
  <c r="N40" i="56"/>
  <c r="P40" i="56" s="1"/>
  <c r="F40" i="56"/>
  <c r="H40" i="56" s="1"/>
  <c r="D40" i="56" s="1"/>
  <c r="D40" i="46"/>
  <c r="N15" i="56"/>
  <c r="P15" i="56" s="1"/>
  <c r="F15" i="56"/>
  <c r="H15" i="56" s="1"/>
  <c r="J15" i="56"/>
  <c r="L15" i="56" s="1"/>
  <c r="E15" i="46"/>
  <c r="E26" i="46"/>
  <c r="F26" i="46"/>
  <c r="N37" i="56"/>
  <c r="P37" i="56" s="1"/>
  <c r="J37" i="56"/>
  <c r="L37" i="56" s="1"/>
  <c r="F37" i="56"/>
  <c r="H37" i="56" s="1"/>
  <c r="F37" i="46"/>
  <c r="F14" i="46"/>
  <c r="E14" i="46"/>
  <c r="E43" i="46"/>
  <c r="D43" i="46"/>
  <c r="E12" i="46"/>
  <c r="F12" i="46"/>
  <c r="E13" i="46"/>
  <c r="F13" i="46"/>
  <c r="F34" i="46"/>
  <c r="E34" i="46"/>
  <c r="N9" i="56"/>
  <c r="P9" i="56" s="1"/>
  <c r="J9" i="56"/>
  <c r="L9" i="56" s="1"/>
  <c r="F9" i="56"/>
  <c r="H9" i="56" s="1"/>
  <c r="D9" i="46"/>
  <c r="N33" i="56"/>
  <c r="P33" i="56" s="1"/>
  <c r="F33" i="56"/>
  <c r="H33" i="56" s="1"/>
  <c r="J33" i="56"/>
  <c r="L33" i="56" s="1"/>
  <c r="D33" i="46"/>
  <c r="J28" i="56"/>
  <c r="L28" i="56" s="1"/>
  <c r="N28" i="56"/>
  <c r="P28" i="56" s="1"/>
  <c r="F28" i="56"/>
  <c r="H28" i="56" s="1"/>
  <c r="F28" i="46"/>
  <c r="N7" i="56"/>
  <c r="P7" i="56" s="1"/>
  <c r="J7" i="56"/>
  <c r="L7" i="56" s="1"/>
  <c r="F7" i="56"/>
  <c r="H7" i="56" s="1"/>
  <c r="E7" i="46"/>
  <c r="N29" i="56"/>
  <c r="P29" i="56" s="1"/>
  <c r="J29" i="56"/>
  <c r="L29" i="56" s="1"/>
  <c r="F29" i="56"/>
  <c r="H29" i="56" s="1"/>
  <c r="E29" i="46"/>
  <c r="D21" i="7"/>
  <c r="E21" i="7"/>
  <c r="G21" i="7"/>
  <c r="F21" i="7"/>
  <c r="E9" i="7"/>
  <c r="D9" i="7"/>
  <c r="G9" i="7"/>
  <c r="F9" i="7"/>
  <c r="G41" i="7"/>
  <c r="F41" i="7"/>
  <c r="D41" i="7"/>
  <c r="E41" i="7"/>
  <c r="G40" i="7"/>
  <c r="E40" i="7"/>
  <c r="D40" i="7"/>
  <c r="F40" i="7"/>
  <c r="D43" i="7"/>
  <c r="E43" i="7"/>
  <c r="F43" i="7"/>
  <c r="G43" i="7"/>
  <c r="E42" i="7"/>
  <c r="D42" i="7"/>
  <c r="F42" i="7"/>
  <c r="G42" i="7"/>
  <c r="D16" i="7"/>
  <c r="G16" i="7"/>
  <c r="E16" i="7"/>
  <c r="F16" i="7"/>
  <c r="E15" i="7"/>
  <c r="F15" i="7"/>
  <c r="F11" i="46"/>
  <c r="D11" i="46"/>
  <c r="J22" i="56"/>
  <c r="L22" i="56" s="1"/>
  <c r="N22" i="56"/>
  <c r="P22" i="56" s="1"/>
  <c r="F22" i="56"/>
  <c r="H22" i="56" s="1"/>
  <c r="D22" i="56" s="1"/>
  <c r="D22" i="46"/>
  <c r="F38" i="46"/>
  <c r="D38" i="46"/>
  <c r="N41" i="56"/>
  <c r="P41" i="56" s="1"/>
  <c r="F41" i="56"/>
  <c r="H41" i="56" s="1"/>
  <c r="J41" i="56"/>
  <c r="L41" i="56" s="1"/>
  <c r="E41" i="46"/>
  <c r="E20" i="46"/>
  <c r="F20" i="46"/>
  <c r="J24" i="56"/>
  <c r="L24" i="56" s="1"/>
  <c r="N24" i="56"/>
  <c r="P24" i="56" s="1"/>
  <c r="F24" i="56"/>
  <c r="H24" i="56" s="1"/>
  <c r="D24" i="56" s="1"/>
  <c r="D24" i="46"/>
  <c r="D10" i="46"/>
  <c r="N10" i="56"/>
  <c r="P10" i="56" s="1"/>
  <c r="F10" i="56"/>
  <c r="H10" i="56" s="1"/>
  <c r="J10" i="56"/>
  <c r="L10" i="56" s="1"/>
  <c r="F21" i="46"/>
  <c r="N21" i="56"/>
  <c r="P21" i="56" s="1"/>
  <c r="J21" i="56"/>
  <c r="L21" i="56" s="1"/>
  <c r="F21" i="56"/>
  <c r="H21" i="56" s="1"/>
  <c r="E31" i="46"/>
  <c r="F31" i="56"/>
  <c r="H31" i="56" s="1"/>
  <c r="J31" i="56"/>
  <c r="L31" i="56" s="1"/>
  <c r="N31" i="56"/>
  <c r="P31" i="56" s="1"/>
  <c r="E42" i="46"/>
  <c r="N42" i="56"/>
  <c r="P42" i="56" s="1"/>
  <c r="J42" i="56"/>
  <c r="L42" i="56" s="1"/>
  <c r="F42" i="56"/>
  <c r="H42" i="56" s="1"/>
  <c r="N25" i="56"/>
  <c r="P25" i="56" s="1"/>
  <c r="F25" i="56"/>
  <c r="H25" i="56" s="1"/>
  <c r="J25" i="56"/>
  <c r="L25" i="56" s="1"/>
  <c r="D25" i="46"/>
  <c r="F44" i="56"/>
  <c r="H44" i="56" s="1"/>
  <c r="N44" i="56"/>
  <c r="P44" i="56" s="1"/>
  <c r="J44" i="56"/>
  <c r="L44" i="56" s="1"/>
  <c r="D44" i="46"/>
  <c r="J16" i="56"/>
  <c r="L16" i="56" s="1"/>
  <c r="N16" i="56"/>
  <c r="P16" i="56" s="1"/>
  <c r="F16" i="56"/>
  <c r="H16" i="56" s="1"/>
  <c r="D16" i="56" s="1"/>
  <c r="D16" i="46"/>
  <c r="F23" i="56"/>
  <c r="H23" i="56" s="1"/>
  <c r="N23" i="56"/>
  <c r="P23" i="56" s="1"/>
  <c r="J23" i="56"/>
  <c r="L23" i="56" s="1"/>
  <c r="D23" i="46"/>
  <c r="D6" i="7"/>
  <c r="C6" i="46"/>
  <c r="E19" i="46"/>
  <c r="F19" i="46"/>
  <c r="D35" i="46"/>
  <c r="E35" i="46"/>
  <c r="F32" i="46"/>
  <c r="E32" i="46"/>
  <c r="D18" i="46"/>
  <c r="E18" i="46"/>
  <c r="F39" i="46"/>
  <c r="E39" i="46"/>
  <c r="G23" i="7"/>
  <c r="D23" i="7"/>
  <c r="E23" i="7"/>
  <c r="F23" i="7"/>
  <c r="F28" i="7"/>
  <c r="D28" i="7"/>
  <c r="E28" i="7"/>
  <c r="G28" i="7"/>
  <c r="E37" i="7"/>
  <c r="D37" i="7"/>
  <c r="F37" i="7"/>
  <c r="G37" i="7"/>
  <c r="D10" i="7"/>
  <c r="G10" i="7"/>
  <c r="E10" i="7"/>
  <c r="F10" i="7"/>
  <c r="D18" i="7"/>
  <c r="F18" i="7"/>
  <c r="E18" i="7"/>
  <c r="G18" i="7"/>
  <c r="E29" i="7"/>
  <c r="F29" i="7"/>
  <c r="E13" i="7"/>
  <c r="D13" i="7"/>
  <c r="D22" i="7"/>
  <c r="G22" i="7"/>
  <c r="E22" i="7"/>
  <c r="F22" i="7"/>
  <c r="D14" i="7"/>
  <c r="F14" i="7"/>
  <c r="G14" i="7"/>
  <c r="E14" i="7"/>
  <c r="G7" i="7"/>
  <c r="D7" i="7"/>
  <c r="E7" i="7"/>
  <c r="F7" i="7"/>
  <c r="D33" i="7"/>
  <c r="G33" i="7"/>
  <c r="F33" i="7"/>
  <c r="E33" i="7"/>
  <c r="E39" i="7"/>
  <c r="D39" i="7"/>
  <c r="F39" i="7"/>
  <c r="G39" i="7"/>
  <c r="F17" i="46"/>
  <c r="E17" i="46"/>
  <c r="D27" i="46"/>
  <c r="F27" i="46"/>
  <c r="D30" i="46"/>
  <c r="E30" i="46"/>
  <c r="D36" i="46"/>
  <c r="E36" i="46"/>
  <c r="F40" i="46"/>
  <c r="E40" i="46"/>
  <c r="D15" i="46"/>
  <c r="F15" i="46"/>
  <c r="N26" i="56"/>
  <c r="P26" i="56" s="1"/>
  <c r="J26" i="56"/>
  <c r="L26" i="56" s="1"/>
  <c r="F26" i="56"/>
  <c r="H26" i="56" s="1"/>
  <c r="D26" i="46"/>
  <c r="D37" i="46"/>
  <c r="E37" i="46"/>
  <c r="N14" i="56"/>
  <c r="P14" i="56" s="1"/>
  <c r="F14" i="56"/>
  <c r="H14" i="56" s="1"/>
  <c r="J14" i="56"/>
  <c r="L14" i="56" s="1"/>
  <c r="D14" i="46"/>
  <c r="F43" i="56"/>
  <c r="H43" i="56" s="1"/>
  <c r="J43" i="56"/>
  <c r="L43" i="56" s="1"/>
  <c r="N43" i="56"/>
  <c r="P43" i="56" s="1"/>
  <c r="F43" i="46"/>
  <c r="N12" i="56"/>
  <c r="P12" i="56" s="1"/>
  <c r="F12" i="56"/>
  <c r="H12" i="56" s="1"/>
  <c r="J12" i="56"/>
  <c r="L12" i="56" s="1"/>
  <c r="D12" i="46"/>
  <c r="N13" i="56"/>
  <c r="P13" i="56" s="1"/>
  <c r="J13" i="56"/>
  <c r="L13" i="56" s="1"/>
  <c r="F13" i="56"/>
  <c r="H13" i="56" s="1"/>
  <c r="D13" i="46"/>
  <c r="N34" i="56"/>
  <c r="P34" i="56" s="1"/>
  <c r="F34" i="56"/>
  <c r="H34" i="56" s="1"/>
  <c r="J34" i="56"/>
  <c r="L34" i="56" s="1"/>
  <c r="D34" i="46"/>
  <c r="E9" i="46"/>
  <c r="F9" i="46"/>
  <c r="E33" i="46"/>
  <c r="F33" i="46"/>
  <c r="E28" i="46"/>
  <c r="D28" i="46"/>
  <c r="F7" i="46"/>
  <c r="D7" i="46"/>
  <c r="F29" i="46"/>
  <c r="D29" i="46"/>
  <c r="D20" i="7"/>
  <c r="E20" i="7"/>
  <c r="G20" i="7"/>
  <c r="F20" i="7"/>
  <c r="G30" i="7"/>
  <c r="E30" i="7"/>
  <c r="F30" i="7"/>
  <c r="D30" i="7"/>
  <c r="F26" i="7"/>
  <c r="D26" i="7"/>
  <c r="G26" i="7"/>
  <c r="E26" i="7"/>
  <c r="F25" i="7"/>
  <c r="G25" i="7"/>
  <c r="D8" i="46"/>
  <c r="E8" i="46"/>
  <c r="E35" i="7"/>
  <c r="F35" i="7"/>
  <c r="G35" i="7"/>
  <c r="D35" i="7"/>
  <c r="E38" i="7"/>
  <c r="D38" i="7"/>
  <c r="F38" i="7"/>
  <c r="G38" i="7"/>
  <c r="E34" i="7"/>
  <c r="D34" i="7"/>
  <c r="F34" i="7"/>
  <c r="G34" i="7"/>
  <c r="D44" i="7"/>
  <c r="G44" i="7"/>
  <c r="F44" i="7"/>
  <c r="E44" i="7"/>
  <c r="D29" i="7"/>
  <c r="G29" i="7"/>
  <c r="F36" i="7"/>
  <c r="G36" i="7"/>
  <c r="E36" i="7"/>
  <c r="D36" i="7"/>
  <c r="D12" i="7"/>
  <c r="E12" i="7"/>
  <c r="G12" i="7"/>
  <c r="F12" i="7"/>
  <c r="G24" i="7"/>
  <c r="F24" i="7"/>
  <c r="E24" i="7"/>
  <c r="D24" i="7"/>
  <c r="F32" i="7"/>
  <c r="D32" i="7"/>
  <c r="E32" i="7"/>
  <c r="G32" i="7"/>
  <c r="F11" i="56"/>
  <c r="H11" i="56" s="1"/>
  <c r="N11" i="56"/>
  <c r="P11" i="56" s="1"/>
  <c r="J11" i="56"/>
  <c r="L11" i="56" s="1"/>
  <c r="E11" i="46"/>
  <c r="E22" i="46"/>
  <c r="F22" i="46"/>
  <c r="F38" i="56"/>
  <c r="H38" i="56" s="1"/>
  <c r="N38" i="56"/>
  <c r="P38" i="56" s="1"/>
  <c r="J38" i="56"/>
  <c r="L38" i="56" s="1"/>
  <c r="E38" i="46"/>
  <c r="D41" i="46"/>
  <c r="F41" i="46"/>
  <c r="N20" i="56"/>
  <c r="P20" i="56" s="1"/>
  <c r="F20" i="56"/>
  <c r="H20" i="56" s="1"/>
  <c r="J20" i="56"/>
  <c r="L20" i="56" s="1"/>
  <c r="D20" i="46"/>
  <c r="F24" i="46"/>
  <c r="E24" i="46"/>
  <c r="F10" i="46"/>
  <c r="E10" i="46"/>
  <c r="D21" i="46"/>
  <c r="E21" i="46"/>
  <c r="D31" i="46"/>
  <c r="F31" i="46"/>
  <c r="F42" i="46"/>
  <c r="D42" i="46"/>
  <c r="E25" i="46"/>
  <c r="F25" i="46"/>
  <c r="F44" i="46"/>
  <c r="E44" i="46"/>
  <c r="E16" i="46"/>
  <c r="F16" i="46"/>
  <c r="F23" i="46"/>
  <c r="E23" i="46"/>
  <c r="K14" i="46"/>
  <c r="K15" i="46" s="1"/>
  <c r="F19" i="56"/>
  <c r="H19" i="56" s="1"/>
  <c r="J19" i="56"/>
  <c r="L19" i="56" s="1"/>
  <c r="N19" i="56"/>
  <c r="P19" i="56" s="1"/>
  <c r="D19" i="46"/>
  <c r="F35" i="56"/>
  <c r="H35" i="56" s="1"/>
  <c r="N35" i="56"/>
  <c r="P35" i="56" s="1"/>
  <c r="J35" i="56"/>
  <c r="L35" i="56" s="1"/>
  <c r="F35" i="46"/>
  <c r="N32" i="56"/>
  <c r="P32" i="56" s="1"/>
  <c r="F32" i="56"/>
  <c r="H32" i="56" s="1"/>
  <c r="J32" i="56"/>
  <c r="L32" i="56" s="1"/>
  <c r="D32" i="46"/>
  <c r="N18" i="56"/>
  <c r="P18" i="56" s="1"/>
  <c r="F18" i="56"/>
  <c r="H18" i="56" s="1"/>
  <c r="J18" i="56"/>
  <c r="L18" i="56" s="1"/>
  <c r="F18" i="46"/>
  <c r="N39" i="56"/>
  <c r="P39" i="56" s="1"/>
  <c r="F39" i="56"/>
  <c r="H39" i="56" s="1"/>
  <c r="J39" i="56"/>
  <c r="L39" i="56" s="1"/>
  <c r="D39" i="46"/>
  <c r="F27" i="7"/>
  <c r="D27" i="7"/>
  <c r="E27" i="7"/>
  <c r="G27" i="7"/>
  <c r="G31" i="7"/>
  <c r="D31" i="7"/>
  <c r="F31" i="7"/>
  <c r="E31" i="7"/>
  <c r="D28" i="56" l="1"/>
  <c r="C28" i="56" s="1"/>
  <c r="H28" i="7" s="1"/>
  <c r="D36" i="56"/>
  <c r="C36" i="56" s="1"/>
  <c r="H36" i="7" s="1"/>
  <c r="D30" i="56"/>
  <c r="C30" i="56" s="1"/>
  <c r="H30" i="7" s="1"/>
  <c r="D39" i="56"/>
  <c r="C39" i="56" s="1"/>
  <c r="H39" i="7" s="1"/>
  <c r="D18" i="56"/>
  <c r="C18" i="56" s="1"/>
  <c r="H18" i="7" s="1"/>
  <c r="D32" i="56"/>
  <c r="C32" i="56" s="1"/>
  <c r="G32" i="46" s="1"/>
  <c r="D26" i="56"/>
  <c r="C26" i="56" s="1"/>
  <c r="H26" i="7" s="1"/>
  <c r="D17" i="56"/>
  <c r="C17" i="56" s="1"/>
  <c r="H17" i="7" s="1"/>
  <c r="D8" i="56"/>
  <c r="C8" i="56" s="1"/>
  <c r="H8" i="7" s="1"/>
  <c r="D34" i="56"/>
  <c r="C34" i="56" s="1"/>
  <c r="G34" i="46" s="1"/>
  <c r="D12" i="56"/>
  <c r="C12" i="56" s="1"/>
  <c r="H12" i="7" s="1"/>
  <c r="D14" i="56"/>
  <c r="C14" i="56" s="1"/>
  <c r="G14" i="46" s="1"/>
  <c r="C16" i="56"/>
  <c r="G16" i="46" s="1"/>
  <c r="C22" i="56"/>
  <c r="G22" i="46" s="1"/>
  <c r="D7" i="56"/>
  <c r="C7" i="56" s="1"/>
  <c r="G7" i="46" s="1"/>
  <c r="D9" i="56"/>
  <c r="C9" i="56" s="1"/>
  <c r="G9" i="46" s="1"/>
  <c r="D37" i="56"/>
  <c r="C37" i="56" s="1"/>
  <c r="H37" i="7" s="1"/>
  <c r="D35" i="56"/>
  <c r="C35" i="56" s="1"/>
  <c r="D19" i="56"/>
  <c r="C19" i="56" s="1"/>
  <c r="D20" i="56"/>
  <c r="C20" i="56" s="1"/>
  <c r="E25" i="7"/>
  <c r="D13" i="56"/>
  <c r="C13" i="56" s="1"/>
  <c r="D43" i="56"/>
  <c r="C43" i="56" s="1"/>
  <c r="G26" i="46"/>
  <c r="F6" i="7"/>
  <c r="F45" i="7" s="1"/>
  <c r="E6" i="46"/>
  <c r="E45" i="46" s="1"/>
  <c r="M6" i="46" s="1"/>
  <c r="Q6" i="56"/>
  <c r="C45" i="46"/>
  <c r="G6" i="7"/>
  <c r="G45" i="7" s="1"/>
  <c r="F6" i="46"/>
  <c r="D23" i="56"/>
  <c r="C23" i="56" s="1"/>
  <c r="H16" i="7"/>
  <c r="D44" i="56"/>
  <c r="C44" i="56" s="1"/>
  <c r="D10" i="56"/>
  <c r="C10" i="56" s="1"/>
  <c r="C24" i="56"/>
  <c r="D33" i="56"/>
  <c r="C33" i="56" s="1"/>
  <c r="D15" i="56"/>
  <c r="C15" i="56" s="1"/>
  <c r="F8" i="46"/>
  <c r="C40" i="56"/>
  <c r="D27" i="56"/>
  <c r="C27" i="56" s="1"/>
  <c r="G39" i="46"/>
  <c r="G18" i="46"/>
  <c r="D38" i="56"/>
  <c r="C38" i="56" s="1"/>
  <c r="D11" i="56"/>
  <c r="C11" i="56" s="1"/>
  <c r="D6" i="46"/>
  <c r="D45" i="46" s="1"/>
  <c r="L6" i="46" s="1"/>
  <c r="L8" i="46" s="1"/>
  <c r="E6" i="7"/>
  <c r="D45" i="7"/>
  <c r="D25" i="56"/>
  <c r="C25" i="56" s="1"/>
  <c r="D42" i="56"/>
  <c r="C42" i="56" s="1"/>
  <c r="D31" i="56"/>
  <c r="C31" i="56" s="1"/>
  <c r="D21" i="56"/>
  <c r="C21" i="56" s="1"/>
  <c r="D41" i="56"/>
  <c r="C41" i="56" s="1"/>
  <c r="D29" i="56"/>
  <c r="C29" i="56" s="1"/>
  <c r="G30" i="46"/>
  <c r="E45" i="7" l="1"/>
  <c r="G8" i="46"/>
  <c r="H7" i="7"/>
  <c r="G12" i="46"/>
  <c r="G36" i="46"/>
  <c r="G37" i="46"/>
  <c r="H34" i="7"/>
  <c r="H32" i="7"/>
  <c r="H9" i="7"/>
  <c r="G17" i="46"/>
  <c r="G28" i="46"/>
  <c r="H14" i="7"/>
  <c r="H22" i="7"/>
  <c r="G38" i="46"/>
  <c r="H38" i="7"/>
  <c r="G40" i="46"/>
  <c r="H40" i="7"/>
  <c r="G15" i="46"/>
  <c r="H15" i="7"/>
  <c r="G24" i="46"/>
  <c r="H24" i="7"/>
  <c r="G44" i="46"/>
  <c r="H44" i="7"/>
  <c r="F45" i="46"/>
  <c r="N6" i="46" s="1"/>
  <c r="Q45" i="56"/>
  <c r="K6" i="46"/>
  <c r="K8" i="46" s="1"/>
  <c r="G43" i="46"/>
  <c r="H43" i="7"/>
  <c r="G19" i="46"/>
  <c r="H19" i="7"/>
  <c r="G29" i="46"/>
  <c r="H29" i="7"/>
  <c r="G21" i="46"/>
  <c r="H21" i="7"/>
  <c r="G42" i="46"/>
  <c r="H42" i="7"/>
  <c r="G41" i="46"/>
  <c r="H41" i="7"/>
  <c r="G31" i="46"/>
  <c r="H31" i="7"/>
  <c r="G25" i="46"/>
  <c r="H25" i="7"/>
  <c r="G11" i="46"/>
  <c r="H11" i="7"/>
  <c r="G27" i="46"/>
  <c r="H27" i="7"/>
  <c r="G33" i="46"/>
  <c r="H33" i="7"/>
  <c r="G10" i="46"/>
  <c r="H10" i="7"/>
  <c r="G23" i="46"/>
  <c r="H23" i="7"/>
  <c r="F6" i="56"/>
  <c r="H6" i="56" s="1"/>
  <c r="N6" i="56"/>
  <c r="J6" i="56"/>
  <c r="G13" i="46"/>
  <c r="H13" i="7"/>
  <c r="G20" i="46"/>
  <c r="H20" i="7"/>
  <c r="G35" i="46"/>
  <c r="H35" i="7"/>
  <c r="J45" i="56" l="1"/>
  <c r="L6" i="56"/>
  <c r="L45" i="56" s="1"/>
  <c r="H45" i="56"/>
  <c r="N45" i="56"/>
  <c r="P6" i="56"/>
  <c r="P45" i="56" s="1"/>
  <c r="D6" i="56" l="1"/>
  <c r="D45" i="56" s="1"/>
  <c r="C6" i="56"/>
  <c r="G6" i="46" l="1"/>
  <c r="G45" i="46" s="1"/>
  <c r="O6" i="46" s="1"/>
  <c r="H6" i="7"/>
  <c r="H45" i="7" s="1"/>
  <c r="C45" i="56"/>
</calcChain>
</file>

<file path=xl/sharedStrings.xml><?xml version="1.0" encoding="utf-8"?>
<sst xmlns="http://schemas.openxmlformats.org/spreadsheetml/2006/main" count="8217" uniqueCount="1280">
  <si>
    <t>（単位：百万円）</t>
  </si>
  <si>
    <t>　</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</si>
  <si>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</si>
  <si>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</si>
  <si>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</si>
  <si>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</si>
  <si>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</si>
  <si>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</si>
  <si>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</si>
  <si>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</si>
  <si>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</si>
  <si>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</si>
  <si>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</si>
  <si>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</si>
  <si>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</si>
  <si>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</si>
  <si>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</si>
  <si>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</si>
  <si>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</si>
  <si>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</si>
  <si>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</si>
  <si>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</si>
  <si>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</si>
  <si>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</si>
  <si>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</si>
  <si>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</si>
  <si>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</si>
  <si>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鉱業</t>
  </si>
  <si>
    <t>繊維製品</t>
  </si>
  <si>
    <t>化学製品</t>
  </si>
  <si>
    <t>石油・石炭製品</t>
  </si>
  <si>
    <t>窯業・土石製品</t>
  </si>
  <si>
    <t>鉄鋼</t>
  </si>
  <si>
    <t>非鉄金属</t>
  </si>
  <si>
    <t>金属製品</t>
  </si>
  <si>
    <t>電気機械</t>
  </si>
  <si>
    <t>建設</t>
  </si>
  <si>
    <t>金融・保険</t>
  </si>
  <si>
    <t>不動産</t>
  </si>
  <si>
    <t>公務</t>
  </si>
  <si>
    <t>教育・研究</t>
  </si>
  <si>
    <t>対事業所サービス</t>
  </si>
  <si>
    <t>対個人サービス</t>
  </si>
  <si>
    <t>内生部門計</t>
  </si>
  <si>
    <t>民間消費支出</t>
  </si>
  <si>
    <t>一般政府消費支出</t>
  </si>
  <si>
    <t>在庫純増</t>
  </si>
  <si>
    <t>輸出</t>
  </si>
  <si>
    <t>移出</t>
  </si>
  <si>
    <t>最終需要計</t>
  </si>
  <si>
    <t>需要合計</t>
  </si>
  <si>
    <t>（控除）輸入</t>
  </si>
  <si>
    <t>（控除）移入</t>
  </si>
  <si>
    <t>（控除）移輸入計</t>
  </si>
  <si>
    <t>最終需要部門計</t>
  </si>
  <si>
    <t>その他の製造工業製品</t>
  </si>
  <si>
    <t>35</t>
  </si>
  <si>
    <t>家計外消費支出（行）</t>
  </si>
  <si>
    <t>雇用者所得</t>
  </si>
  <si>
    <t>営業余剰</t>
  </si>
  <si>
    <t>資本減耗引当</t>
  </si>
  <si>
    <t>間接税(除関税)</t>
  </si>
  <si>
    <t>（控除）経常補助金</t>
  </si>
  <si>
    <t>粗付加価値部門計</t>
  </si>
  <si>
    <t>各種係数表</t>
  </si>
  <si>
    <t>第８表　その他の分析係数表（その３）　粗付加価値率・雇用者所得率</t>
  </si>
  <si>
    <t>第８表　その他の分析係数表（その４）　民間消費支出構成比</t>
  </si>
  <si>
    <t>※取引基本表より</t>
    <rPh sb="1" eb="3">
      <t>トリヒキ</t>
    </rPh>
    <rPh sb="3" eb="6">
      <t>キホンヒョウ</t>
    </rPh>
    <phoneticPr fontId="5"/>
  </si>
  <si>
    <t>※就業・雇用者・・・雇用表より、県内生産額・・・取引基本表より</t>
    <rPh sb="1" eb="3">
      <t>シュウギョウ</t>
    </rPh>
    <rPh sb="4" eb="6">
      <t>コヨウ</t>
    </rPh>
    <rPh sb="6" eb="7">
      <t>シャ</t>
    </rPh>
    <rPh sb="10" eb="12">
      <t>コヨウ</t>
    </rPh>
    <rPh sb="12" eb="13">
      <t>ヒョウ</t>
    </rPh>
    <rPh sb="16" eb="18">
      <t>ケンナイ</t>
    </rPh>
    <rPh sb="18" eb="21">
      <t>セイサンガク</t>
    </rPh>
    <rPh sb="24" eb="26">
      <t>トリヒキ</t>
    </rPh>
    <rPh sb="26" eb="29">
      <t>キホンヒョウ</t>
    </rPh>
    <phoneticPr fontId="5"/>
  </si>
  <si>
    <t>※取引基本表より</t>
  </si>
  <si>
    <t>※粗付加価値率は、SNAに合わせるため家計外消費を除いている。</t>
    <rPh sb="1" eb="4">
      <t>ソフカ</t>
    </rPh>
    <rPh sb="4" eb="6">
      <t>カチ</t>
    </rPh>
    <rPh sb="6" eb="7">
      <t>リツ</t>
    </rPh>
    <rPh sb="13" eb="14">
      <t>ア</t>
    </rPh>
    <rPh sb="19" eb="22">
      <t>カケイガイ</t>
    </rPh>
    <rPh sb="22" eb="24">
      <t>ショウヒ</t>
    </rPh>
    <rPh sb="25" eb="26">
      <t>ノゾ</t>
    </rPh>
    <phoneticPr fontId="5"/>
  </si>
  <si>
    <t>（百万円）</t>
  </si>
  <si>
    <t>（人／百万円）</t>
  </si>
  <si>
    <t>粗付加価値率</t>
  </si>
  <si>
    <t>雇用者所得率</t>
  </si>
  <si>
    <t>民間消費支出構成比</t>
  </si>
  <si>
    <t>移輸入計</t>
  </si>
  <si>
    <t>移輸入率</t>
  </si>
  <si>
    <t>粗付加価値率</t>
    <rPh sb="0" eb="3">
      <t>ソフカ</t>
    </rPh>
    <rPh sb="3" eb="5">
      <t>カチ</t>
    </rPh>
    <rPh sb="5" eb="6">
      <t>リツ</t>
    </rPh>
    <phoneticPr fontId="5"/>
  </si>
  <si>
    <t>雇用者所得率</t>
    <rPh sb="0" eb="3">
      <t>コヨウシャ</t>
    </rPh>
    <rPh sb="3" eb="6">
      <t>ショトクリツ</t>
    </rPh>
    <phoneticPr fontId="5"/>
  </si>
  <si>
    <t>民間消費支出構成比</t>
    <rPh sb="0" eb="2">
      <t>ミンカン</t>
    </rPh>
    <rPh sb="2" eb="4">
      <t>ショウヒ</t>
    </rPh>
    <rPh sb="4" eb="6">
      <t>シシュツ</t>
    </rPh>
    <rPh sb="6" eb="9">
      <t>コウセイヒ</t>
    </rPh>
    <phoneticPr fontId="5"/>
  </si>
  <si>
    <t>Ａ</t>
  </si>
  <si>
    <t>Ｂ</t>
  </si>
  <si>
    <t>Ｃ＝Ｂ／Ａ</t>
  </si>
  <si>
    <t>Ｄ＝１－Ｃ</t>
  </si>
  <si>
    <t>合計</t>
    <rPh sb="0" eb="2">
      <t>ゴウケイ</t>
    </rPh>
    <phoneticPr fontId="5"/>
  </si>
  <si>
    <t>ﾜｰｸｼｰﾄ名</t>
  </si>
  <si>
    <t>説明</t>
  </si>
  <si>
    <t>備考</t>
  </si>
  <si>
    <t>③ 企業に過剰在庫が存在せず、需要に対しては、常に生産を行って供給する。</t>
  </si>
  <si>
    <t>④ 企業の生産能力に限界がなく、あらゆる需要にこたえられる。</t>
  </si>
  <si>
    <t>⑤ 一つの生産物は、ただ一つの生産部門（産業）から供給される。</t>
  </si>
  <si>
    <t>⑥ 原材料等の投入量は、その部門の生産量に比例する。</t>
  </si>
  <si>
    <t>⑧ 生産波及効果が達成される期間は、不明である。</t>
  </si>
  <si>
    <t>（４）その他</t>
  </si>
  <si>
    <t>利用上の注意</t>
    <rPh sb="0" eb="3">
      <t>リヨウジョウ</t>
    </rPh>
    <rPh sb="4" eb="6">
      <t>チュウイ</t>
    </rPh>
    <phoneticPr fontId="5"/>
  </si>
  <si>
    <t>推計フロー図</t>
    <rPh sb="0" eb="2">
      <t>スイケイ</t>
    </rPh>
    <rPh sb="5" eb="6">
      <t>ズ</t>
    </rPh>
    <phoneticPr fontId="5"/>
  </si>
  <si>
    <t>最終需要推計＿まとめ</t>
    <rPh sb="0" eb="2">
      <t>サイシュウ</t>
    </rPh>
    <rPh sb="2" eb="4">
      <t>ジュヨウ</t>
    </rPh>
    <rPh sb="4" eb="6">
      <t>スイケイ</t>
    </rPh>
    <phoneticPr fontId="5"/>
  </si>
  <si>
    <t>データ入力</t>
    <rPh sb="3" eb="5">
      <t>ニュウリョク</t>
    </rPh>
    <phoneticPr fontId="5"/>
  </si>
  <si>
    <t>経済波及効果推計値</t>
    <rPh sb="0" eb="2">
      <t>ケイザイ</t>
    </rPh>
    <rPh sb="2" eb="4">
      <t>ハキュウ</t>
    </rPh>
    <rPh sb="4" eb="6">
      <t>コウカ</t>
    </rPh>
    <rPh sb="6" eb="8">
      <t>スイケイ</t>
    </rPh>
    <rPh sb="8" eb="9">
      <t>アタイ</t>
    </rPh>
    <phoneticPr fontId="5"/>
  </si>
  <si>
    <t>投入係数表</t>
    <rPh sb="0" eb="2">
      <t>トウニュウ</t>
    </rPh>
    <rPh sb="2" eb="4">
      <t>ケイスウ</t>
    </rPh>
    <rPh sb="4" eb="5">
      <t>ヒョウ</t>
    </rPh>
    <phoneticPr fontId="5"/>
  </si>
  <si>
    <t>逆行列係数表</t>
    <rPh sb="0" eb="3">
      <t>ギャクギョウレツ</t>
    </rPh>
    <rPh sb="3" eb="5">
      <t>ケイスウ</t>
    </rPh>
    <rPh sb="5" eb="6">
      <t>ヒョウ</t>
    </rPh>
    <phoneticPr fontId="5"/>
  </si>
  <si>
    <t>分析係数</t>
    <rPh sb="0" eb="2">
      <t>ブンセキ</t>
    </rPh>
    <rPh sb="2" eb="4">
      <t>ケイスウ</t>
    </rPh>
    <phoneticPr fontId="5"/>
  </si>
  <si>
    <t>産業連関分析上の留意点</t>
    <rPh sb="0" eb="2">
      <t>サンギョウ</t>
    </rPh>
    <rPh sb="2" eb="4">
      <t>レンカン</t>
    </rPh>
    <phoneticPr fontId="5"/>
  </si>
  <si>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5"/>
  </si>
  <si>
    <t>（２）分析の基本的仮定</t>
    <rPh sb="3" eb="5">
      <t>ブンセキ</t>
    </rPh>
    <phoneticPr fontId="5"/>
  </si>
  <si>
    <t>（３）分析の前提条件</t>
    <rPh sb="3" eb="5">
      <t>ブンセキ</t>
    </rPh>
    <phoneticPr fontId="5"/>
  </si>
  <si>
    <r>
      <t>①</t>
    </r>
    <r>
      <rPr>
        <sz val="10.5"/>
        <color indexed="8"/>
        <rFont val="ＭＳ 明朝"/>
        <family val="1"/>
        <charset val="128"/>
      </rPr>
      <t>本事例では、各産業部門の平均的な投入構造によることとする。例えば、建設業であれば「建設部門」を１部門とする「投入係数」を用いて推計する。</t>
    </r>
    <rPh sb="7" eb="8">
      <t>カク</t>
    </rPh>
    <rPh sb="8" eb="10">
      <t>サンギョウ</t>
    </rPh>
    <rPh sb="10" eb="12">
      <t>ブモン</t>
    </rPh>
    <rPh sb="30" eb="31">
      <t>タト</t>
    </rPh>
    <rPh sb="34" eb="36">
      <t>ケンセツ</t>
    </rPh>
    <rPh sb="36" eb="37">
      <t>ギョウ</t>
    </rPh>
    <phoneticPr fontId="5"/>
  </si>
  <si>
    <r>
      <t>④</t>
    </r>
    <r>
      <rPr>
        <sz val="10.5"/>
        <color indexed="8"/>
        <rFont val="ＭＳ 明朝"/>
        <family val="1"/>
        <charset val="128"/>
      </rPr>
      <t>粗付加価値については、雇用者報酬の一定割合が、最終需要（消費）にまわるものとする。</t>
    </r>
    <rPh sb="15" eb="17">
      <t>ホウシュウ</t>
    </rPh>
    <phoneticPr fontId="5"/>
  </si>
  <si>
    <t>（注）雇用者報酬の消費への転換比率は、一般的に使われる「平均消費性向」（資料：総務省「家計調査」）を用いた。</t>
    <rPh sb="6" eb="8">
      <t>ホウシュウ</t>
    </rPh>
    <rPh sb="36" eb="38">
      <t>シリョウ</t>
    </rPh>
    <rPh sb="39" eb="42">
      <t>ソウムショウ</t>
    </rPh>
    <rPh sb="43" eb="45">
      <t>カケイ</t>
    </rPh>
    <rPh sb="45" eb="47">
      <t>チョウサ</t>
    </rPh>
    <phoneticPr fontId="5"/>
  </si>
  <si>
    <r>
      <t>②</t>
    </r>
    <r>
      <rPr>
        <sz val="10.5"/>
        <color indexed="8"/>
        <rFont val="ＭＳ 明朝"/>
        <family val="1"/>
        <charset val="128"/>
      </rPr>
      <t>雇用者報酬の外に営業余剰なども、一部、消費や投資に向って新たな需要を喚起する。</t>
    </r>
    <rPh sb="4" eb="6">
      <t>ホウシュウ</t>
    </rPh>
    <phoneticPr fontId="5"/>
  </si>
  <si>
    <t>部門別最終需要額</t>
    <rPh sb="0" eb="3">
      <t>ブモンベツ</t>
    </rPh>
    <rPh sb="3" eb="5">
      <t>サイシュウ</t>
    </rPh>
    <rPh sb="5" eb="7">
      <t>ジュヨウ</t>
    </rPh>
    <rPh sb="7" eb="8">
      <t>ガク</t>
    </rPh>
    <phoneticPr fontId="5"/>
  </si>
  <si>
    <t>ﾃﾞｰﾀ入力欄</t>
    <rPh sb="4" eb="6">
      <t>ニュウリョク</t>
    </rPh>
    <rPh sb="6" eb="7">
      <t>ラン</t>
    </rPh>
    <phoneticPr fontId="5"/>
  </si>
  <si>
    <t>雇用者報酬への転換比率</t>
    <rPh sb="0" eb="3">
      <t>コヨウシャ</t>
    </rPh>
    <rPh sb="3" eb="5">
      <t>ホウシュウ</t>
    </rPh>
    <rPh sb="7" eb="9">
      <t>テンカン</t>
    </rPh>
    <rPh sb="9" eb="11">
      <t>ヒリツ</t>
    </rPh>
    <phoneticPr fontId="5"/>
  </si>
  <si>
    <t>最終需要額</t>
    <rPh sb="0" eb="2">
      <t>サイシュウ</t>
    </rPh>
    <rPh sb="2" eb="5">
      <t>ジュヨウガク</t>
    </rPh>
    <phoneticPr fontId="5"/>
  </si>
  <si>
    <t>経済波及効果（まとめ）</t>
    <rPh sb="0" eb="2">
      <t>ケイザイ</t>
    </rPh>
    <rPh sb="2" eb="4">
      <t>ハキュウ</t>
    </rPh>
    <rPh sb="4" eb="6">
      <t>コウカ</t>
    </rPh>
    <phoneticPr fontId="5"/>
  </si>
  <si>
    <t>（百万円、人）</t>
    <rPh sb="1" eb="2">
      <t>ヒャク</t>
    </rPh>
    <rPh sb="2" eb="4">
      <t>マンエン</t>
    </rPh>
    <rPh sb="5" eb="6">
      <t>ニン</t>
    </rPh>
    <phoneticPr fontId="5"/>
  </si>
  <si>
    <t>備考</t>
    <rPh sb="0" eb="2">
      <t>ビコウ</t>
    </rPh>
    <phoneticPr fontId="5"/>
  </si>
  <si>
    <t>平均消費性向（勤労者世帯）</t>
    <rPh sb="0" eb="2">
      <t>ヘイキン</t>
    </rPh>
    <rPh sb="7" eb="10">
      <t>キンロウシャ</t>
    </rPh>
    <rPh sb="10" eb="12">
      <t>セタイ</t>
    </rPh>
    <phoneticPr fontId="5"/>
  </si>
  <si>
    <t>（百万円）</t>
    <rPh sb="1" eb="2">
      <t>ヒャク</t>
    </rPh>
    <rPh sb="2" eb="4">
      <t>マンエン</t>
    </rPh>
    <phoneticPr fontId="5"/>
  </si>
  <si>
    <t>生産誘発額</t>
    <rPh sb="0" eb="2">
      <t>セイサン</t>
    </rPh>
    <rPh sb="2" eb="5">
      <t>ユウハツガク</t>
    </rPh>
    <phoneticPr fontId="5"/>
  </si>
  <si>
    <t>付加価値誘発額</t>
    <rPh sb="0" eb="2">
      <t>フカ</t>
    </rPh>
    <rPh sb="2" eb="4">
      <t>カチ</t>
    </rPh>
    <rPh sb="4" eb="7">
      <t>ユウハツガク</t>
    </rPh>
    <phoneticPr fontId="5"/>
  </si>
  <si>
    <t>就業者誘発数</t>
    <rPh sb="0" eb="3">
      <t>シュウギョウシャ</t>
    </rPh>
    <rPh sb="3" eb="5">
      <t>ユウハツ</t>
    </rPh>
    <rPh sb="5" eb="6">
      <t>スウ</t>
    </rPh>
    <phoneticPr fontId="5"/>
  </si>
  <si>
    <t>雇用者誘発数</t>
    <rPh sb="0" eb="3">
      <t>コヨウシャ</t>
    </rPh>
    <rPh sb="3" eb="5">
      <t>ユウハツ</t>
    </rPh>
    <rPh sb="5" eb="6">
      <t>スウ</t>
    </rPh>
    <phoneticPr fontId="5"/>
  </si>
  <si>
    <t>ﾜｰｸｼｰﾄ</t>
    <phoneticPr fontId="5"/>
  </si>
  <si>
    <t>神戸市</t>
    <rPh sb="0" eb="3">
      <t>コウベシ</t>
    </rPh>
    <phoneticPr fontId="5"/>
  </si>
  <si>
    <t>近畿</t>
    <rPh sb="0" eb="2">
      <t>キンキ</t>
    </rPh>
    <phoneticPr fontId="5"/>
  </si>
  <si>
    <t>（資料）総務省「家計調査」</t>
    <rPh sb="1" eb="3">
      <t>シリョウ</t>
    </rPh>
    <rPh sb="4" eb="7">
      <t>ソウムショウ</t>
    </rPh>
    <rPh sb="8" eb="10">
      <t>カケイ</t>
    </rPh>
    <rPh sb="10" eb="12">
      <t>チョウサ</t>
    </rPh>
    <phoneticPr fontId="5"/>
  </si>
  <si>
    <t>雇用者報酬転換比率</t>
    <rPh sb="0" eb="3">
      <t>コヨウシャ</t>
    </rPh>
    <rPh sb="3" eb="5">
      <t>ホウシュウ</t>
    </rPh>
    <rPh sb="5" eb="7">
      <t>テンカン</t>
    </rPh>
    <rPh sb="7" eb="9">
      <t>ヒリツ</t>
    </rPh>
    <phoneticPr fontId="5"/>
  </si>
  <si>
    <t>需要増加額</t>
  </si>
  <si>
    <t>1次間接
波及効果</t>
  </si>
  <si>
    <t>直接+1次間接波及効果</t>
  </si>
  <si>
    <t>雇用者
所得率</t>
  </si>
  <si>
    <t>雇用者所得誘発額（直接+1次間接波及効果）</t>
  </si>
  <si>
    <t>民間消費による需要
増加額</t>
  </si>
  <si>
    <t>2次間接
波及効果</t>
  </si>
  <si>
    <t>総合効果（直接+1次+2次間接波及効果）</t>
  </si>
  <si>
    <t>合計</t>
  </si>
  <si>
    <t>※四捨五入の関係で合計と内訳が一致しない場合があります。</t>
  </si>
  <si>
    <t>生産誘発額</t>
    <rPh sb="0" eb="2">
      <t>セイサン</t>
    </rPh>
    <rPh sb="2" eb="4">
      <t>ユウハツ</t>
    </rPh>
    <rPh sb="4" eb="5">
      <t>ガク</t>
    </rPh>
    <phoneticPr fontId="5"/>
  </si>
  <si>
    <t>雇用誘発数</t>
    <rPh sb="0" eb="2">
      <t>コヨウ</t>
    </rPh>
    <rPh sb="2" eb="4">
      <t>ユウハツ</t>
    </rPh>
    <rPh sb="4" eb="5">
      <t>スウ</t>
    </rPh>
    <phoneticPr fontId="5"/>
  </si>
  <si>
    <t>就業者創出（人）</t>
    <rPh sb="0" eb="3">
      <t>シュウギョウシャ</t>
    </rPh>
    <phoneticPr fontId="5"/>
  </si>
  <si>
    <t>雇用係数（百万円当り）</t>
    <rPh sb="0" eb="2">
      <t>コヨウ</t>
    </rPh>
    <rPh sb="2" eb="4">
      <t>ケイスウ</t>
    </rPh>
    <phoneticPr fontId="5"/>
  </si>
  <si>
    <t>雇用者創出（人）</t>
    <rPh sb="0" eb="3">
      <t>コヨウシャ</t>
    </rPh>
    <rPh sb="3" eb="5">
      <t>ソウシュツ</t>
    </rPh>
    <phoneticPr fontId="5"/>
  </si>
  <si>
    <t>F=逆行列係数×E</t>
    <rPh sb="2" eb="5">
      <t>ギャクギョウレツ</t>
    </rPh>
    <rPh sb="5" eb="7">
      <t>ケイスウ</t>
    </rPh>
    <phoneticPr fontId="5"/>
  </si>
  <si>
    <t>P=逆行列係数×O</t>
    <rPh sb="2" eb="5">
      <t>ギャクギョウレツ</t>
    </rPh>
    <rPh sb="5" eb="7">
      <t>ケイスウ</t>
    </rPh>
    <phoneticPr fontId="5"/>
  </si>
  <si>
    <t xml:space="preserve"> </t>
    <phoneticPr fontId="5"/>
  </si>
  <si>
    <t>備考（参照WS)</t>
    <rPh sb="0" eb="2">
      <t>ビコウ</t>
    </rPh>
    <rPh sb="3" eb="5">
      <t>サンショウ</t>
    </rPh>
    <phoneticPr fontId="5"/>
  </si>
  <si>
    <t>最終需要推計</t>
    <rPh sb="0" eb="2">
      <t>サイシュウ</t>
    </rPh>
    <rPh sb="2" eb="4">
      <t>ジュヨウ</t>
    </rPh>
    <rPh sb="4" eb="6">
      <t>スイケイ</t>
    </rPh>
    <phoneticPr fontId="5"/>
  </si>
  <si>
    <t>第８表　その他の分析係数表（その１）　県内自給率・移輸入係数表</t>
    <rPh sb="10" eb="12">
      <t>ケイスウ</t>
    </rPh>
    <phoneticPr fontId="5"/>
  </si>
  <si>
    <t>逆行列係数表</t>
  </si>
  <si>
    <t>飲食料品　　　　　　　</t>
  </si>
  <si>
    <t>情報・通信機器</t>
  </si>
  <si>
    <t>輸送機械  　　　　　</t>
  </si>
  <si>
    <t>電力・ガス・熱供給　</t>
  </si>
  <si>
    <t>情報通信</t>
  </si>
  <si>
    <t>36</t>
  </si>
  <si>
    <t>平成17年平均</t>
    <rPh sb="0" eb="2">
      <t>ヘイセイ</t>
    </rPh>
    <rPh sb="4" eb="5">
      <t>ネン</t>
    </rPh>
    <rPh sb="5" eb="7">
      <t>ヘイキン</t>
    </rPh>
    <phoneticPr fontId="5"/>
  </si>
  <si>
    <t>平成18年平均</t>
    <rPh sb="0" eb="2">
      <t>ヘイセイ</t>
    </rPh>
    <rPh sb="4" eb="5">
      <t>ネン</t>
    </rPh>
    <rPh sb="5" eb="7">
      <t>ヘイキン</t>
    </rPh>
    <phoneticPr fontId="5"/>
  </si>
  <si>
    <t>平成19年平均</t>
    <rPh sb="0" eb="2">
      <t>ヘイセイ</t>
    </rPh>
    <rPh sb="4" eb="5">
      <t>ネン</t>
    </rPh>
    <rPh sb="5" eb="7">
      <t>ヘイキン</t>
    </rPh>
    <phoneticPr fontId="5"/>
  </si>
  <si>
    <t>平成20年平均</t>
    <rPh sb="0" eb="2">
      <t>ヘイセイ</t>
    </rPh>
    <rPh sb="4" eb="5">
      <t>ネン</t>
    </rPh>
    <rPh sb="5" eb="7">
      <t>ヘイキン</t>
    </rPh>
    <phoneticPr fontId="5"/>
  </si>
  <si>
    <t>37</t>
  </si>
  <si>
    <t>38</t>
  </si>
  <si>
    <t>39</t>
  </si>
  <si>
    <t>40</t>
  </si>
  <si>
    <t>(控除)補助金</t>
  </si>
  <si>
    <t>37</t>
    <phoneticPr fontId="5"/>
  </si>
  <si>
    <t>投入係数表</t>
  </si>
  <si>
    <t>行和</t>
  </si>
  <si>
    <t>粗付加価値　　　　　　　　　　率</t>
    <rPh sb="0" eb="1">
      <t>ソ</t>
    </rPh>
    <rPh sb="1" eb="3">
      <t>フカ</t>
    </rPh>
    <rPh sb="3" eb="5">
      <t>カチ</t>
    </rPh>
    <rPh sb="15" eb="16">
      <t>リツ</t>
    </rPh>
    <phoneticPr fontId="5"/>
  </si>
  <si>
    <t>粗付加価値誘発額</t>
    <rPh sb="0" eb="1">
      <t>ソ</t>
    </rPh>
    <rPh sb="1" eb="3">
      <t>フカ</t>
    </rPh>
    <rPh sb="3" eb="5">
      <t>カチ</t>
    </rPh>
    <rPh sb="5" eb="8">
      <t>ユウハツガク</t>
    </rPh>
    <phoneticPr fontId="5"/>
  </si>
  <si>
    <t>就業係数（百万円当り）</t>
    <rPh sb="0" eb="2">
      <t>シュウギョウ</t>
    </rPh>
    <rPh sb="2" eb="4">
      <t>ケイスウ</t>
    </rPh>
    <phoneticPr fontId="5"/>
  </si>
  <si>
    <t>雇用係数</t>
    <rPh sb="0" eb="2">
      <t>コヨウ</t>
    </rPh>
    <phoneticPr fontId="5"/>
  </si>
  <si>
    <t>平成21年平均</t>
    <rPh sb="0" eb="2">
      <t>ヘイセイ</t>
    </rPh>
    <rPh sb="4" eb="5">
      <t>ネン</t>
    </rPh>
    <rPh sb="5" eb="7">
      <t>ヘイキン</t>
    </rPh>
    <phoneticPr fontId="5"/>
  </si>
  <si>
    <t>平成22年平均</t>
    <rPh sb="0" eb="2">
      <t>ヘイセイ</t>
    </rPh>
    <rPh sb="4" eb="5">
      <t>ネン</t>
    </rPh>
    <rPh sb="5" eb="7">
      <t>ヘイキン</t>
    </rPh>
    <phoneticPr fontId="5"/>
  </si>
  <si>
    <t>平成23年平均</t>
    <rPh sb="0" eb="2">
      <t>ヘイセイ</t>
    </rPh>
    <rPh sb="4" eb="5">
      <t>ネン</t>
    </rPh>
    <rPh sb="5" eb="7">
      <t>ヘイキン</t>
    </rPh>
    <phoneticPr fontId="5"/>
  </si>
  <si>
    <t>平成24年平均</t>
    <rPh sb="0" eb="2">
      <t>ヘイセイ</t>
    </rPh>
    <rPh sb="4" eb="5">
      <t>ネン</t>
    </rPh>
    <rPh sb="5" eb="7">
      <t>ヘイキン</t>
    </rPh>
    <phoneticPr fontId="5"/>
  </si>
  <si>
    <t>2</t>
  </si>
  <si>
    <t>3</t>
  </si>
  <si>
    <t>4</t>
  </si>
  <si>
    <t>5</t>
  </si>
  <si>
    <t>6</t>
  </si>
  <si>
    <t>7</t>
  </si>
  <si>
    <t>8</t>
  </si>
  <si>
    <t>9</t>
  </si>
  <si>
    <t>域内最終需要増加額
（直接効果）</t>
    <rPh sb="0" eb="1">
      <t>イキ</t>
    </rPh>
    <phoneticPr fontId="5"/>
  </si>
  <si>
    <t>投入係数（対事業所サービス）</t>
    <rPh sb="5" eb="6">
      <t>タイ</t>
    </rPh>
    <rPh sb="6" eb="9">
      <t>ジギョウショ</t>
    </rPh>
    <phoneticPr fontId="5"/>
  </si>
  <si>
    <t>投入係数（教育・研究）</t>
    <rPh sb="5" eb="7">
      <t>キョウイク</t>
    </rPh>
    <rPh sb="8" eb="10">
      <t>ケンキュウ</t>
    </rPh>
    <phoneticPr fontId="5"/>
  </si>
  <si>
    <t>投入係数（公務）</t>
    <rPh sb="5" eb="7">
      <t>コウム</t>
    </rPh>
    <phoneticPr fontId="5"/>
  </si>
  <si>
    <t>投入係数（情報通信）</t>
    <rPh sb="5" eb="7">
      <t>ジョウホウ</t>
    </rPh>
    <rPh sb="7" eb="9">
      <t>ツウシン</t>
    </rPh>
    <phoneticPr fontId="5"/>
  </si>
  <si>
    <t>投入係数（不動産）</t>
    <rPh sb="5" eb="8">
      <t>フドウサン</t>
    </rPh>
    <phoneticPr fontId="5"/>
  </si>
  <si>
    <t>投入係数（金融・保険）</t>
    <rPh sb="5" eb="7">
      <t>キンユウ</t>
    </rPh>
    <rPh sb="8" eb="10">
      <t>ホケン</t>
    </rPh>
    <phoneticPr fontId="5"/>
  </si>
  <si>
    <t>投入係数（その他の製造工業製品）</t>
    <rPh sb="7" eb="8">
      <t>タ</t>
    </rPh>
    <rPh sb="9" eb="11">
      <t>セイゾウ</t>
    </rPh>
    <rPh sb="11" eb="13">
      <t>コウギョウ</t>
    </rPh>
    <rPh sb="13" eb="15">
      <t>セイヒン</t>
    </rPh>
    <phoneticPr fontId="5"/>
  </si>
  <si>
    <t>投入係数（建設）</t>
    <rPh sb="5" eb="7">
      <t>ケンセツ</t>
    </rPh>
    <phoneticPr fontId="5"/>
  </si>
  <si>
    <t>投入係数（輸送機械）</t>
    <rPh sb="5" eb="7">
      <t>ユソウ</t>
    </rPh>
    <rPh sb="7" eb="9">
      <t>キカイ</t>
    </rPh>
    <phoneticPr fontId="5"/>
  </si>
  <si>
    <t>投入係数（電子部品）</t>
    <rPh sb="5" eb="7">
      <t>デンシ</t>
    </rPh>
    <rPh sb="7" eb="9">
      <t>ブヒン</t>
    </rPh>
    <phoneticPr fontId="5"/>
  </si>
  <si>
    <t>投入係数（金属製品）</t>
    <rPh sb="5" eb="7">
      <t>キンゾク</t>
    </rPh>
    <rPh sb="7" eb="9">
      <t>セイヒン</t>
    </rPh>
    <phoneticPr fontId="5"/>
  </si>
  <si>
    <t>投入係数（非鉄金属）</t>
    <rPh sb="5" eb="7">
      <t>ヒテツ</t>
    </rPh>
    <rPh sb="7" eb="9">
      <t>キンゾク</t>
    </rPh>
    <phoneticPr fontId="5"/>
  </si>
  <si>
    <t>投入係数（鉄鋼）</t>
    <rPh sb="5" eb="7">
      <t>テッコウ</t>
    </rPh>
    <phoneticPr fontId="5"/>
  </si>
  <si>
    <t>投入係数（窯業・土石製品）</t>
    <rPh sb="5" eb="7">
      <t>ヨウギョウ</t>
    </rPh>
    <rPh sb="8" eb="10">
      <t>ドセキ</t>
    </rPh>
    <rPh sb="10" eb="12">
      <t>セイヒン</t>
    </rPh>
    <phoneticPr fontId="5"/>
  </si>
  <si>
    <t>投入係数（石油・石炭製品）</t>
    <rPh sb="5" eb="7">
      <t>セキユ</t>
    </rPh>
    <rPh sb="8" eb="10">
      <t>セキタン</t>
    </rPh>
    <rPh sb="10" eb="12">
      <t>セイヒン</t>
    </rPh>
    <phoneticPr fontId="5"/>
  </si>
  <si>
    <t>投入係数（化学製品）</t>
    <rPh sb="5" eb="7">
      <t>カガク</t>
    </rPh>
    <rPh sb="7" eb="9">
      <t>セイヒン</t>
    </rPh>
    <phoneticPr fontId="5"/>
  </si>
  <si>
    <t>投入係数（繊維製品）</t>
    <rPh sb="5" eb="7">
      <t>センイ</t>
    </rPh>
    <rPh sb="7" eb="9">
      <t>セイヒン</t>
    </rPh>
    <phoneticPr fontId="5"/>
  </si>
  <si>
    <t>投入係数（鉱業）</t>
    <rPh sb="5" eb="7">
      <t>コウギョウ</t>
    </rPh>
    <phoneticPr fontId="5"/>
  </si>
  <si>
    <t>漁業</t>
    <rPh sb="0" eb="2">
      <t>ギョギョウ</t>
    </rPh>
    <phoneticPr fontId="5"/>
  </si>
  <si>
    <t>投入係数（漁業）</t>
    <rPh sb="5" eb="7">
      <t>ギョギョウ</t>
    </rPh>
    <phoneticPr fontId="5"/>
  </si>
  <si>
    <t>・2次波及試算にあたっては、域内産品自給率（純粋の域内への波及効果）を考慮</t>
    <rPh sb="14" eb="16">
      <t>イキナイ</t>
    </rPh>
    <rPh sb="25" eb="26">
      <t>イキ</t>
    </rPh>
    <phoneticPr fontId="5"/>
  </si>
  <si>
    <t>平成25年平均</t>
    <rPh sb="0" eb="2">
      <t>ヘイセイ</t>
    </rPh>
    <rPh sb="4" eb="5">
      <t>ネン</t>
    </rPh>
    <rPh sb="5" eb="7">
      <t>ヘイキン</t>
    </rPh>
    <phoneticPr fontId="5"/>
  </si>
  <si>
    <t>経済波及効果まとめ</t>
    <rPh sb="0" eb="2">
      <t>ケイザイ</t>
    </rPh>
    <rPh sb="2" eb="4">
      <t>ハキュウ</t>
    </rPh>
    <rPh sb="4" eb="6">
      <t>コウカ</t>
    </rPh>
    <phoneticPr fontId="5"/>
  </si>
  <si>
    <t>うち雇用者誘発数</t>
    <rPh sb="2" eb="5">
      <t>コヨウシャ</t>
    </rPh>
    <rPh sb="5" eb="7">
      <t>ユウハツ</t>
    </rPh>
    <rPh sb="7" eb="8">
      <t>スウ</t>
    </rPh>
    <phoneticPr fontId="5"/>
  </si>
  <si>
    <t>（人）</t>
    <rPh sb="1" eb="2">
      <t>ニン</t>
    </rPh>
    <phoneticPr fontId="5"/>
  </si>
  <si>
    <t>経済波及効果(A)</t>
    <rPh sb="0" eb="2">
      <t>ケイザイ</t>
    </rPh>
    <rPh sb="2" eb="4">
      <t>ハキュウ</t>
    </rPh>
    <rPh sb="4" eb="6">
      <t>コウカ</t>
    </rPh>
    <phoneticPr fontId="5"/>
  </si>
  <si>
    <t>当初需要額・域内GDP(B)</t>
    <rPh sb="0" eb="2">
      <t>トウショ</t>
    </rPh>
    <rPh sb="2" eb="4">
      <t>ジュヨウ</t>
    </rPh>
    <rPh sb="4" eb="5">
      <t>ガク</t>
    </rPh>
    <rPh sb="6" eb="8">
      <t>イキナイ</t>
    </rPh>
    <phoneticPr fontId="5"/>
  </si>
  <si>
    <t>－</t>
    <phoneticPr fontId="5"/>
  </si>
  <si>
    <t>当初比（C=A/B）</t>
    <rPh sb="0" eb="2">
      <t>トウショ</t>
    </rPh>
    <rPh sb="2" eb="3">
      <t>ヒ</t>
    </rPh>
    <phoneticPr fontId="5"/>
  </si>
  <si>
    <t>－</t>
    <phoneticPr fontId="5"/>
  </si>
  <si>
    <t>移輸出</t>
    <rPh sb="0" eb="1">
      <t>イ</t>
    </rPh>
    <rPh sb="1" eb="3">
      <t>ユシュツ</t>
    </rPh>
    <phoneticPr fontId="5"/>
  </si>
  <si>
    <t>移輸入</t>
    <rPh sb="0" eb="1">
      <t>イ</t>
    </rPh>
    <rPh sb="1" eb="3">
      <t>ユニュウ</t>
    </rPh>
    <phoneticPr fontId="5"/>
  </si>
  <si>
    <t>平成26年平均</t>
    <rPh sb="0" eb="2">
      <t>ヘイセイ</t>
    </rPh>
    <rPh sb="4" eb="5">
      <t>ネン</t>
    </rPh>
    <rPh sb="5" eb="7">
      <t>ヘイキン</t>
    </rPh>
    <phoneticPr fontId="5"/>
  </si>
  <si>
    <t>１</t>
  </si>
  <si>
    <t>農業</t>
    <rPh sb="0" eb="2">
      <t>ノウギョウ</t>
    </rPh>
    <phoneticPr fontId="2"/>
  </si>
  <si>
    <t>林業</t>
    <rPh sb="0" eb="2">
      <t>リンギョウ</t>
    </rPh>
    <phoneticPr fontId="8"/>
  </si>
  <si>
    <t>漁業</t>
    <rPh sb="0" eb="2">
      <t>ギョギョウ</t>
    </rPh>
    <phoneticPr fontId="8"/>
  </si>
  <si>
    <t>パルプ・紙・木製品</t>
  </si>
  <si>
    <t>プラスチック・ゴム</t>
  </si>
  <si>
    <t>はん用機械</t>
  </si>
  <si>
    <t>生産用機械</t>
  </si>
  <si>
    <t>業務用機械</t>
  </si>
  <si>
    <t>電子部品</t>
    <rPh sb="0" eb="2">
      <t>デンシ</t>
    </rPh>
    <rPh sb="2" eb="4">
      <t>ブヒン</t>
    </rPh>
    <phoneticPr fontId="8"/>
  </si>
  <si>
    <t>水道　　</t>
  </si>
  <si>
    <t>廃棄物処理</t>
    <rPh sb="0" eb="3">
      <t>ハイキブツ</t>
    </rPh>
    <rPh sb="3" eb="5">
      <t>ショリ</t>
    </rPh>
    <phoneticPr fontId="8"/>
  </si>
  <si>
    <t>商業</t>
    <rPh sb="0" eb="2">
      <t>ショウギョウ</t>
    </rPh>
    <phoneticPr fontId="8"/>
  </si>
  <si>
    <t>運輸、郵便</t>
    <rPh sb="3" eb="5">
      <t>ユウビン</t>
    </rPh>
    <phoneticPr fontId="8"/>
  </si>
  <si>
    <t>医療・福祉</t>
    <rPh sb="3" eb="5">
      <t>フクシ</t>
    </rPh>
    <phoneticPr fontId="8"/>
  </si>
  <si>
    <t>その他の非営利団体サービス</t>
    <rPh sb="2" eb="3">
      <t>タ</t>
    </rPh>
    <rPh sb="4" eb="7">
      <t>ヒエイリ</t>
    </rPh>
    <rPh sb="7" eb="9">
      <t>ダンタイ</t>
    </rPh>
    <phoneticPr fontId="8"/>
  </si>
  <si>
    <t>その他対個人サービス</t>
    <rPh sb="2" eb="3">
      <t>タ</t>
    </rPh>
    <phoneticPr fontId="8"/>
  </si>
  <si>
    <t>事務用品</t>
    <rPh sb="0" eb="2">
      <t>ジム</t>
    </rPh>
    <rPh sb="2" eb="4">
      <t>ヨウヒン</t>
    </rPh>
    <phoneticPr fontId="8"/>
  </si>
  <si>
    <t>分類不明</t>
    <rPh sb="0" eb="2">
      <t>ブンルイ</t>
    </rPh>
    <rPh sb="2" eb="4">
      <t>フメイ</t>
    </rPh>
    <phoneticPr fontId="8"/>
  </si>
  <si>
    <t xml:space="preserve"> </t>
  </si>
  <si>
    <t>電子部品</t>
    <rPh sb="0" eb="2">
      <t>デンシ</t>
    </rPh>
    <rPh sb="2" eb="4">
      <t>ブヒン</t>
    </rPh>
    <phoneticPr fontId="5"/>
  </si>
  <si>
    <t>廃棄物処理</t>
    <rPh sb="0" eb="3">
      <t>ハイキブツ</t>
    </rPh>
    <rPh sb="3" eb="5">
      <t>ショリ</t>
    </rPh>
    <phoneticPr fontId="5"/>
  </si>
  <si>
    <t>事務用品</t>
    <rPh sb="0" eb="2">
      <t>ジム</t>
    </rPh>
    <rPh sb="2" eb="4">
      <t>ヨウヒン</t>
    </rPh>
    <phoneticPr fontId="5"/>
  </si>
  <si>
    <t>分類不明</t>
    <rPh sb="0" eb="2">
      <t>ブンルイ</t>
    </rPh>
    <rPh sb="2" eb="4">
      <t>フメイ</t>
    </rPh>
    <phoneticPr fontId="5"/>
  </si>
  <si>
    <t>情報通信</t>
    <rPh sb="0" eb="2">
      <t>ジョウホウ</t>
    </rPh>
    <phoneticPr fontId="5"/>
  </si>
  <si>
    <t>電気機械</t>
    <rPh sb="0" eb="2">
      <t>デンキ</t>
    </rPh>
    <phoneticPr fontId="5"/>
  </si>
  <si>
    <t>農業</t>
    <rPh sb="0" eb="2">
      <t>ノウギョウ</t>
    </rPh>
    <phoneticPr fontId="3"/>
  </si>
  <si>
    <t>投入係数（農業）</t>
    <rPh sb="5" eb="7">
      <t>ノウギョウ</t>
    </rPh>
    <phoneticPr fontId="5"/>
  </si>
  <si>
    <t>投入係数（林業）</t>
    <rPh sb="5" eb="7">
      <t>リンギョウ</t>
    </rPh>
    <phoneticPr fontId="5"/>
  </si>
  <si>
    <t>投入係数（飲食料品）</t>
    <rPh sb="5" eb="7">
      <t>インショク</t>
    </rPh>
    <rPh sb="7" eb="8">
      <t>リョウ</t>
    </rPh>
    <rPh sb="8" eb="9">
      <t>ヒン</t>
    </rPh>
    <phoneticPr fontId="5"/>
  </si>
  <si>
    <t>投入係数（パルプ・紙・木製品）</t>
    <rPh sb="9" eb="10">
      <t>カミ</t>
    </rPh>
    <rPh sb="11" eb="12">
      <t>キ</t>
    </rPh>
    <rPh sb="12" eb="14">
      <t>セイヒン</t>
    </rPh>
    <phoneticPr fontId="5"/>
  </si>
  <si>
    <t>投入係数（はん用機械）</t>
    <rPh sb="7" eb="8">
      <t>ヨウ</t>
    </rPh>
    <rPh sb="8" eb="10">
      <t>キカイ</t>
    </rPh>
    <phoneticPr fontId="5"/>
  </si>
  <si>
    <t>投入係数（生産用機械）</t>
    <rPh sb="5" eb="8">
      <t>セイサンヨウ</t>
    </rPh>
    <rPh sb="8" eb="10">
      <t>キカイ</t>
    </rPh>
    <phoneticPr fontId="5"/>
  </si>
  <si>
    <t>投入係数（業務用機械）</t>
    <rPh sb="5" eb="8">
      <t>ギョウムヨウ</t>
    </rPh>
    <rPh sb="8" eb="10">
      <t>キカイ</t>
    </rPh>
    <phoneticPr fontId="5"/>
  </si>
  <si>
    <t>投入係数（電気機械）</t>
    <rPh sb="5" eb="7">
      <t>デンキ</t>
    </rPh>
    <rPh sb="7" eb="9">
      <t>キカイ</t>
    </rPh>
    <phoneticPr fontId="5"/>
  </si>
  <si>
    <t>投入係数（電気・ガス・熱供給）</t>
    <rPh sb="5" eb="7">
      <t>デンキ</t>
    </rPh>
    <rPh sb="11" eb="12">
      <t>ネツ</t>
    </rPh>
    <rPh sb="12" eb="14">
      <t>キョウキュウ</t>
    </rPh>
    <phoneticPr fontId="5"/>
  </si>
  <si>
    <t>投入係数（水道）</t>
    <rPh sb="5" eb="7">
      <t>スイドウ</t>
    </rPh>
    <phoneticPr fontId="5"/>
  </si>
  <si>
    <t>投入係数（廃棄物処理）</t>
    <rPh sb="5" eb="8">
      <t>ハイキブツ</t>
    </rPh>
    <rPh sb="8" eb="10">
      <t>ショリ</t>
    </rPh>
    <phoneticPr fontId="5"/>
  </si>
  <si>
    <t>投入係数（医療・福祉）</t>
    <rPh sb="5" eb="7">
      <t>イリョウ</t>
    </rPh>
    <rPh sb="8" eb="10">
      <t>フクシ</t>
    </rPh>
    <phoneticPr fontId="5"/>
  </si>
  <si>
    <t>投入係数（事務用品）</t>
    <rPh sb="5" eb="7">
      <t>ジム</t>
    </rPh>
    <rPh sb="7" eb="9">
      <t>ヨウヒン</t>
    </rPh>
    <phoneticPr fontId="5"/>
  </si>
  <si>
    <t>直接効果</t>
    <rPh sb="0" eb="2">
      <t>チョクセツ</t>
    </rPh>
    <rPh sb="2" eb="4">
      <t>コウカ</t>
    </rPh>
    <phoneticPr fontId="5"/>
  </si>
  <si>
    <t>第一次間接効果</t>
    <rPh sb="0" eb="3">
      <t>ダイイチジ</t>
    </rPh>
    <rPh sb="3" eb="5">
      <t>カンセツ</t>
    </rPh>
    <rPh sb="5" eb="7">
      <t>コウカ</t>
    </rPh>
    <phoneticPr fontId="5"/>
  </si>
  <si>
    <t>第二次間接効果</t>
    <rPh sb="0" eb="3">
      <t>ダイニジ</t>
    </rPh>
    <rPh sb="3" eb="5">
      <t>カンセツ</t>
    </rPh>
    <rPh sb="5" eb="7">
      <t>コウカ</t>
    </rPh>
    <phoneticPr fontId="5"/>
  </si>
  <si>
    <t>計</t>
    <rPh sb="0" eb="1">
      <t>ケイ</t>
    </rPh>
    <phoneticPr fontId="5"/>
  </si>
  <si>
    <t>取引基本表（生産者価格表）</t>
  </si>
  <si>
    <t>逆行列係数　〔I-(I-M)A〕-1型</t>
  </si>
  <si>
    <t>（１）「生産波及効果」とは</t>
    <phoneticPr fontId="5"/>
  </si>
  <si>
    <t xml:space="preserve">  ある産業部門の生産物に対する最終需要（投資・消費・移輸出）の変化が、直接・間接のルートを通じて、他の産業部門の生産に影響を及ぼしていくことを「生産波及効果」という。</t>
    <phoneticPr fontId="5"/>
  </si>
  <si>
    <t>生産波及効果分析では、産業間の因果連鎖に起因する生産波及効果のメカニズムを基に、最終的に各産業部門において誘発される生産額を測定する。</t>
    <phoneticPr fontId="5"/>
  </si>
  <si>
    <t>測定の道具として、「投入係数」と「逆行列係数」を使用する。</t>
    <phoneticPr fontId="5"/>
  </si>
  <si>
    <t>　生産波及効果には、「生産誘発効果」と「粗付加価値誘発効果」とがある。</t>
    <phoneticPr fontId="5"/>
  </si>
  <si>
    <t>このうち「生産誘発効果」には、原材料消費による誘発効果と雇用者所得（賃金・給与等）など家計を通じて消費支出される最終需要の増加による誘発効果などがある。</t>
    <phoneticPr fontId="5"/>
  </si>
  <si>
    <t xml:space="preserve">  波及効果（誘発効果）は、直接効果と間接波及効果（第１次、第２次……）に分けられる。</t>
    <phoneticPr fontId="5"/>
  </si>
  <si>
    <t>例えば、ある産業で 100億円の生産があった場合、直接効果は 100億円の生産そのものであり、間接波及効果は 100億円の生産活動に伴う原材料消費や民間消費支出による誘発効果である。</t>
    <phoneticPr fontId="5"/>
  </si>
  <si>
    <t>⑦ 各部門が生産活動を個別に行った効果の和は、それら部門が同時に行ったときの総効果に等しい。</t>
    <phoneticPr fontId="5"/>
  </si>
  <si>
    <r>
      <t>③</t>
    </r>
    <r>
      <rPr>
        <sz val="10.5"/>
        <color indexed="8"/>
        <rFont val="ＭＳ 明朝"/>
        <family val="1"/>
        <charset val="128"/>
      </rPr>
      <t>就業者数は、生産額に比例して増加することとする。</t>
    </r>
    <phoneticPr fontId="5"/>
  </si>
  <si>
    <t>　これを所得の消費への転換と呼び、その一定割合を「消費への転換比率」という。</t>
    <phoneticPr fontId="5"/>
  </si>
  <si>
    <t>①生産波及効果分析では、新しく生み出された雇用者所得が、新たに消費需要の増加となって再び生産を誘発する過程を対象にした。</t>
    <phoneticPr fontId="5"/>
  </si>
  <si>
    <t>　計算上は次々に効果が波及していき、誘発される生産額が０になるまで分析は可能である。</t>
    <phoneticPr fontId="5"/>
  </si>
  <si>
    <t>　　実際には、生産波及過程で、「波及の中断」やタイム・ラグの問題などもあると考えられるが、分析の対象を、第２次間接波及効果までに限定した。</t>
    <phoneticPr fontId="5"/>
  </si>
  <si>
    <t>　その転換比率となる指標に資料上の制約があり、比率が明確か、推定可能な特別の場合を除き、あまり計算されないため、計測の対象外とした。</t>
    <phoneticPr fontId="5"/>
  </si>
  <si>
    <t xml:space="preserve"> </t>
    <phoneticPr fontId="5"/>
  </si>
  <si>
    <t>平成27年平均</t>
    <rPh sb="0" eb="2">
      <t>ヘイセイ</t>
    </rPh>
    <rPh sb="4" eb="5">
      <t>ネン</t>
    </rPh>
    <rPh sb="5" eb="7">
      <t>ヘイキン</t>
    </rPh>
    <phoneticPr fontId="5"/>
  </si>
  <si>
    <t>38</t>
    <phoneticPr fontId="5"/>
  </si>
  <si>
    <t>39</t>
    <phoneticPr fontId="5"/>
  </si>
  <si>
    <t>対個人サービス</t>
    <rPh sb="0" eb="1">
      <t>タイ</t>
    </rPh>
    <rPh sb="1" eb="3">
      <t>コジン</t>
    </rPh>
    <phoneticPr fontId="5"/>
  </si>
  <si>
    <t>対個人サービス</t>
    <phoneticPr fontId="8"/>
  </si>
  <si>
    <t>投入係数（対個人サービス）</t>
    <rPh sb="5" eb="6">
      <t>タイ</t>
    </rPh>
    <rPh sb="6" eb="8">
      <t>コジン</t>
    </rPh>
    <phoneticPr fontId="5"/>
  </si>
  <si>
    <t>統合大分類（39部門）</t>
    <rPh sb="0" eb="2">
      <t>トウゴウ</t>
    </rPh>
    <rPh sb="2" eb="3">
      <t>ダイ</t>
    </rPh>
    <rPh sb="3" eb="5">
      <t>ブンルイ</t>
    </rPh>
    <phoneticPr fontId="2"/>
  </si>
  <si>
    <t>県内生産額</t>
    <rPh sb="0" eb="1">
      <t>ケン</t>
    </rPh>
    <phoneticPr fontId="2"/>
  </si>
  <si>
    <t>県内需要合計</t>
    <rPh sb="0" eb="1">
      <t>ケン</t>
    </rPh>
    <phoneticPr fontId="2"/>
  </si>
  <si>
    <t>県内最終需要計</t>
    <rPh sb="0" eb="1">
      <t>ケン</t>
    </rPh>
    <phoneticPr fontId="2"/>
  </si>
  <si>
    <t>県内総固定資本形成（民間）</t>
    <rPh sb="0" eb="1">
      <t>ケン</t>
    </rPh>
    <phoneticPr fontId="2"/>
  </si>
  <si>
    <t>県内総固定資本形成（公的）</t>
    <rPh sb="0" eb="1">
      <t>ケン</t>
    </rPh>
    <phoneticPr fontId="2"/>
  </si>
  <si>
    <t>投入係数表</t>
    <rPh sb="0" eb="2">
      <t>トウニュウ</t>
    </rPh>
    <rPh sb="2" eb="4">
      <t>ケイスウ</t>
    </rPh>
    <phoneticPr fontId="5"/>
  </si>
  <si>
    <t>統合大分類（39部門）</t>
    <rPh sb="2" eb="3">
      <t>ダイ</t>
    </rPh>
    <phoneticPr fontId="5"/>
  </si>
  <si>
    <t>県内生産額</t>
    <rPh sb="0" eb="1">
      <t>ケン</t>
    </rPh>
    <phoneticPr fontId="5"/>
  </si>
  <si>
    <t>県内自給率</t>
    <rPh sb="0" eb="1">
      <t>ケン</t>
    </rPh>
    <phoneticPr fontId="5"/>
  </si>
  <si>
    <t>県内需要合計</t>
    <rPh sb="0" eb="1">
      <t>ケン</t>
    </rPh>
    <phoneticPr fontId="5"/>
  </si>
  <si>
    <t>従業者</t>
    <rPh sb="0" eb="3">
      <t>ジュウギョウシャ</t>
    </rPh>
    <phoneticPr fontId="5"/>
  </si>
  <si>
    <t>雇用者</t>
    <rPh sb="0" eb="3">
      <t>コヨウシャ</t>
    </rPh>
    <phoneticPr fontId="5"/>
  </si>
  <si>
    <t>移輸出計</t>
    <rPh sb="0" eb="1">
      <t>イ</t>
    </rPh>
    <rPh sb="1" eb="3">
      <t>ユシュツ</t>
    </rPh>
    <rPh sb="3" eb="4">
      <t>ケイ</t>
    </rPh>
    <phoneticPr fontId="5"/>
  </si>
  <si>
    <t>投入係数（分類不明）</t>
    <rPh sb="5" eb="7">
      <t>ブンルイ</t>
    </rPh>
    <rPh sb="7" eb="9">
      <t>フメイ</t>
    </rPh>
    <phoneticPr fontId="5"/>
  </si>
  <si>
    <t xml:space="preserve"> </t>
    <phoneticPr fontId="5"/>
  </si>
  <si>
    <t>県内自給率</t>
    <rPh sb="0" eb="1">
      <t>ケン</t>
    </rPh>
    <rPh sb="1" eb="2">
      <t>ナイ</t>
    </rPh>
    <rPh sb="2" eb="5">
      <t>ジキュウリツ</t>
    </rPh>
    <phoneticPr fontId="5"/>
  </si>
  <si>
    <t>県内需要
増加額</t>
    <rPh sb="0" eb="1">
      <t>ケン</t>
    </rPh>
    <phoneticPr fontId="5"/>
  </si>
  <si>
    <t>民間消費による県内需要増加額</t>
    <rPh sb="7" eb="8">
      <t>ケン</t>
    </rPh>
    <phoneticPr fontId="5"/>
  </si>
  <si>
    <t>各部門(39部門）の生産額（最終需要額）が増加した場合の域内への経済波及効果</t>
    <rPh sb="0" eb="3">
      <t>カクブモン</t>
    </rPh>
    <rPh sb="6" eb="8">
      <t>ブモン</t>
    </rPh>
    <rPh sb="10" eb="12">
      <t>セイサン</t>
    </rPh>
    <rPh sb="12" eb="13">
      <t>ガク</t>
    </rPh>
    <rPh sb="14" eb="16">
      <t>サイシュウ</t>
    </rPh>
    <rPh sb="16" eb="19">
      <t>ジュヨウガク</t>
    </rPh>
    <rPh sb="21" eb="23">
      <t>ゾウカ</t>
    </rPh>
    <rPh sb="25" eb="27">
      <t>バアイ</t>
    </rPh>
    <rPh sb="28" eb="29">
      <t>イキ</t>
    </rPh>
    <rPh sb="29" eb="30">
      <t>ナイ</t>
    </rPh>
    <rPh sb="32" eb="34">
      <t>ケイザイ</t>
    </rPh>
    <rPh sb="34" eb="36">
      <t>ハキュウ</t>
    </rPh>
    <rPh sb="36" eb="38">
      <t>コウカ</t>
    </rPh>
    <phoneticPr fontId="5"/>
  </si>
  <si>
    <t>事例1　産業連関分析（39部門別ワークシート）</t>
    <rPh sb="0" eb="2">
      <t>ジレイ</t>
    </rPh>
    <rPh sb="4" eb="6">
      <t>サンギョウ</t>
    </rPh>
    <rPh sb="6" eb="8">
      <t>レンカン</t>
    </rPh>
    <rPh sb="8" eb="10">
      <t>ブンセキ</t>
    </rPh>
    <rPh sb="13" eb="16">
      <t>ブモンベツ</t>
    </rPh>
    <phoneticPr fontId="5"/>
  </si>
  <si>
    <t>事例1　産業連関分析（39部門別ワークシート）目次</t>
    <rPh sb="0" eb="2">
      <t>ジレイ</t>
    </rPh>
    <rPh sb="4" eb="6">
      <t>サンギョウ</t>
    </rPh>
    <rPh sb="6" eb="8">
      <t>レンカン</t>
    </rPh>
    <rPh sb="8" eb="10">
      <t>ブンセキ</t>
    </rPh>
    <rPh sb="13" eb="16">
      <t>ブモンベツ</t>
    </rPh>
    <rPh sb="23" eb="25">
      <t>モクジ</t>
    </rPh>
    <phoneticPr fontId="5"/>
  </si>
  <si>
    <t>県際収支</t>
    <rPh sb="0" eb="1">
      <t>ケン</t>
    </rPh>
    <rPh sb="1" eb="2">
      <t>キワ</t>
    </rPh>
    <rPh sb="2" eb="4">
      <t>シュウシ</t>
    </rPh>
    <phoneticPr fontId="5"/>
  </si>
  <si>
    <t>製造業</t>
    <rPh sb="0" eb="3">
      <t>セイゾウギョウ</t>
    </rPh>
    <phoneticPr fontId="5"/>
  </si>
  <si>
    <t>部門別最終需要額（39部門別）</t>
    <rPh sb="0" eb="3">
      <t>ブモンベツ</t>
    </rPh>
    <rPh sb="3" eb="5">
      <t>サイシュウ</t>
    </rPh>
    <rPh sb="5" eb="7">
      <t>ジュヨウ</t>
    </rPh>
    <rPh sb="7" eb="8">
      <t>ガク</t>
    </rPh>
    <rPh sb="11" eb="14">
      <t>ブモンベツ</t>
    </rPh>
    <phoneticPr fontId="5"/>
  </si>
  <si>
    <t>（資料）兵庫県統計課「兵庫県民経済計算」</t>
    <rPh sb="1" eb="3">
      <t>シリョウ</t>
    </rPh>
    <rPh sb="4" eb="7">
      <t>ヒョウゴケン</t>
    </rPh>
    <rPh sb="7" eb="9">
      <t>トウケイ</t>
    </rPh>
    <rPh sb="9" eb="10">
      <t>カ</t>
    </rPh>
    <rPh sb="11" eb="14">
      <t>ヒョウゴケン</t>
    </rPh>
    <rPh sb="14" eb="15">
      <t>チョウミン</t>
    </rPh>
    <rPh sb="15" eb="17">
      <t>ケイザイ</t>
    </rPh>
    <rPh sb="17" eb="19">
      <t>ケイサン</t>
    </rPh>
    <phoneticPr fontId="5"/>
  </si>
  <si>
    <t>（単位：百万円）</t>
    <rPh sb="1" eb="3">
      <t>タンイ</t>
    </rPh>
    <rPh sb="4" eb="5">
      <t>ヒャク</t>
    </rPh>
    <rPh sb="5" eb="7">
      <t>マンエン</t>
    </rPh>
    <phoneticPr fontId="5"/>
  </si>
  <si>
    <t>経済波及効果計算プロセス（税収）</t>
    <rPh sb="13" eb="15">
      <t>ゼイシュウ</t>
    </rPh>
    <phoneticPr fontId="5"/>
  </si>
  <si>
    <t>直接税・</t>
    <rPh sb="0" eb="3">
      <t>チョクセツゼイ</t>
    </rPh>
    <phoneticPr fontId="5"/>
  </si>
  <si>
    <t>直接税計</t>
    <rPh sb="0" eb="3">
      <t>チョクセツゼイ</t>
    </rPh>
    <rPh sb="3" eb="4">
      <t>ケイ</t>
    </rPh>
    <phoneticPr fontId="5"/>
  </si>
  <si>
    <t>法人分</t>
    <rPh sb="0" eb="2">
      <t>ホウジン</t>
    </rPh>
    <rPh sb="2" eb="3">
      <t>ブン</t>
    </rPh>
    <phoneticPr fontId="5"/>
  </si>
  <si>
    <t>個人分</t>
    <rPh sb="0" eb="3">
      <t>コジンブン</t>
    </rPh>
    <phoneticPr fontId="5"/>
  </si>
  <si>
    <t>間接税</t>
    <rPh sb="0" eb="2">
      <t>カンセツ</t>
    </rPh>
    <rPh sb="2" eb="3">
      <t>ゼイ</t>
    </rPh>
    <phoneticPr fontId="5"/>
  </si>
  <si>
    <t>間接税計</t>
    <rPh sb="0" eb="3">
      <t>カンセツゼイ</t>
    </rPh>
    <rPh sb="3" eb="4">
      <t>ケイ</t>
    </rPh>
    <phoneticPr fontId="5"/>
  </si>
  <si>
    <t>法人＋個人</t>
    <rPh sb="0" eb="2">
      <t>ホウジン</t>
    </rPh>
    <rPh sb="3" eb="5">
      <t>コジン</t>
    </rPh>
    <phoneticPr fontId="5"/>
  </si>
  <si>
    <t>営業余剰率</t>
    <rPh sb="0" eb="2">
      <t>エイギョウ</t>
    </rPh>
    <rPh sb="2" eb="4">
      <t>ヨジョウ</t>
    </rPh>
    <rPh sb="4" eb="5">
      <t>リツ</t>
    </rPh>
    <phoneticPr fontId="5"/>
  </si>
  <si>
    <t>営業余剰誘発額</t>
    <rPh sb="0" eb="2">
      <t>エイギョウ</t>
    </rPh>
    <rPh sb="2" eb="4">
      <t>ヨジョウ</t>
    </rPh>
    <rPh sb="4" eb="7">
      <t>ユウハツガク</t>
    </rPh>
    <phoneticPr fontId="5"/>
  </si>
  <si>
    <t>実効税率</t>
    <rPh sb="0" eb="2">
      <t>ジッコウ</t>
    </rPh>
    <rPh sb="2" eb="4">
      <t>ゼイリツ</t>
    </rPh>
    <phoneticPr fontId="5"/>
  </si>
  <si>
    <t>法人直接税</t>
    <rPh sb="0" eb="2">
      <t>ホウジン</t>
    </rPh>
    <rPh sb="2" eb="4">
      <t>チョクセツ</t>
    </rPh>
    <rPh sb="4" eb="5">
      <t>ゼイ</t>
    </rPh>
    <phoneticPr fontId="5"/>
  </si>
  <si>
    <t>雇用者所得誘発額</t>
    <rPh sb="0" eb="3">
      <t>コヨウシャ</t>
    </rPh>
    <rPh sb="3" eb="5">
      <t>ショトク</t>
    </rPh>
    <rPh sb="5" eb="8">
      <t>ユウハツガク</t>
    </rPh>
    <phoneticPr fontId="5"/>
  </si>
  <si>
    <t>個人直接税</t>
    <rPh sb="0" eb="2">
      <t>コジン</t>
    </rPh>
    <rPh sb="2" eb="4">
      <t>チョクセツ</t>
    </rPh>
    <rPh sb="4" eb="5">
      <t>ゼイ</t>
    </rPh>
    <phoneticPr fontId="5"/>
  </si>
  <si>
    <t>粗付加価値率</t>
    <rPh sb="0" eb="1">
      <t>ホボ</t>
    </rPh>
    <rPh sb="1" eb="3">
      <t>フカ</t>
    </rPh>
    <rPh sb="3" eb="5">
      <t>カチ</t>
    </rPh>
    <rPh sb="5" eb="6">
      <t>リツ</t>
    </rPh>
    <phoneticPr fontId="5"/>
  </si>
  <si>
    <t>粗付加価値誘発額</t>
    <rPh sb="0" eb="1">
      <t>アラ</t>
    </rPh>
    <rPh sb="1" eb="3">
      <t>フカ</t>
    </rPh>
    <rPh sb="3" eb="5">
      <t>カチ</t>
    </rPh>
    <rPh sb="5" eb="8">
      <t>ユウハツガク</t>
    </rPh>
    <phoneticPr fontId="5"/>
  </si>
  <si>
    <t>A=B+N</t>
    <phoneticPr fontId="5"/>
  </si>
  <si>
    <t>B=F+J</t>
    <phoneticPr fontId="5"/>
  </si>
  <si>
    <t>C</t>
    <phoneticPr fontId="5"/>
  </si>
  <si>
    <t>D＝C*O</t>
    <phoneticPr fontId="5"/>
  </si>
  <si>
    <t>E</t>
    <phoneticPr fontId="5"/>
  </si>
  <si>
    <t>F=D*E</t>
    <phoneticPr fontId="5"/>
  </si>
  <si>
    <t>G</t>
    <phoneticPr fontId="5"/>
  </si>
  <si>
    <t>H=G*O</t>
    <phoneticPr fontId="5"/>
  </si>
  <si>
    <t>I</t>
    <phoneticPr fontId="5"/>
  </si>
  <si>
    <t>J＝H*I</t>
    <phoneticPr fontId="5"/>
  </si>
  <si>
    <t>K</t>
    <phoneticPr fontId="5"/>
  </si>
  <si>
    <t>L=K*O</t>
    <phoneticPr fontId="5"/>
  </si>
  <si>
    <t>M</t>
    <phoneticPr fontId="5"/>
  </si>
  <si>
    <t>N＝L*M</t>
    <phoneticPr fontId="5"/>
  </si>
  <si>
    <t>O</t>
    <phoneticPr fontId="5"/>
  </si>
  <si>
    <t>税収係数1</t>
    <rPh sb="0" eb="2">
      <t>ゼイシュウ</t>
    </rPh>
    <rPh sb="2" eb="4">
      <t>ケイスウ</t>
    </rPh>
    <phoneticPr fontId="5"/>
  </si>
  <si>
    <t>税収係数2</t>
    <rPh sb="0" eb="2">
      <t>ゼイシュウ</t>
    </rPh>
    <rPh sb="2" eb="4">
      <t>ケイスウ</t>
    </rPh>
    <phoneticPr fontId="5"/>
  </si>
  <si>
    <t>　　　発生係数：CO2（二酸化炭素）、SO2（二酸化硫黄）の生産額（百万円）当たりの発生量</t>
    <rPh sb="3" eb="5">
      <t>ハッセイ</t>
    </rPh>
    <rPh sb="5" eb="7">
      <t>ケイスウ</t>
    </rPh>
    <rPh sb="12" eb="15">
      <t>ニサンカ</t>
    </rPh>
    <rPh sb="15" eb="17">
      <t>タンソ</t>
    </rPh>
    <rPh sb="23" eb="26">
      <t>ニサンカ</t>
    </rPh>
    <rPh sb="26" eb="28">
      <t>イオウ</t>
    </rPh>
    <rPh sb="30" eb="33">
      <t>セイサンガク</t>
    </rPh>
    <rPh sb="34" eb="35">
      <t>ヒャク</t>
    </rPh>
    <rPh sb="35" eb="37">
      <t>マンエン</t>
    </rPh>
    <rPh sb="38" eb="39">
      <t>ア</t>
    </rPh>
    <rPh sb="42" eb="44">
      <t>ハッセイ</t>
    </rPh>
    <rPh sb="44" eb="45">
      <t>リョウ</t>
    </rPh>
    <phoneticPr fontId="5"/>
  </si>
  <si>
    <t xml:space="preserve"> </t>
    <phoneticPr fontId="5"/>
  </si>
  <si>
    <t>　　</t>
    <phoneticPr fontId="5"/>
  </si>
  <si>
    <t>雇用者報酬・営業余剰・混合所得の推移</t>
    <rPh sb="0" eb="3">
      <t>コヨウシャ</t>
    </rPh>
    <rPh sb="3" eb="5">
      <t>ホウシュウ</t>
    </rPh>
    <rPh sb="6" eb="8">
      <t>エイギョウ</t>
    </rPh>
    <rPh sb="8" eb="10">
      <t>ヨジョウ</t>
    </rPh>
    <rPh sb="11" eb="13">
      <t>コンゴウ</t>
    </rPh>
    <rPh sb="13" eb="15">
      <t>ショトク</t>
    </rPh>
    <rPh sb="16" eb="18">
      <t>スイイ</t>
    </rPh>
    <phoneticPr fontId="5"/>
  </si>
  <si>
    <t>個人企業</t>
    <rPh sb="0" eb="2">
      <t>コジン</t>
    </rPh>
    <rPh sb="2" eb="4">
      <t>キギョウ</t>
    </rPh>
    <phoneticPr fontId="5"/>
  </si>
  <si>
    <t>法人分営業余剰</t>
    <rPh sb="0" eb="2">
      <t>ホウジン</t>
    </rPh>
    <rPh sb="2" eb="3">
      <t>ブン</t>
    </rPh>
    <rPh sb="3" eb="5">
      <t>エイギョウ</t>
    </rPh>
    <rPh sb="5" eb="7">
      <t>ヨジョウ</t>
    </rPh>
    <phoneticPr fontId="5"/>
  </si>
  <si>
    <t>雇用者報酬・混合所得</t>
    <rPh sb="0" eb="3">
      <t>コヨウシャ</t>
    </rPh>
    <rPh sb="3" eb="5">
      <t>ホウシュウ</t>
    </rPh>
    <rPh sb="6" eb="8">
      <t>コンゴウ</t>
    </rPh>
    <rPh sb="8" eb="10">
      <t>ショトク</t>
    </rPh>
    <phoneticPr fontId="5"/>
  </si>
  <si>
    <t>　</t>
    <phoneticPr fontId="5"/>
  </si>
  <si>
    <t>企業所得</t>
    <rPh sb="0" eb="2">
      <t>キギョウ</t>
    </rPh>
    <rPh sb="2" eb="4">
      <t>ショトク</t>
    </rPh>
    <phoneticPr fontId="5"/>
  </si>
  <si>
    <t>個人直接税</t>
    <rPh sb="0" eb="2">
      <t>コジン</t>
    </rPh>
    <rPh sb="2" eb="5">
      <t>チョクセツゼイ</t>
    </rPh>
    <phoneticPr fontId="5"/>
  </si>
  <si>
    <t>法人直接税</t>
    <rPh sb="0" eb="2">
      <t>ホウジン</t>
    </rPh>
    <rPh sb="2" eb="5">
      <t>チョクセツゼイ</t>
    </rPh>
    <phoneticPr fontId="5"/>
  </si>
  <si>
    <t>雇用者報酬</t>
    <rPh sb="0" eb="3">
      <t>コヨウシャ</t>
    </rPh>
    <rPh sb="3" eb="5">
      <t>ホウシュウ</t>
    </rPh>
    <phoneticPr fontId="5"/>
  </si>
  <si>
    <t>混合所得</t>
    <rPh sb="0" eb="2">
      <t>コンゴウ</t>
    </rPh>
    <rPh sb="2" eb="4">
      <t>ショトク</t>
    </rPh>
    <phoneticPr fontId="5"/>
  </si>
  <si>
    <t>持家家賃を除く</t>
    <rPh sb="0" eb="1">
      <t>モ</t>
    </rPh>
    <rPh sb="1" eb="2">
      <t>イエ</t>
    </rPh>
    <rPh sb="2" eb="4">
      <t>ヤチン</t>
    </rPh>
    <rPh sb="5" eb="6">
      <t>ノゾ</t>
    </rPh>
    <phoneticPr fontId="5"/>
  </si>
  <si>
    <t>法人企業</t>
    <rPh sb="0" eb="2">
      <t>ホウジン</t>
    </rPh>
    <rPh sb="2" eb="4">
      <t>キギョウ</t>
    </rPh>
    <phoneticPr fontId="5"/>
  </si>
  <si>
    <t>所得・富等に課される経常税</t>
    <rPh sb="0" eb="2">
      <t>ショトク</t>
    </rPh>
    <rPh sb="3" eb="4">
      <t>トミ</t>
    </rPh>
    <rPh sb="4" eb="5">
      <t>トウ</t>
    </rPh>
    <rPh sb="6" eb="7">
      <t>カ</t>
    </rPh>
    <rPh sb="10" eb="12">
      <t>ケイジョウ</t>
    </rPh>
    <rPh sb="12" eb="13">
      <t>ゼイ</t>
    </rPh>
    <phoneticPr fontId="5"/>
  </si>
  <si>
    <t>　</t>
    <phoneticPr fontId="3"/>
  </si>
  <si>
    <t>民間法人企業</t>
    <rPh sb="0" eb="2">
      <t>ミンカン</t>
    </rPh>
    <rPh sb="2" eb="4">
      <t>ホウジン</t>
    </rPh>
    <rPh sb="4" eb="6">
      <t>キギョウ</t>
    </rPh>
    <phoneticPr fontId="5"/>
  </si>
  <si>
    <t>公的企業</t>
    <rPh sb="0" eb="2">
      <t>コウテキ</t>
    </rPh>
    <rPh sb="2" eb="4">
      <t>キギョウ</t>
    </rPh>
    <phoneticPr fontId="5"/>
  </si>
  <si>
    <t>農林水産業</t>
    <rPh sb="0" eb="2">
      <t>ノウリン</t>
    </rPh>
    <rPh sb="2" eb="4">
      <t>スイサン</t>
    </rPh>
    <rPh sb="4" eb="5">
      <t>ギョウ</t>
    </rPh>
    <phoneticPr fontId="5"/>
  </si>
  <si>
    <t>その他産業</t>
    <rPh sb="2" eb="3">
      <t>タ</t>
    </rPh>
    <rPh sb="3" eb="5">
      <t>サンギョウ</t>
    </rPh>
    <phoneticPr fontId="5"/>
  </si>
  <si>
    <t>雇用者報酬・混合所得比率</t>
    <rPh sb="0" eb="2">
      <t>コヨウ</t>
    </rPh>
    <rPh sb="2" eb="3">
      <t>シャ</t>
    </rPh>
    <rPh sb="3" eb="5">
      <t>ホウシュウ</t>
    </rPh>
    <rPh sb="6" eb="8">
      <t>コンゴウ</t>
    </rPh>
    <rPh sb="8" eb="10">
      <t>ショトク</t>
    </rPh>
    <rPh sb="10" eb="12">
      <t>ヒリツ</t>
    </rPh>
    <phoneticPr fontId="5"/>
  </si>
  <si>
    <t>家計（個人企業を含む)</t>
    <rPh sb="0" eb="2">
      <t>カケイ</t>
    </rPh>
    <rPh sb="3" eb="5">
      <t>コジン</t>
    </rPh>
    <rPh sb="5" eb="7">
      <t>キギョウ</t>
    </rPh>
    <rPh sb="8" eb="9">
      <t>フク</t>
    </rPh>
    <phoneticPr fontId="5"/>
  </si>
  <si>
    <t>法人企業所得比率</t>
    <rPh sb="0" eb="2">
      <t>ホウジン</t>
    </rPh>
    <rPh sb="2" eb="4">
      <t>キギョウ</t>
    </rPh>
    <rPh sb="4" eb="6">
      <t>ショトク</t>
    </rPh>
    <rPh sb="6" eb="7">
      <t>ヒ</t>
    </rPh>
    <rPh sb="7" eb="8">
      <t>リツ</t>
    </rPh>
    <phoneticPr fontId="5"/>
  </si>
  <si>
    <t>非金融法人企業</t>
    <rPh sb="0" eb="1">
      <t>ヒ</t>
    </rPh>
    <rPh sb="1" eb="3">
      <t>キンユウ</t>
    </rPh>
    <rPh sb="3" eb="5">
      <t>ホウジン</t>
    </rPh>
    <rPh sb="5" eb="7">
      <t>キギョウ</t>
    </rPh>
    <phoneticPr fontId="5"/>
  </si>
  <si>
    <t>金融機関</t>
    <rPh sb="0" eb="2">
      <t>キンユウ</t>
    </rPh>
    <rPh sb="2" eb="4">
      <t>キカン</t>
    </rPh>
    <phoneticPr fontId="5"/>
  </si>
  <si>
    <t>平成2年度</t>
  </si>
  <si>
    <t>H12年基準</t>
    <rPh sb="3" eb="4">
      <t>ネン</t>
    </rPh>
    <rPh sb="4" eb="6">
      <t>キジュン</t>
    </rPh>
    <phoneticPr fontId="5"/>
  </si>
  <si>
    <t>平成3年度</t>
  </si>
  <si>
    <t>平成4年度</t>
  </si>
  <si>
    <t>平成5年度</t>
  </si>
  <si>
    <t>平成6年度</t>
  </si>
  <si>
    <t>平成7年度</t>
  </si>
  <si>
    <t>平成8年度</t>
  </si>
  <si>
    <t>平成9年度</t>
  </si>
  <si>
    <t>平成10年度</t>
  </si>
  <si>
    <t>平成11年度</t>
  </si>
  <si>
    <t>平成12年度</t>
  </si>
  <si>
    <t>平成13年度</t>
    <rPh sb="0" eb="2">
      <t>ヘイセイ</t>
    </rPh>
    <rPh sb="4" eb="6">
      <t>ネンド</t>
    </rPh>
    <phoneticPr fontId="5"/>
  </si>
  <si>
    <t>H17年基準</t>
    <rPh sb="3" eb="4">
      <t>ネン</t>
    </rPh>
    <rPh sb="4" eb="6">
      <t>キジュン</t>
    </rPh>
    <phoneticPr fontId="5"/>
  </si>
  <si>
    <t>平成14年度</t>
    <rPh sb="0" eb="2">
      <t>ヘイセイ</t>
    </rPh>
    <rPh sb="4" eb="6">
      <t>ネンド</t>
    </rPh>
    <phoneticPr fontId="5"/>
  </si>
  <si>
    <t>平成15年度</t>
    <rPh sb="0" eb="2">
      <t>ヘイセイ</t>
    </rPh>
    <rPh sb="4" eb="6">
      <t>ネンド</t>
    </rPh>
    <phoneticPr fontId="5"/>
  </si>
  <si>
    <t>平成16年度</t>
    <rPh sb="0" eb="2">
      <t>ヘイセイ</t>
    </rPh>
    <rPh sb="4" eb="6">
      <t>ネンド</t>
    </rPh>
    <phoneticPr fontId="5"/>
  </si>
  <si>
    <t>平成17年度</t>
    <rPh sb="0" eb="2">
      <t>ヘイセイ</t>
    </rPh>
    <rPh sb="4" eb="6">
      <t>ネンド</t>
    </rPh>
    <phoneticPr fontId="5"/>
  </si>
  <si>
    <t>平成18年度</t>
    <rPh sb="0" eb="2">
      <t>ヘイセイ</t>
    </rPh>
    <rPh sb="4" eb="6">
      <t>ネンド</t>
    </rPh>
    <phoneticPr fontId="5"/>
  </si>
  <si>
    <t>平成19年度</t>
    <rPh sb="0" eb="2">
      <t>ヘイセイ</t>
    </rPh>
    <rPh sb="4" eb="6">
      <t>ネンド</t>
    </rPh>
    <phoneticPr fontId="5"/>
  </si>
  <si>
    <t>平成20年度</t>
    <rPh sb="0" eb="2">
      <t>ヘイセイ</t>
    </rPh>
    <rPh sb="4" eb="6">
      <t>ネンド</t>
    </rPh>
    <phoneticPr fontId="5"/>
  </si>
  <si>
    <t>平成21年度</t>
    <rPh sb="0" eb="2">
      <t>ヘイセイ</t>
    </rPh>
    <rPh sb="4" eb="6">
      <t>ネンド</t>
    </rPh>
    <phoneticPr fontId="5"/>
  </si>
  <si>
    <t>平成22年度</t>
    <rPh sb="0" eb="2">
      <t>ヘイセイ</t>
    </rPh>
    <rPh sb="4" eb="6">
      <t>ネンド</t>
    </rPh>
    <phoneticPr fontId="5"/>
  </si>
  <si>
    <t>生産・輸入品に課される税（間接税）消費税等控除前の推移</t>
    <rPh sb="0" eb="2">
      <t>セイサン</t>
    </rPh>
    <rPh sb="3" eb="6">
      <t>ユニュウヒン</t>
    </rPh>
    <rPh sb="7" eb="8">
      <t>カ</t>
    </rPh>
    <rPh sb="11" eb="12">
      <t>ゼイ</t>
    </rPh>
    <rPh sb="13" eb="15">
      <t>カンセツ</t>
    </rPh>
    <rPh sb="15" eb="16">
      <t>ゼイ</t>
    </rPh>
    <rPh sb="17" eb="20">
      <t>ショウヒゼイ</t>
    </rPh>
    <rPh sb="20" eb="21">
      <t>トウ</t>
    </rPh>
    <rPh sb="21" eb="23">
      <t>コウジョ</t>
    </rPh>
    <rPh sb="23" eb="24">
      <t>マエ</t>
    </rPh>
    <rPh sb="25" eb="27">
      <t>スイイ</t>
    </rPh>
    <phoneticPr fontId="5"/>
  </si>
  <si>
    <t>間接税</t>
    <rPh sb="0" eb="3">
      <t>カンセツゼイ</t>
    </rPh>
    <phoneticPr fontId="5"/>
  </si>
  <si>
    <t>産業別内訳</t>
    <rPh sb="0" eb="2">
      <t>サンギョウ</t>
    </rPh>
    <rPh sb="2" eb="3">
      <t>ベツ</t>
    </rPh>
    <rPh sb="3" eb="5">
      <t>ウチワケ</t>
    </rPh>
    <phoneticPr fontId="5"/>
  </si>
  <si>
    <t>農業</t>
    <rPh sb="0" eb="2">
      <t>ノウギョウ</t>
    </rPh>
    <phoneticPr fontId="5"/>
  </si>
  <si>
    <t>林業</t>
    <rPh sb="0" eb="2">
      <t>リンギョウ</t>
    </rPh>
    <phoneticPr fontId="5"/>
  </si>
  <si>
    <t>水産業</t>
    <rPh sb="0" eb="3">
      <t>スイサンギョウ</t>
    </rPh>
    <phoneticPr fontId="5"/>
  </si>
  <si>
    <t>鉱業</t>
    <rPh sb="0" eb="2">
      <t>コウギョウ</t>
    </rPh>
    <phoneticPr fontId="5"/>
  </si>
  <si>
    <t>建設業</t>
    <rPh sb="0" eb="3">
      <t>ケンセツギョウ</t>
    </rPh>
    <phoneticPr fontId="5"/>
  </si>
  <si>
    <t>卸売･小売業</t>
    <phoneticPr fontId="5"/>
  </si>
  <si>
    <t>金融･保険業</t>
    <phoneticPr fontId="5"/>
  </si>
  <si>
    <t>不動産業</t>
    <phoneticPr fontId="5"/>
  </si>
  <si>
    <t>県内総生産（名目）の推移</t>
    <rPh sb="0" eb="2">
      <t>ケンナイ</t>
    </rPh>
    <rPh sb="2" eb="5">
      <t>ソウセイサン</t>
    </rPh>
    <rPh sb="6" eb="8">
      <t>メイモク</t>
    </rPh>
    <rPh sb="10" eb="12">
      <t>スイイ</t>
    </rPh>
    <phoneticPr fontId="5"/>
  </si>
  <si>
    <t>県内総生産</t>
    <rPh sb="0" eb="2">
      <t>ケンナイ</t>
    </rPh>
    <rPh sb="2" eb="5">
      <t>ソウセイサン</t>
    </rPh>
    <phoneticPr fontId="5"/>
  </si>
  <si>
    <t>産業別内訳（輸入品商品税等を除く）</t>
    <rPh sb="0" eb="2">
      <t>サンギョウ</t>
    </rPh>
    <rPh sb="2" eb="3">
      <t>ベツ</t>
    </rPh>
    <rPh sb="3" eb="5">
      <t>ウチワケ</t>
    </rPh>
    <rPh sb="6" eb="9">
      <t>ユニュウヒン</t>
    </rPh>
    <rPh sb="9" eb="11">
      <t>ショウヒン</t>
    </rPh>
    <rPh sb="11" eb="12">
      <t>ゼイ</t>
    </rPh>
    <rPh sb="12" eb="13">
      <t>トウ</t>
    </rPh>
    <rPh sb="14" eb="15">
      <t>ノゾ</t>
    </rPh>
    <phoneticPr fontId="5"/>
  </si>
  <si>
    <t>小計</t>
    <rPh sb="0" eb="2">
      <t>ショウケイ</t>
    </rPh>
    <phoneticPr fontId="5"/>
  </si>
  <si>
    <t>輸入品商品税等を除く</t>
    <rPh sb="0" eb="3">
      <t>ユニュウヒン</t>
    </rPh>
    <rPh sb="3" eb="5">
      <t>ショウヒン</t>
    </rPh>
    <rPh sb="5" eb="6">
      <t>ゼイ</t>
    </rPh>
    <rPh sb="6" eb="7">
      <t>トウ</t>
    </rPh>
    <rPh sb="8" eb="9">
      <t>ノゾ</t>
    </rPh>
    <phoneticPr fontId="5"/>
  </si>
  <si>
    <t>間接税比率の推移</t>
    <rPh sb="0" eb="3">
      <t>カンセツゼイ</t>
    </rPh>
    <rPh sb="3" eb="5">
      <t>ヒリツ</t>
    </rPh>
    <rPh sb="6" eb="8">
      <t>スイイ</t>
    </rPh>
    <phoneticPr fontId="5"/>
  </si>
  <si>
    <t>比率</t>
    <rPh sb="0" eb="2">
      <t>ヒリツ</t>
    </rPh>
    <phoneticPr fontId="5"/>
  </si>
  <si>
    <t>　</t>
    <phoneticPr fontId="5"/>
  </si>
  <si>
    <t>対GDP</t>
    <rPh sb="0" eb="1">
      <t>タイ</t>
    </rPh>
    <phoneticPr fontId="5"/>
  </si>
  <si>
    <t>直接税・間接税付加価値額比率の推移</t>
    <rPh sb="0" eb="2">
      <t>チョクセツ</t>
    </rPh>
    <rPh sb="2" eb="3">
      <t>ゼイ</t>
    </rPh>
    <rPh sb="4" eb="7">
      <t>カンセツゼイ</t>
    </rPh>
    <rPh sb="7" eb="9">
      <t>フカ</t>
    </rPh>
    <rPh sb="9" eb="11">
      <t>カチ</t>
    </rPh>
    <rPh sb="11" eb="12">
      <t>ガク</t>
    </rPh>
    <rPh sb="12" eb="14">
      <t>ヒリツ</t>
    </rPh>
    <rPh sb="15" eb="17">
      <t>スイイ</t>
    </rPh>
    <phoneticPr fontId="5"/>
  </si>
  <si>
    <t>所得富等に課される経常税（受取・徴収税額）の推移</t>
    <rPh sb="0" eb="2">
      <t>ショトク</t>
    </rPh>
    <rPh sb="2" eb="3">
      <t>ト</t>
    </rPh>
    <rPh sb="3" eb="4">
      <t>トウ</t>
    </rPh>
    <rPh sb="5" eb="6">
      <t>カ</t>
    </rPh>
    <rPh sb="9" eb="12">
      <t>ケイジョウゼイ</t>
    </rPh>
    <rPh sb="13" eb="15">
      <t>ウケトリ</t>
    </rPh>
    <rPh sb="22" eb="24">
      <t>スイイ</t>
    </rPh>
    <phoneticPr fontId="5"/>
  </si>
  <si>
    <t>直接税比率</t>
    <rPh sb="0" eb="2">
      <t>チョクセツ</t>
    </rPh>
    <rPh sb="2" eb="3">
      <t>ゼイ</t>
    </rPh>
    <rPh sb="3" eb="5">
      <t>ヒリツ</t>
    </rPh>
    <phoneticPr fontId="5"/>
  </si>
  <si>
    <t>間接税比率</t>
    <rPh sb="0" eb="2">
      <t>カンセツ</t>
    </rPh>
    <rPh sb="2" eb="3">
      <t>ゼイ</t>
    </rPh>
    <rPh sb="3" eb="5">
      <t>ヒリツ</t>
    </rPh>
    <phoneticPr fontId="5"/>
  </si>
  <si>
    <t>直接税（徴収税額）</t>
    <rPh sb="0" eb="2">
      <t>チョクセツ</t>
    </rPh>
    <rPh sb="2" eb="3">
      <t>ゼイ</t>
    </rPh>
    <rPh sb="4" eb="6">
      <t>チョウシュウ</t>
    </rPh>
    <rPh sb="6" eb="8">
      <t>ゼイガク</t>
    </rPh>
    <phoneticPr fontId="5"/>
  </si>
  <si>
    <t>計</t>
  </si>
  <si>
    <t>県内総生産</t>
    <rPh sb="0" eb="2">
      <t>ケンナイ</t>
    </rPh>
    <rPh sb="2" eb="3">
      <t>ソウ</t>
    </rPh>
    <rPh sb="3" eb="5">
      <t>セイサン</t>
    </rPh>
    <phoneticPr fontId="5"/>
  </si>
  <si>
    <t>（対名目GDP)</t>
    <rPh sb="1" eb="2">
      <t>タイ</t>
    </rPh>
    <rPh sb="2" eb="4">
      <t>メイモク</t>
    </rPh>
    <phoneticPr fontId="5"/>
  </si>
  <si>
    <t>国税分</t>
  </si>
  <si>
    <t>県税分</t>
  </si>
  <si>
    <t>市町税分</t>
  </si>
  <si>
    <t>（名目）</t>
    <rPh sb="1" eb="3">
      <t>メイモク</t>
    </rPh>
    <phoneticPr fontId="5"/>
  </si>
  <si>
    <t xml:space="preserve"> </t>
    <phoneticPr fontId="5"/>
  </si>
  <si>
    <t xml:space="preserve"> A</t>
  </si>
  <si>
    <t xml:space="preserve"> B</t>
  </si>
  <si>
    <t xml:space="preserve"> C</t>
  </si>
  <si>
    <t>D</t>
    <phoneticPr fontId="5"/>
  </si>
  <si>
    <t>E</t>
    <phoneticPr fontId="5"/>
  </si>
  <si>
    <t>F=A+E</t>
    <phoneticPr fontId="5"/>
  </si>
  <si>
    <t xml:space="preserve"> D=A+B+C</t>
    <phoneticPr fontId="5"/>
  </si>
  <si>
    <t>平成23年度</t>
    <rPh sb="0" eb="2">
      <t>ヘイセイ</t>
    </rPh>
    <rPh sb="4" eb="6">
      <t>ネンド</t>
    </rPh>
    <phoneticPr fontId="5"/>
  </si>
  <si>
    <t>平成24年度</t>
    <rPh sb="0" eb="2">
      <t>ヘイセイ</t>
    </rPh>
    <rPh sb="4" eb="5">
      <t>ネン</t>
    </rPh>
    <rPh sb="5" eb="6">
      <t>ド</t>
    </rPh>
    <phoneticPr fontId="5"/>
  </si>
  <si>
    <t>平成25年度</t>
    <rPh sb="0" eb="2">
      <t>ヘイセイ</t>
    </rPh>
    <rPh sb="4" eb="6">
      <t>ネンド</t>
    </rPh>
    <phoneticPr fontId="5"/>
  </si>
  <si>
    <t>平成24年度</t>
    <rPh sb="0" eb="2">
      <t>ヘイセイ</t>
    </rPh>
    <rPh sb="4" eb="6">
      <t>ネンド</t>
    </rPh>
    <phoneticPr fontId="5"/>
  </si>
  <si>
    <t>事例10　産業連関分析（39部門別）ワークシート（税収効果推計）</t>
    <rPh sb="0" eb="2">
      <t>ジレイ</t>
    </rPh>
    <rPh sb="5" eb="7">
      <t>サンギョウ</t>
    </rPh>
    <rPh sb="7" eb="9">
      <t>レンカン</t>
    </rPh>
    <rPh sb="9" eb="11">
      <t>ブンセキ</t>
    </rPh>
    <rPh sb="14" eb="17">
      <t>ブモンベツ</t>
    </rPh>
    <rPh sb="25" eb="27">
      <t>ゼイシュウ</t>
    </rPh>
    <rPh sb="27" eb="29">
      <t>コウカ</t>
    </rPh>
    <rPh sb="29" eb="31">
      <t>スイケイ</t>
    </rPh>
    <phoneticPr fontId="5"/>
  </si>
  <si>
    <t>税収効果</t>
    <rPh sb="0" eb="1">
      <t>ゼイ</t>
    </rPh>
    <rPh sb="2" eb="4">
      <t>コウカ</t>
    </rPh>
    <phoneticPr fontId="5"/>
  </si>
  <si>
    <t>部門別まとめ</t>
    <rPh sb="0" eb="3">
      <t>ブモンベツ</t>
    </rPh>
    <phoneticPr fontId="5"/>
  </si>
  <si>
    <t>税収効果</t>
    <rPh sb="0" eb="2">
      <t>ゼイシュウ</t>
    </rPh>
    <rPh sb="2" eb="4">
      <t>コウカ</t>
    </rPh>
    <phoneticPr fontId="5"/>
  </si>
  <si>
    <t>経済波及効果計算プロセス</t>
    <phoneticPr fontId="5"/>
  </si>
  <si>
    <t>(資料：兵庫県統計課「平成27年兵庫県産業連関表」）</t>
    <rPh sb="1" eb="3">
      <t>シリョウ</t>
    </rPh>
    <rPh sb="4" eb="7">
      <t>ヒョウゴケン</t>
    </rPh>
    <rPh sb="7" eb="9">
      <t>トウケイ</t>
    </rPh>
    <rPh sb="9" eb="10">
      <t>カ</t>
    </rPh>
    <rPh sb="11" eb="13">
      <t>ヘイセイ</t>
    </rPh>
    <rPh sb="15" eb="16">
      <t>ネン</t>
    </rPh>
    <rPh sb="16" eb="19">
      <t>ヒョウゴケン</t>
    </rPh>
    <rPh sb="19" eb="21">
      <t>サンギョウ</t>
    </rPh>
    <rPh sb="21" eb="24">
      <t>レンカンヒョウ</t>
    </rPh>
    <phoneticPr fontId="5"/>
  </si>
  <si>
    <t>平均消費
性向
（H30/近畿）</t>
    <rPh sb="13" eb="15">
      <t>キンキ</t>
    </rPh>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</si>
  <si>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</si>
  <si>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</si>
  <si>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</si>
  <si>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</si>
  <si>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</si>
  <si>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</si>
  <si>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</si>
  <si>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</si>
  <si>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</si>
  <si>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</si>
  <si>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</si>
  <si>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</si>
  <si>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</si>
  <si>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</si>
  <si>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</si>
  <si>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</si>
  <si>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</si>
  <si>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</si>
  <si>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</si>
  <si>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</si>
  <si>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</si>
  <si>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 xml:space="preserve"> </t>
    <phoneticPr fontId="5"/>
  </si>
  <si>
    <t>プラスチック・ゴム製品</t>
    <rPh sb="9" eb="11">
      <t>セイヒン</t>
    </rPh>
    <phoneticPr fontId="5"/>
  </si>
  <si>
    <t>情報通信機器</t>
    <phoneticPr fontId="5"/>
  </si>
  <si>
    <t>運輸・郵便</t>
    <rPh sb="3" eb="5">
      <t>ユウビン</t>
    </rPh>
    <phoneticPr fontId="8"/>
  </si>
  <si>
    <t>他に分類されない会員制団体</t>
    <rPh sb="0" eb="1">
      <t>ホカ</t>
    </rPh>
    <rPh sb="2" eb="4">
      <t>ブンルイ</t>
    </rPh>
    <rPh sb="8" eb="11">
      <t>カイインセイ</t>
    </rPh>
    <rPh sb="11" eb="13">
      <t>ダンタイ</t>
    </rPh>
    <phoneticPr fontId="8"/>
  </si>
  <si>
    <t>経済波及効果計算プロセス</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</si>
  <si>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</si>
  <si>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</si>
  <si>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</si>
  <si>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</si>
  <si>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</si>
  <si>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</si>
  <si>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</si>
  <si>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</si>
  <si>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</si>
  <si>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</si>
  <si>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</si>
  <si>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</si>
  <si>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</si>
  <si>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</si>
  <si>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</si>
  <si>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</si>
  <si>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</si>
  <si>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</si>
  <si>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</si>
  <si>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</si>
  <si>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</si>
  <si>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 xml:space="preserve"> </t>
    <phoneticPr fontId="5"/>
  </si>
  <si>
    <t>情報通信機器</t>
  </si>
  <si>
    <t>39</t>
    <phoneticPr fontId="5"/>
  </si>
  <si>
    <t>経済波及効果計算プロセス</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</si>
  <si>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</si>
  <si>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</si>
  <si>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</si>
  <si>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</si>
  <si>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</si>
  <si>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</si>
  <si>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</si>
  <si>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</si>
  <si>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</si>
  <si>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</si>
  <si>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</si>
  <si>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</si>
  <si>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</si>
  <si>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</si>
  <si>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</si>
  <si>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</si>
  <si>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</si>
  <si>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</si>
  <si>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</si>
  <si>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</si>
  <si>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</si>
  <si>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鉱業</t>
    <phoneticPr fontId="5"/>
  </si>
  <si>
    <t>飲食料品　　　　　　　</t>
    <phoneticPr fontId="5"/>
  </si>
  <si>
    <t>39</t>
    <phoneticPr fontId="5"/>
  </si>
  <si>
    <t>経済波及効果計算プロセス</t>
    <phoneticPr fontId="5"/>
  </si>
  <si>
    <t>繊維製品</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</si>
  <si>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</si>
  <si>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</si>
  <si>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</si>
  <si>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</si>
  <si>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</si>
  <si>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</si>
  <si>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</si>
  <si>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</si>
  <si>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</si>
  <si>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</si>
  <si>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</si>
  <si>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</si>
  <si>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</si>
  <si>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</si>
  <si>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</si>
  <si>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</si>
  <si>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</si>
  <si>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</si>
  <si>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</si>
  <si>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</si>
  <si>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</si>
  <si>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経済波及効果計算プロセス</t>
    <phoneticPr fontId="5"/>
  </si>
  <si>
    <t>パルプ・紙・木製品</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</si>
  <si>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</si>
  <si>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</si>
  <si>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</si>
  <si>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</si>
  <si>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</si>
  <si>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</si>
  <si>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</si>
  <si>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</si>
  <si>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</si>
  <si>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</si>
  <si>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</si>
  <si>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</si>
  <si>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</si>
  <si>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</si>
  <si>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</si>
  <si>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</si>
  <si>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</si>
  <si>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</si>
  <si>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</si>
  <si>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</si>
  <si>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</si>
  <si>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37</t>
    <phoneticPr fontId="5"/>
  </si>
  <si>
    <t>38</t>
    <phoneticPr fontId="5"/>
  </si>
  <si>
    <t>化学製品</t>
    <phoneticPr fontId="5"/>
  </si>
  <si>
    <t>37</t>
    <phoneticPr fontId="5"/>
  </si>
  <si>
    <t>石油・石炭製品</t>
    <phoneticPr fontId="5"/>
  </si>
  <si>
    <t>投入係数（プラスチック・ゴム製品）</t>
    <rPh sb="14" eb="16">
      <t>セイヒン</t>
    </rPh>
    <phoneticPr fontId="5"/>
  </si>
  <si>
    <t>経済波及効果計算プロセス</t>
    <phoneticPr fontId="5"/>
  </si>
  <si>
    <t>窯業・土石製品</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</si>
  <si>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</si>
  <si>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</si>
  <si>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</si>
  <si>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</si>
  <si>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</si>
  <si>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</si>
  <si>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</si>
  <si>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</si>
  <si>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</si>
  <si>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</si>
  <si>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</si>
  <si>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</si>
  <si>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</si>
  <si>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</si>
  <si>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</si>
  <si>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</si>
  <si>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</si>
  <si>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</si>
  <si>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</si>
  <si>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</si>
  <si>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</si>
  <si>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経済波及効果計算プロセス</t>
    <phoneticPr fontId="5"/>
  </si>
  <si>
    <t>鉄鋼</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</si>
  <si>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</si>
  <si>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</si>
  <si>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</si>
  <si>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</si>
  <si>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</si>
  <si>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</si>
  <si>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</si>
  <si>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</si>
  <si>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</si>
  <si>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</si>
  <si>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</si>
  <si>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</si>
  <si>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</si>
  <si>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</si>
  <si>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</si>
  <si>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</si>
  <si>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</si>
  <si>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</si>
  <si>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</si>
  <si>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</si>
  <si>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</si>
  <si>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非鉄金属</t>
    <phoneticPr fontId="5"/>
  </si>
  <si>
    <t>38</t>
    <phoneticPr fontId="5"/>
  </si>
  <si>
    <t>39</t>
    <phoneticPr fontId="5"/>
  </si>
  <si>
    <t>経済波及効果計算プロセス</t>
    <phoneticPr fontId="5"/>
  </si>
  <si>
    <t>金属製品</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</si>
  <si>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</si>
  <si>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</si>
  <si>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</si>
  <si>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</si>
  <si>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</si>
  <si>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</si>
  <si>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</si>
  <si>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</si>
  <si>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</si>
  <si>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</si>
  <si>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</si>
  <si>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</si>
  <si>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</si>
  <si>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</si>
  <si>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</si>
  <si>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</si>
  <si>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</si>
  <si>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</si>
  <si>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</si>
  <si>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</si>
  <si>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</si>
  <si>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経済波及効果計算プロセス</t>
    <phoneticPr fontId="5"/>
  </si>
  <si>
    <t>はん用機械</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</si>
  <si>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</si>
  <si>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</si>
  <si>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</si>
  <si>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</si>
  <si>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</si>
  <si>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</si>
  <si>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</si>
  <si>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</si>
  <si>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</si>
  <si>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</si>
  <si>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</si>
  <si>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</si>
  <si>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</si>
  <si>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</si>
  <si>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</si>
  <si>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</si>
  <si>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</si>
  <si>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</si>
  <si>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</si>
  <si>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</si>
  <si>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</si>
  <si>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37</t>
    <phoneticPr fontId="5"/>
  </si>
  <si>
    <t>38</t>
    <phoneticPr fontId="5"/>
  </si>
  <si>
    <t>39</t>
    <phoneticPr fontId="5"/>
  </si>
  <si>
    <t>生産用機械</t>
    <phoneticPr fontId="5"/>
  </si>
  <si>
    <t>39</t>
    <phoneticPr fontId="5"/>
  </si>
  <si>
    <t>経済波及効果計算プロセス</t>
    <phoneticPr fontId="5"/>
  </si>
  <si>
    <t>業務用機械</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</si>
  <si>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</si>
  <si>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</si>
  <si>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</si>
  <si>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</si>
  <si>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</si>
  <si>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</si>
  <si>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</si>
  <si>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</si>
  <si>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</si>
  <si>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</si>
  <si>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</si>
  <si>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</si>
  <si>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</si>
  <si>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</si>
  <si>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</si>
  <si>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</si>
  <si>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</si>
  <si>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</si>
  <si>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</si>
  <si>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</si>
  <si>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</si>
  <si>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経済波及効果計算プロセス</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</si>
  <si>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</si>
  <si>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</si>
  <si>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</si>
  <si>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</si>
  <si>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</si>
  <si>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</si>
  <si>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</si>
  <si>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</si>
  <si>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</si>
  <si>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</si>
  <si>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</si>
  <si>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</si>
  <si>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</si>
  <si>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</si>
  <si>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</si>
  <si>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</si>
  <si>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</si>
  <si>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</si>
  <si>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</si>
  <si>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</si>
  <si>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</si>
  <si>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 xml:space="preserve"> </t>
    <phoneticPr fontId="5"/>
  </si>
  <si>
    <t>経済波及効果計算プロセス</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</si>
  <si>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</si>
  <si>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</si>
  <si>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</si>
  <si>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</si>
  <si>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</si>
  <si>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</si>
  <si>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</si>
  <si>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</si>
  <si>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</si>
  <si>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</si>
  <si>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</si>
  <si>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</si>
  <si>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</si>
  <si>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</si>
  <si>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</si>
  <si>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</si>
  <si>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</si>
  <si>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</si>
  <si>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</si>
  <si>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</si>
  <si>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</si>
  <si>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経済波及効果計算プロセス</t>
    <phoneticPr fontId="5"/>
  </si>
  <si>
    <t>情報通信機器</t>
    <rPh sb="0" eb="2">
      <t>ジョウホウ</t>
    </rPh>
    <phoneticPr fontId="5"/>
  </si>
  <si>
    <t>投入係数（情報通信機器）</t>
    <rPh sb="5" eb="7">
      <t>ジョウホウ</t>
    </rPh>
    <rPh sb="7" eb="9">
      <t>ツウシン</t>
    </rPh>
    <rPh sb="9" eb="11">
      <t>キキ</t>
    </rPh>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</si>
  <si>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</si>
  <si>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</si>
  <si>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</si>
  <si>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</si>
  <si>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</si>
  <si>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</si>
  <si>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</si>
  <si>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</si>
  <si>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</si>
  <si>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</si>
  <si>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</si>
  <si>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</si>
  <si>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</si>
  <si>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</si>
  <si>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</si>
  <si>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</si>
  <si>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</si>
  <si>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</si>
  <si>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</si>
  <si>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</si>
  <si>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</si>
  <si>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 xml:space="preserve"> </t>
    <phoneticPr fontId="5"/>
  </si>
  <si>
    <t>輸送機械  　　　　　</t>
    <phoneticPr fontId="5"/>
  </si>
  <si>
    <t>その他の製造工業製品</t>
    <phoneticPr fontId="5"/>
  </si>
  <si>
    <t xml:space="preserve"> </t>
    <phoneticPr fontId="5"/>
  </si>
  <si>
    <t>経済波及効果計算プロセス</t>
    <phoneticPr fontId="5"/>
  </si>
  <si>
    <t>建設</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</si>
  <si>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</si>
  <si>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</si>
  <si>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</si>
  <si>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</si>
  <si>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</si>
  <si>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</si>
  <si>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</si>
  <si>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</si>
  <si>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</si>
  <si>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</si>
  <si>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</si>
  <si>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</si>
  <si>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</si>
  <si>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</si>
  <si>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</si>
  <si>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</si>
  <si>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</si>
  <si>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</si>
  <si>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</si>
  <si>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</si>
  <si>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</si>
  <si>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電力・ガス・熱供給　</t>
    <phoneticPr fontId="5"/>
  </si>
  <si>
    <t>経済波及効果計算プロセス</t>
    <phoneticPr fontId="5"/>
  </si>
  <si>
    <t>水道　　</t>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</si>
  <si>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</si>
  <si>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</si>
  <si>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</si>
  <si>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</si>
  <si>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</si>
  <si>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</si>
  <si>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</si>
  <si>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</si>
  <si>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</si>
  <si>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</si>
  <si>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</si>
  <si>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</si>
  <si>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</si>
  <si>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</si>
  <si>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</si>
  <si>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</si>
  <si>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</si>
  <si>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</si>
  <si>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</si>
  <si>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</si>
  <si>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</si>
  <si>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商業</t>
    <rPh sb="0" eb="2">
      <t>ショウギョウ</t>
    </rPh>
    <phoneticPr fontId="5"/>
  </si>
  <si>
    <t>投入係数（商業）</t>
    <rPh sb="5" eb="7">
      <t>ショウギョウ</t>
    </rPh>
    <phoneticPr fontId="5"/>
  </si>
  <si>
    <t>39</t>
    <phoneticPr fontId="5"/>
  </si>
  <si>
    <t>金融・保険</t>
    <phoneticPr fontId="5"/>
  </si>
  <si>
    <t>37</t>
    <phoneticPr fontId="5"/>
  </si>
  <si>
    <t>39</t>
    <phoneticPr fontId="5"/>
  </si>
  <si>
    <t>不動産</t>
    <phoneticPr fontId="5"/>
  </si>
  <si>
    <t>経済波及効果計算プロセス</t>
    <phoneticPr fontId="5"/>
  </si>
  <si>
    <t>投入係数（運輸・郵便）</t>
    <rPh sb="5" eb="7">
      <t>ウンユ</t>
    </rPh>
    <rPh sb="8" eb="10">
      <t>ユウビン</t>
    </rPh>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</si>
  <si>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</si>
  <si>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</si>
  <si>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</si>
  <si>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</si>
  <si>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</si>
  <si>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</si>
  <si>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</si>
  <si>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</si>
  <si>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</si>
  <si>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</si>
  <si>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</si>
  <si>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</si>
  <si>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</si>
  <si>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</si>
  <si>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</si>
  <si>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</si>
  <si>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</si>
  <si>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</si>
  <si>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</si>
  <si>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</si>
  <si>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</si>
  <si>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37</t>
    <phoneticPr fontId="5"/>
  </si>
  <si>
    <t>公務</t>
    <phoneticPr fontId="5"/>
  </si>
  <si>
    <t>教育・研究</t>
    <phoneticPr fontId="5"/>
  </si>
  <si>
    <t>経済波及効果計算プロセス</t>
    <phoneticPr fontId="5"/>
  </si>
  <si>
    <t>投入係数（他に分類されない会員制団体）</t>
    <rPh sb="5" eb="6">
      <t>ホカ</t>
    </rPh>
    <rPh sb="7" eb="9">
      <t>ブンルイ</t>
    </rPh>
    <rPh sb="13" eb="16">
      <t>カイインセイ</t>
    </rPh>
    <rPh sb="16" eb="18">
      <t>ダンタイ</t>
    </rPh>
    <phoneticPr fontId="5"/>
  </si>
  <si>
    <t>A</t>
    <phoneticPr fontId="5"/>
  </si>
  <si>
    <t>B</t>
    <phoneticPr fontId="5"/>
  </si>
  <si>
    <t>C=A×B</t>
    <phoneticPr fontId="5"/>
  </si>
  <si>
    <t>D</t>
    <phoneticPr fontId="5"/>
  </si>
  <si>
    <t>E=C×D</t>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</si>
  <si>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</si>
  <si>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</si>
  <si>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</si>
  <si>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</si>
  <si>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</si>
  <si>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</si>
  <si>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</si>
  <si>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</si>
  <si>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</si>
  <si>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Q=G+P</t>
    <phoneticPr fontId="5"/>
  </si>
  <si>
    <t>R</t>
    <phoneticPr fontId="5"/>
  </si>
  <si>
    <t>S=Q×R</t>
    <phoneticPr fontId="5"/>
  </si>
  <si>
    <t>T</t>
    <phoneticPr fontId="5"/>
  </si>
  <si>
    <t>U=Q×T</t>
    <phoneticPr fontId="5"/>
  </si>
  <si>
    <t>V</t>
    <phoneticPr fontId="5"/>
  </si>
  <si>
    <t>W=Q×V</t>
    <phoneticPr fontId="5"/>
  </si>
  <si>
    <t>対事業所サービス</t>
    <phoneticPr fontId="5"/>
  </si>
  <si>
    <t>39</t>
    <phoneticPr fontId="5"/>
  </si>
  <si>
    <t>平成27年兵庫県産業連関表</t>
    <rPh sb="5" eb="8">
      <t>ヒョウゴケン</t>
    </rPh>
    <rPh sb="8" eb="10">
      <t>サンギョウ</t>
    </rPh>
    <phoneticPr fontId="3"/>
  </si>
  <si>
    <t>　</t>
    <phoneticPr fontId="5"/>
  </si>
  <si>
    <t>情報通信機器</t>
    <phoneticPr fontId="5"/>
  </si>
  <si>
    <t>対個人サービス</t>
    <phoneticPr fontId="8"/>
  </si>
  <si>
    <t>37</t>
    <phoneticPr fontId="5"/>
  </si>
  <si>
    <t>38</t>
    <phoneticPr fontId="5"/>
  </si>
  <si>
    <t>39</t>
    <phoneticPr fontId="5"/>
  </si>
  <si>
    <t>40</t>
    <phoneticPr fontId="5"/>
  </si>
  <si>
    <t>59</t>
    <phoneticPr fontId="5"/>
  </si>
  <si>
    <t>60</t>
    <phoneticPr fontId="5"/>
  </si>
  <si>
    <t>61</t>
    <phoneticPr fontId="5"/>
  </si>
  <si>
    <t>62</t>
    <phoneticPr fontId="5"/>
  </si>
  <si>
    <t>63</t>
    <phoneticPr fontId="5"/>
  </si>
  <si>
    <t>64</t>
    <phoneticPr fontId="5"/>
  </si>
  <si>
    <t>65</t>
    <phoneticPr fontId="5"/>
  </si>
  <si>
    <t>66</t>
    <phoneticPr fontId="5"/>
  </si>
  <si>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
  </si>
  <si>
    <t>列和</t>
    <rPh sb="0" eb="1">
      <t>レツ</t>
    </rPh>
    <rPh sb="1" eb="2">
      <t>ワ</t>
    </rPh>
    <phoneticPr fontId="5"/>
  </si>
  <si>
    <t>平成27年兵庫県産業連関表</t>
    <rPh sb="5" eb="8">
      <t>ヒョウゴケン</t>
    </rPh>
    <rPh sb="8" eb="10">
      <t>サンギョウ</t>
    </rPh>
    <phoneticPr fontId="5"/>
  </si>
  <si>
    <t>第８表　その他の分析係数表（その２）　就業・雇用係数表</t>
    <phoneticPr fontId="5"/>
  </si>
  <si>
    <t>平成27年兵庫県産業連関表</t>
    <rPh sb="0" eb="2">
      <t>ヘイセイ</t>
    </rPh>
    <rPh sb="4" eb="5">
      <t>ネン</t>
    </rPh>
    <rPh sb="5" eb="8">
      <t>ヒョウゴケン</t>
    </rPh>
    <rPh sb="8" eb="10">
      <t>サンギョウ</t>
    </rPh>
    <rPh sb="10" eb="13">
      <t>レンカンヒョウ</t>
    </rPh>
    <phoneticPr fontId="5"/>
  </si>
  <si>
    <t>(単位：百万円）</t>
    <rPh sb="1" eb="3">
      <t>タンイ</t>
    </rPh>
    <rPh sb="4" eb="5">
      <t>ヒャク</t>
    </rPh>
    <rPh sb="5" eb="7">
      <t>マンエン</t>
    </rPh>
    <phoneticPr fontId="5"/>
  </si>
  <si>
    <t>　</t>
    <phoneticPr fontId="5"/>
  </si>
  <si>
    <t>就業係数</t>
    <phoneticPr fontId="5"/>
  </si>
  <si>
    <t>雇用係数</t>
    <phoneticPr fontId="5"/>
  </si>
  <si>
    <t>県際収支</t>
    <rPh sb="0" eb="1">
      <t>ケン</t>
    </rPh>
    <rPh sb="1" eb="2">
      <t>サイ</t>
    </rPh>
    <rPh sb="2" eb="4">
      <t>シュウシ</t>
    </rPh>
    <phoneticPr fontId="5"/>
  </si>
  <si>
    <t>Ｃ</t>
    <phoneticPr fontId="5"/>
  </si>
  <si>
    <t>Ｄ＝Ａ／Ｃ</t>
    <phoneticPr fontId="5"/>
  </si>
  <si>
    <t>Ｅ＝Ｂ／Ｃ</t>
    <phoneticPr fontId="5"/>
  </si>
  <si>
    <t>A</t>
    <phoneticPr fontId="5"/>
  </si>
  <si>
    <t>B</t>
    <phoneticPr fontId="5"/>
  </si>
  <si>
    <t>C</t>
    <phoneticPr fontId="5"/>
  </si>
  <si>
    <t>D</t>
    <phoneticPr fontId="5"/>
  </si>
  <si>
    <t>E</t>
    <phoneticPr fontId="5"/>
  </si>
  <si>
    <t>F</t>
    <phoneticPr fontId="5"/>
  </si>
  <si>
    <t>G=Σ(A:E)/Ｆ</t>
    <phoneticPr fontId="5"/>
  </si>
  <si>
    <t>H=A/F</t>
    <phoneticPr fontId="5"/>
  </si>
  <si>
    <t>B=A/ΣA</t>
    <phoneticPr fontId="5"/>
  </si>
  <si>
    <t>D=B-C</t>
    <phoneticPr fontId="5"/>
  </si>
  <si>
    <t>E=C/A</t>
    <phoneticPr fontId="5"/>
  </si>
  <si>
    <t>F=1-E</t>
    <phoneticPr fontId="5"/>
  </si>
  <si>
    <t>37</t>
    <phoneticPr fontId="5"/>
  </si>
  <si>
    <t>対個人サービス</t>
    <phoneticPr fontId="8"/>
  </si>
  <si>
    <t>38</t>
    <phoneticPr fontId="5"/>
  </si>
  <si>
    <t>39</t>
    <phoneticPr fontId="5"/>
  </si>
  <si>
    <t>40</t>
    <phoneticPr fontId="5"/>
  </si>
  <si>
    <t>(出所）兵庫県統計課「平成27年兵庫県雇用表」</t>
    <rPh sb="1" eb="3">
      <t>シュッショ</t>
    </rPh>
    <rPh sb="4" eb="6">
      <t>ヒョウゴ</t>
    </rPh>
    <rPh sb="6" eb="7">
      <t>ケン</t>
    </rPh>
    <rPh sb="7" eb="9">
      <t>トウケイ</t>
    </rPh>
    <rPh sb="9" eb="10">
      <t>カ</t>
    </rPh>
    <rPh sb="11" eb="13">
      <t>ヘイセイ</t>
    </rPh>
    <rPh sb="15" eb="16">
      <t>ネン</t>
    </rPh>
    <rPh sb="16" eb="19">
      <t>ヒョウゴケン</t>
    </rPh>
    <rPh sb="19" eb="21">
      <t>コヨウ</t>
    </rPh>
    <rPh sb="21" eb="22">
      <t>ヒョウ</t>
    </rPh>
    <phoneticPr fontId="2"/>
  </si>
  <si>
    <t>非製造業</t>
    <rPh sb="0" eb="1">
      <t>ヒ</t>
    </rPh>
    <rPh sb="1" eb="4">
      <t>セイゾウギョウ</t>
    </rPh>
    <phoneticPr fontId="5"/>
  </si>
  <si>
    <t>平成28年平均</t>
    <rPh sb="0" eb="2">
      <t>ヘイセイ</t>
    </rPh>
    <rPh sb="4" eb="5">
      <t>ネン</t>
    </rPh>
    <rPh sb="5" eb="7">
      <t>ヘイキン</t>
    </rPh>
    <phoneticPr fontId="5"/>
  </si>
  <si>
    <t>平成29年平均</t>
    <rPh sb="0" eb="2">
      <t>ヘイセイ</t>
    </rPh>
    <rPh sb="4" eb="5">
      <t>ネン</t>
    </rPh>
    <rPh sb="5" eb="7">
      <t>ヘイキン</t>
    </rPh>
    <phoneticPr fontId="5"/>
  </si>
  <si>
    <t>平成30年平均</t>
    <rPh sb="0" eb="2">
      <t>ヘイセイ</t>
    </rPh>
    <rPh sb="4" eb="5">
      <t>ネン</t>
    </rPh>
    <rPh sb="5" eb="7">
      <t>ヘイキン</t>
    </rPh>
    <phoneticPr fontId="5"/>
  </si>
  <si>
    <t>・雇用者誘発数の基礎となる雇用係数は、「平成27年兵庫県産業連関表・雇用表（39部門分類）」を使用</t>
    <rPh sb="24" eb="25">
      <t>ネン</t>
    </rPh>
    <rPh sb="25" eb="28">
      <t>ヒョウゴケン</t>
    </rPh>
    <rPh sb="28" eb="30">
      <t>サンギョウ</t>
    </rPh>
    <phoneticPr fontId="5"/>
  </si>
  <si>
    <t>・平均消費性向は家計調査年報（平成27年）近畿の値（0.682）を使用し、波及効果の試算は2次波及まで</t>
    <phoneticPr fontId="5"/>
  </si>
  <si>
    <t>H27兵庫県産業連関表ﾃﾞｰﾀ</t>
    <rPh sb="3" eb="6">
      <t>ヒョウゴケン</t>
    </rPh>
    <rPh sb="6" eb="8">
      <t>サンギョウ</t>
    </rPh>
    <phoneticPr fontId="5"/>
  </si>
  <si>
    <t>① 平成27年の産業構造において分析しており、「投入係数」「逆行列係数」を一定と仮定している。</t>
    <phoneticPr fontId="5"/>
  </si>
  <si>
    <t>② 価格は平成27年価格である。</t>
    <phoneticPr fontId="5"/>
  </si>
  <si>
    <r>
      <t>②</t>
    </r>
    <r>
      <rPr>
        <sz val="10.5"/>
        <color indexed="8"/>
        <rFont val="ＭＳ 明朝"/>
        <family val="1"/>
        <charset val="128"/>
      </rPr>
      <t>波及効果の測定には、39部門表（平成27年表）を用い、最終需要増加に伴う原材料による波及効果、付加価値による波及効果の２段階に分けて行う。</t>
    </r>
    <rPh sb="28" eb="30">
      <t>サイシュウ</t>
    </rPh>
    <rPh sb="30" eb="32">
      <t>ジュヨウ</t>
    </rPh>
    <rPh sb="32" eb="34">
      <t>ゾウカ</t>
    </rPh>
    <rPh sb="35" eb="36">
      <t>トモナ</t>
    </rPh>
    <phoneticPr fontId="5"/>
  </si>
  <si>
    <t>H23年基準</t>
    <rPh sb="3" eb="4">
      <t>ネン</t>
    </rPh>
    <rPh sb="4" eb="6">
      <t>キジュン</t>
    </rPh>
    <phoneticPr fontId="5"/>
  </si>
  <si>
    <t>平成26年度</t>
    <rPh sb="0" eb="2">
      <t>ヘイセイ</t>
    </rPh>
    <rPh sb="4" eb="5">
      <t>ネン</t>
    </rPh>
    <rPh sb="5" eb="6">
      <t>ド</t>
    </rPh>
    <phoneticPr fontId="5"/>
  </si>
  <si>
    <t>平成27年度</t>
    <rPh sb="0" eb="2">
      <t>ヘイセイ</t>
    </rPh>
    <rPh sb="4" eb="6">
      <t>ネンド</t>
    </rPh>
    <phoneticPr fontId="5"/>
  </si>
  <si>
    <t>平成28年度</t>
    <rPh sb="0" eb="2">
      <t>ヘイセイ</t>
    </rPh>
    <rPh sb="4" eb="5">
      <t>ネン</t>
    </rPh>
    <rPh sb="5" eb="6">
      <t>ド</t>
    </rPh>
    <phoneticPr fontId="5"/>
  </si>
  <si>
    <t>電気･ｶﾞｽ･水道・廃棄物処理業</t>
    <rPh sb="10" eb="13">
      <t>ハイキブツ</t>
    </rPh>
    <rPh sb="13" eb="15">
      <t>ショリ</t>
    </rPh>
    <phoneticPr fontId="5"/>
  </si>
  <si>
    <t>運輸･郵便業</t>
    <rPh sb="3" eb="5">
      <t>ユウビン</t>
    </rPh>
    <phoneticPr fontId="5"/>
  </si>
  <si>
    <t>宿泊・飲食サービス業</t>
    <rPh sb="0" eb="2">
      <t>シュクハク</t>
    </rPh>
    <rPh sb="3" eb="5">
      <t>インショク</t>
    </rPh>
    <rPh sb="9" eb="10">
      <t>ギョウ</t>
    </rPh>
    <phoneticPr fontId="5"/>
  </si>
  <si>
    <t>情報通信業</t>
    <rPh sb="0" eb="2">
      <t>ジョウホウ</t>
    </rPh>
    <rPh sb="2" eb="4">
      <t>ツウシン</t>
    </rPh>
    <rPh sb="4" eb="5">
      <t>ギョウ</t>
    </rPh>
    <phoneticPr fontId="5"/>
  </si>
  <si>
    <t>専門・科学技術、業務支援サービス業</t>
    <rPh sb="0" eb="2">
      <t>センモン</t>
    </rPh>
    <rPh sb="3" eb="5">
      <t>カガク</t>
    </rPh>
    <rPh sb="5" eb="7">
      <t>ギジュツ</t>
    </rPh>
    <rPh sb="8" eb="10">
      <t>ギョウム</t>
    </rPh>
    <rPh sb="10" eb="12">
      <t>シエン</t>
    </rPh>
    <rPh sb="16" eb="17">
      <t>ギョウ</t>
    </rPh>
    <phoneticPr fontId="5"/>
  </si>
  <si>
    <t>公務</t>
    <rPh sb="0" eb="2">
      <t>コウム</t>
    </rPh>
    <phoneticPr fontId="5"/>
  </si>
  <si>
    <t>教育</t>
    <rPh sb="0" eb="2">
      <t>キョウイク</t>
    </rPh>
    <phoneticPr fontId="5"/>
  </si>
  <si>
    <t>保健衛生・社会事業</t>
    <rPh sb="0" eb="2">
      <t>ホケン</t>
    </rPh>
    <rPh sb="2" eb="4">
      <t>エイセイ</t>
    </rPh>
    <rPh sb="5" eb="7">
      <t>シャカイ</t>
    </rPh>
    <rPh sb="7" eb="9">
      <t>ジギョウ</t>
    </rPh>
    <phoneticPr fontId="5"/>
  </si>
  <si>
    <t>その他のサービス</t>
    <rPh sb="2" eb="3">
      <t>タ</t>
    </rPh>
    <phoneticPr fontId="5"/>
  </si>
  <si>
    <t>H23年基準</t>
    <rPh sb="3" eb="4">
      <t>ネン</t>
    </rPh>
    <rPh sb="4" eb="6">
      <t>キジュン</t>
    </rPh>
    <phoneticPr fontId="5"/>
  </si>
  <si>
    <t>平成26年度</t>
    <rPh sb="0" eb="2">
      <t>ヘイセイ</t>
    </rPh>
    <rPh sb="4" eb="6">
      <t>ネンド</t>
    </rPh>
    <phoneticPr fontId="5"/>
  </si>
  <si>
    <t>平成28年度</t>
    <rPh sb="0" eb="2">
      <t>ヘイセイ</t>
    </rPh>
    <rPh sb="4" eb="6">
      <t>ネンド</t>
    </rPh>
    <phoneticPr fontId="5"/>
  </si>
  <si>
    <t>平成29年度</t>
    <rPh sb="0" eb="2">
      <t>ヘイセイ</t>
    </rPh>
    <rPh sb="4" eb="6">
      <t>ネンド</t>
    </rPh>
    <phoneticPr fontId="5"/>
  </si>
  <si>
    <t>（出所）兵庫県統計課「平成29年度兵庫県民経済計算」</t>
    <rPh sb="1" eb="3">
      <t>シュッショ</t>
    </rPh>
    <rPh sb="4" eb="6">
      <t>ヒョウゴ</t>
    </rPh>
    <rPh sb="6" eb="7">
      <t>ケン</t>
    </rPh>
    <rPh sb="7" eb="9">
      <t>トウケイ</t>
    </rPh>
    <rPh sb="9" eb="10">
      <t>カ</t>
    </rPh>
    <rPh sb="11" eb="13">
      <t>ヘイセイ</t>
    </rPh>
    <rPh sb="15" eb="17">
      <t>ネンド</t>
    </rPh>
    <rPh sb="17" eb="19">
      <t>ヒョウゴ</t>
    </rPh>
    <rPh sb="19" eb="21">
      <t>ケンミン</t>
    </rPh>
    <rPh sb="21" eb="23">
      <t>ケイザイ</t>
    </rPh>
    <rPh sb="23" eb="25">
      <t>ケイサン</t>
    </rPh>
    <phoneticPr fontId="5"/>
  </si>
  <si>
    <t>（資料）兵庫県統計課「平成29年度兵庫県民経済計算」</t>
    <rPh sb="1" eb="3">
      <t>シリョウ</t>
    </rPh>
    <rPh sb="4" eb="7">
      <t>ヒョウゴケン</t>
    </rPh>
    <rPh sb="7" eb="9">
      <t>トウケイ</t>
    </rPh>
    <rPh sb="9" eb="10">
      <t>カ</t>
    </rPh>
    <rPh sb="11" eb="13">
      <t>ヘイセイ</t>
    </rPh>
    <rPh sb="15" eb="17">
      <t>ネンド</t>
    </rPh>
    <rPh sb="17" eb="19">
      <t>ヒョウゴ</t>
    </rPh>
    <rPh sb="19" eb="21">
      <t>ケンミン</t>
    </rPh>
    <rPh sb="21" eb="23">
      <t>ケイザイ</t>
    </rPh>
    <rPh sb="23" eb="25">
      <t>ケイサン</t>
    </rPh>
    <phoneticPr fontId="5"/>
  </si>
  <si>
    <t>H29年度</t>
    <rPh sb="3" eb="5">
      <t>ネンド</t>
    </rPh>
    <phoneticPr fontId="5"/>
  </si>
  <si>
    <t>H29年度県ＧＤＰ（名目値）</t>
    <rPh sb="5" eb="6">
      <t>ケン</t>
    </rPh>
    <rPh sb="10" eb="13">
      <t>メイモクチ</t>
    </rPh>
    <phoneticPr fontId="5"/>
  </si>
  <si>
    <t xml:space="preserve">  ４　県民所得・県民可処分所得の分配</t>
    <rPh sb="9" eb="11">
      <t>ケンミン</t>
    </rPh>
    <rPh sb="11" eb="14">
      <t>カショブン</t>
    </rPh>
    <rPh sb="14" eb="16">
      <t>ショトク</t>
    </rPh>
    <rPh sb="17" eb="19">
      <t>ブンパイ</t>
    </rPh>
    <phoneticPr fontId="20"/>
  </si>
  <si>
    <t>簡易接続</t>
    <rPh sb="0" eb="2">
      <t>カンイ</t>
    </rPh>
    <rPh sb="2" eb="4">
      <t>セツゾク</t>
    </rPh>
    <phoneticPr fontId="20"/>
  </si>
  <si>
    <t>実　　　　　　　　　　　　　　　　　　　　　　　　　　　　　　　　　数</t>
    <rPh sb="0" eb="1">
      <t>ジツ</t>
    </rPh>
    <rPh sb="34" eb="35">
      <t>カズ</t>
    </rPh>
    <phoneticPr fontId="20"/>
  </si>
  <si>
    <t xml:space="preserve">       項          目</t>
  </si>
  <si>
    <t>平成13年度</t>
    <rPh sb="0" eb="2">
      <t>ヘイセイ</t>
    </rPh>
    <rPh sb="4" eb="6">
      <t>ネンド</t>
    </rPh>
    <phoneticPr fontId="20"/>
  </si>
  <si>
    <t>平成14年度</t>
    <rPh sb="0" eb="2">
      <t>ヘイセイ</t>
    </rPh>
    <rPh sb="4" eb="6">
      <t>ネンド</t>
    </rPh>
    <phoneticPr fontId="20"/>
  </si>
  <si>
    <t>平成15年度</t>
    <rPh sb="0" eb="2">
      <t>ヘイセイ</t>
    </rPh>
    <rPh sb="4" eb="6">
      <t>ネンド</t>
    </rPh>
    <phoneticPr fontId="20"/>
  </si>
  <si>
    <t>平成16年度</t>
    <rPh sb="0" eb="2">
      <t>ヘイセイ</t>
    </rPh>
    <rPh sb="4" eb="6">
      <t>ネンド</t>
    </rPh>
    <phoneticPr fontId="20"/>
  </si>
  <si>
    <t>平成17年度</t>
    <rPh sb="0" eb="2">
      <t>ヘイセイ</t>
    </rPh>
    <rPh sb="4" eb="6">
      <t>ネンド</t>
    </rPh>
    <phoneticPr fontId="20"/>
  </si>
  <si>
    <t>平成18年度</t>
    <rPh sb="0" eb="2">
      <t>ヘイセイ</t>
    </rPh>
    <rPh sb="4" eb="6">
      <t>ネンド</t>
    </rPh>
    <phoneticPr fontId="20"/>
  </si>
  <si>
    <t>平成19年度</t>
    <rPh sb="0" eb="2">
      <t>ヘイセイ</t>
    </rPh>
    <rPh sb="4" eb="6">
      <t>ネンド</t>
    </rPh>
    <phoneticPr fontId="20"/>
  </si>
  <si>
    <t>平成20年度</t>
    <rPh sb="0" eb="2">
      <t>ヘイセイ</t>
    </rPh>
    <rPh sb="4" eb="6">
      <t>ネンド</t>
    </rPh>
    <phoneticPr fontId="20"/>
  </si>
  <si>
    <t>平成21年度</t>
    <rPh sb="0" eb="2">
      <t>ヘイセイ</t>
    </rPh>
    <rPh sb="4" eb="6">
      <t>ネンド</t>
    </rPh>
    <phoneticPr fontId="20"/>
  </si>
  <si>
    <t>平成22年度</t>
    <rPh sb="0" eb="2">
      <t>ヘイセイ</t>
    </rPh>
    <rPh sb="4" eb="6">
      <t>ネンド</t>
    </rPh>
    <phoneticPr fontId="20"/>
  </si>
  <si>
    <t>平成23年度</t>
    <rPh sb="0" eb="2">
      <t>ヘイセイ</t>
    </rPh>
    <rPh sb="4" eb="6">
      <t>ネンド</t>
    </rPh>
    <phoneticPr fontId="20"/>
  </si>
  <si>
    <t>平成24年度</t>
    <rPh sb="0" eb="2">
      <t>ヘイセイ</t>
    </rPh>
    <rPh sb="4" eb="6">
      <t>ネンド</t>
    </rPh>
    <phoneticPr fontId="20"/>
  </si>
  <si>
    <t>平成25年度</t>
    <rPh sb="0" eb="2">
      <t>ヘイセイ</t>
    </rPh>
    <rPh sb="4" eb="6">
      <t>ネンド</t>
    </rPh>
    <phoneticPr fontId="20"/>
  </si>
  <si>
    <t>平成26年度</t>
    <rPh sb="0" eb="2">
      <t>ヘイセイ</t>
    </rPh>
    <rPh sb="4" eb="6">
      <t>ネンド</t>
    </rPh>
    <phoneticPr fontId="20"/>
  </si>
  <si>
    <t>平成27年度</t>
    <rPh sb="0" eb="2">
      <t>ヘイセイ</t>
    </rPh>
    <rPh sb="4" eb="6">
      <t>ネンド</t>
    </rPh>
    <phoneticPr fontId="20"/>
  </si>
  <si>
    <t>平成28年度</t>
    <rPh sb="0" eb="2">
      <t>ヘイセイ</t>
    </rPh>
    <rPh sb="4" eb="6">
      <t>ネンド</t>
    </rPh>
    <phoneticPr fontId="20"/>
  </si>
  <si>
    <t>平成29年度</t>
    <rPh sb="0" eb="2">
      <t>ヘイセイ</t>
    </rPh>
    <rPh sb="4" eb="6">
      <t>ネンド</t>
    </rPh>
    <phoneticPr fontId="20"/>
  </si>
  <si>
    <t>1. 雇  用  者  報　酬</t>
    <rPh sb="3" eb="4">
      <t>ヤトイ</t>
    </rPh>
    <phoneticPr fontId="20"/>
  </si>
  <si>
    <t xml:space="preserve"> (1) 賃 金･俸 給</t>
  </si>
  <si>
    <t xml:space="preserve"> (2) 雇主の社会負担</t>
  </si>
  <si>
    <t xml:space="preserve">    a. 雇主の現実社会負担</t>
  </si>
  <si>
    <t xml:space="preserve">    b. 雇主の帰属社会負担</t>
  </si>
  <si>
    <t>2. 財  産  所  得（非企業部門）</t>
  </si>
  <si>
    <t xml:space="preserve">    a. 受  取</t>
  </si>
  <si>
    <t xml:space="preserve">    b. 支  払</t>
  </si>
  <si>
    <t xml:space="preserve"> (1) 一 般 政 府</t>
  </si>
  <si>
    <t xml:space="preserve"> (2) 家      計</t>
  </si>
  <si>
    <t xml:space="preserve">   ① 利   子</t>
  </si>
  <si>
    <t xml:space="preserve">    b. 支  払（消費者負債利子）</t>
    <rPh sb="12" eb="15">
      <t>ショウヒシャ</t>
    </rPh>
    <rPh sb="15" eb="17">
      <t>フサイ</t>
    </rPh>
    <rPh sb="17" eb="19">
      <t>リシ</t>
    </rPh>
    <phoneticPr fontId="22"/>
  </si>
  <si>
    <t xml:space="preserve">   ② 配当(受取)</t>
  </si>
  <si>
    <t xml:space="preserve">   ③ その他の投資所得（受取）</t>
    <rPh sb="7" eb="8">
      <t>タ</t>
    </rPh>
    <rPh sb="9" eb="11">
      <t>トウシ</t>
    </rPh>
    <rPh sb="14" eb="16">
      <t>ウケトリ</t>
    </rPh>
    <phoneticPr fontId="23"/>
  </si>
  <si>
    <t xml:space="preserve">   ④ 賃貸料(受取)</t>
  </si>
  <si>
    <t xml:space="preserve"> (3) 対家計民間非営利団体</t>
  </si>
  <si>
    <t>3. 企業所得（企業部門の第１次所得バランス）</t>
    <rPh sb="8" eb="10">
      <t>キギョウ</t>
    </rPh>
    <rPh sb="10" eb="12">
      <t>ブモン</t>
    </rPh>
    <rPh sb="13" eb="14">
      <t>ダイ</t>
    </rPh>
    <rPh sb="15" eb="16">
      <t>ジ</t>
    </rPh>
    <rPh sb="16" eb="18">
      <t>ショトク</t>
    </rPh>
    <phoneticPr fontId="22"/>
  </si>
  <si>
    <t xml:space="preserve"> (1) 民間法人企業</t>
  </si>
  <si>
    <t xml:space="preserve">   a. 非金融法人企業</t>
  </si>
  <si>
    <t xml:space="preserve">   b. 金融機関</t>
  </si>
  <si>
    <t xml:space="preserve"> (2) 公  的  企  業</t>
  </si>
  <si>
    <t xml:space="preserve"> (3) 個  人  企  業</t>
  </si>
  <si>
    <t xml:space="preserve">   a. 農林水産業</t>
  </si>
  <si>
    <t xml:space="preserve">   b. その他の産業(非農林水・非金融)</t>
  </si>
  <si>
    <t xml:space="preserve">   c. 持  ち  家</t>
  </si>
  <si>
    <t>4. 県民所得(要素費用表示)（1＋2＋3）</t>
  </si>
  <si>
    <t>5. 生産・輸入品に課される税 (控除) 補助金</t>
  </si>
  <si>
    <t>6. 県民所得(市場価格表示)（4＋5）</t>
  </si>
  <si>
    <t>7. その他の経常移転(純)</t>
  </si>
  <si>
    <t xml:space="preserve"> (1) 非金融法人企業及び金融機関</t>
    <rPh sb="10" eb="12">
      <t>キギョウ</t>
    </rPh>
    <phoneticPr fontId="20"/>
  </si>
  <si>
    <t xml:space="preserve"> (2) 一　般　政　府</t>
  </si>
  <si>
    <t xml:space="preserve"> (3) 家計(個人企業を含む)</t>
  </si>
  <si>
    <t xml:space="preserve"> (4) 対家計民間非営利団体</t>
  </si>
  <si>
    <t>8. 県民可処分所得（6＋7）</t>
  </si>
  <si>
    <t>(参考) 民間法人企業所得(配当受払前)</t>
  </si>
  <si>
    <t xml:space="preserve">    県民総所得（市場価格表示）</t>
    <rPh sb="4" eb="6">
      <t>ケンミン</t>
    </rPh>
    <rPh sb="6" eb="7">
      <t>ソウ</t>
    </rPh>
    <rPh sb="7" eb="9">
      <t>ショトク</t>
    </rPh>
    <rPh sb="10" eb="12">
      <t>シジョウ</t>
    </rPh>
    <rPh sb="12" eb="14">
      <t>カカク</t>
    </rPh>
    <rPh sb="14" eb="16">
      <t>ヒョウジ</t>
    </rPh>
    <phoneticPr fontId="20"/>
  </si>
  <si>
    <t xml:space="preserve">    一人当たり県民所得（単位：千円）</t>
    <rPh sb="4" eb="5">
      <t>１</t>
    </rPh>
    <rPh sb="5" eb="6">
      <t>ニン</t>
    </rPh>
    <rPh sb="6" eb="7">
      <t>ア</t>
    </rPh>
    <rPh sb="9" eb="11">
      <t>ケンミン</t>
    </rPh>
    <rPh sb="11" eb="13">
      <t>ショトク</t>
    </rPh>
    <rPh sb="14" eb="16">
      <t>タンイ</t>
    </rPh>
    <rPh sb="17" eb="19">
      <t>センエン</t>
    </rPh>
    <phoneticPr fontId="20"/>
  </si>
  <si>
    <t>　　兵庫県総人口（単位：人）※</t>
    <rPh sb="2" eb="5">
      <t>ヒョウゴケン</t>
    </rPh>
    <rPh sb="5" eb="6">
      <t>ソウ</t>
    </rPh>
    <rPh sb="6" eb="8">
      <t>ジンコウ</t>
    </rPh>
    <rPh sb="9" eb="11">
      <t>タンイ</t>
    </rPh>
    <rPh sb="12" eb="13">
      <t>ニン</t>
    </rPh>
    <phoneticPr fontId="20"/>
  </si>
  <si>
    <t>※兵庫県総人口は、各年10月１日現在の総務省推計人口。但し、平成17年、22年、27年は国勢調査人口。</t>
    <rPh sb="1" eb="4">
      <t>ヒョウゴケン</t>
    </rPh>
    <rPh sb="4" eb="7">
      <t>ソウジンコウ</t>
    </rPh>
    <rPh sb="9" eb="10">
      <t>カク</t>
    </rPh>
    <rPh sb="10" eb="11">
      <t>ネン</t>
    </rPh>
    <rPh sb="13" eb="14">
      <t>ツキ</t>
    </rPh>
    <rPh sb="15" eb="16">
      <t>ニチ</t>
    </rPh>
    <rPh sb="16" eb="18">
      <t>ゲンザイ</t>
    </rPh>
    <rPh sb="19" eb="22">
      <t>ソウムショウ</t>
    </rPh>
    <rPh sb="22" eb="24">
      <t>スイケイ</t>
    </rPh>
    <rPh sb="24" eb="26">
      <t>ジンコウ</t>
    </rPh>
    <rPh sb="27" eb="28">
      <t>タダ</t>
    </rPh>
    <rPh sb="30" eb="32">
      <t>ヘイセイ</t>
    </rPh>
    <rPh sb="34" eb="35">
      <t>ネン</t>
    </rPh>
    <rPh sb="38" eb="39">
      <t>ネン</t>
    </rPh>
    <rPh sb="42" eb="43">
      <t>ネン</t>
    </rPh>
    <rPh sb="44" eb="46">
      <t>コクセイ</t>
    </rPh>
    <rPh sb="46" eb="48">
      <t>チョウサ</t>
    </rPh>
    <rPh sb="48" eb="50">
      <t>ジンコウ</t>
    </rPh>
    <phoneticPr fontId="20"/>
  </si>
  <si>
    <t>Ⅳ　主要系列表</t>
    <rPh sb="2" eb="4">
      <t>シュヨウ</t>
    </rPh>
    <rPh sb="4" eb="6">
      <t>ケイレツ</t>
    </rPh>
    <rPh sb="6" eb="7">
      <t/>
    </rPh>
    <phoneticPr fontId="5"/>
  </si>
  <si>
    <t>（資料：兵庫県統計課「平成28年度兵庫県民経済計算」）</t>
    <rPh sb="1" eb="3">
      <t>シリョウ</t>
    </rPh>
    <rPh sb="4" eb="7">
      <t>ヒョウゴケン</t>
    </rPh>
    <rPh sb="7" eb="9">
      <t>トウケイ</t>
    </rPh>
    <rPh sb="9" eb="10">
      <t>カ</t>
    </rPh>
    <rPh sb="11" eb="13">
      <t>ヘイセイ</t>
    </rPh>
    <rPh sb="15" eb="17">
      <t>１０ネンド</t>
    </rPh>
    <rPh sb="17" eb="21">
      <t>ヒョウゴケンミン</t>
    </rPh>
    <rPh sb="21" eb="23">
      <t>ケイザイ</t>
    </rPh>
    <rPh sb="23" eb="25">
      <t>ケイサン</t>
    </rPh>
    <phoneticPr fontId="5"/>
  </si>
  <si>
    <t xml:space="preserve"> １　経済活動別県内総生産（名目）</t>
    <phoneticPr fontId="5"/>
  </si>
  <si>
    <t>実数</t>
    <rPh sb="0" eb="2">
      <t>ジッスウ</t>
    </rPh>
    <phoneticPr fontId="31"/>
  </si>
  <si>
    <t>項　　　 目</t>
  </si>
  <si>
    <t>平成</t>
    <rPh sb="0" eb="2">
      <t>ヘイセイ</t>
    </rPh>
    <phoneticPr fontId="31"/>
  </si>
  <si>
    <t>13年度</t>
    <rPh sb="2" eb="4">
      <t>ネンド</t>
    </rPh>
    <phoneticPr fontId="31"/>
  </si>
  <si>
    <t>14年度</t>
    <rPh sb="2" eb="4">
      <t>ネンド</t>
    </rPh>
    <phoneticPr fontId="31"/>
  </si>
  <si>
    <t>15年度</t>
    <rPh sb="2" eb="4">
      <t>ネンド</t>
    </rPh>
    <phoneticPr fontId="31"/>
  </si>
  <si>
    <t>16年度</t>
    <rPh sb="2" eb="4">
      <t>ネンド</t>
    </rPh>
    <phoneticPr fontId="31"/>
  </si>
  <si>
    <t>17年度</t>
    <rPh sb="2" eb="4">
      <t>ネンド</t>
    </rPh>
    <phoneticPr fontId="31"/>
  </si>
  <si>
    <t>18年度</t>
    <rPh sb="2" eb="4">
      <t>ネンド</t>
    </rPh>
    <phoneticPr fontId="31"/>
  </si>
  <si>
    <t>19年度</t>
    <rPh sb="2" eb="4">
      <t>ネンド</t>
    </rPh>
    <phoneticPr fontId="31"/>
  </si>
  <si>
    <t>20年度</t>
    <rPh sb="2" eb="4">
      <t>ネンド</t>
    </rPh>
    <phoneticPr fontId="31"/>
  </si>
  <si>
    <t>21年度</t>
    <rPh sb="2" eb="4">
      <t>ネンド</t>
    </rPh>
    <phoneticPr fontId="31"/>
  </si>
  <si>
    <t>22年度</t>
    <rPh sb="2" eb="4">
      <t>ネンド</t>
    </rPh>
    <phoneticPr fontId="31"/>
  </si>
  <si>
    <t>23年度</t>
    <rPh sb="2" eb="4">
      <t>ネンド</t>
    </rPh>
    <phoneticPr fontId="31"/>
  </si>
  <si>
    <t>24年度</t>
    <rPh sb="2" eb="4">
      <t>ネンド</t>
    </rPh>
    <phoneticPr fontId="31"/>
  </si>
  <si>
    <t>25年度</t>
    <rPh sb="2" eb="4">
      <t>ネンド</t>
    </rPh>
    <phoneticPr fontId="31"/>
  </si>
  <si>
    <t>26年度</t>
    <rPh sb="2" eb="4">
      <t>ネンド</t>
    </rPh>
    <phoneticPr fontId="31"/>
  </si>
  <si>
    <t>27年度</t>
    <rPh sb="2" eb="4">
      <t>ネンド</t>
    </rPh>
    <phoneticPr fontId="31"/>
  </si>
  <si>
    <t>28年度</t>
    <rPh sb="2" eb="4">
      <t>ネンド</t>
    </rPh>
    <phoneticPr fontId="31"/>
  </si>
  <si>
    <t>29年度</t>
    <rPh sb="2" eb="4">
      <t>ネンド</t>
    </rPh>
    <phoneticPr fontId="31"/>
  </si>
  <si>
    <t>農業</t>
  </si>
  <si>
    <t>林業</t>
  </si>
  <si>
    <t>水産業</t>
  </si>
  <si>
    <t>(第一次産業　計）</t>
    <phoneticPr fontId="31"/>
  </si>
  <si>
    <t>製造業</t>
  </si>
  <si>
    <t>① 食料品</t>
    <phoneticPr fontId="5"/>
  </si>
  <si>
    <t>② 繊維製品</t>
    <rPh sb="4" eb="6">
      <t>セイヒン</t>
    </rPh>
    <phoneticPr fontId="5"/>
  </si>
  <si>
    <t>③ パルプ･紙・紙加工品</t>
    <rPh sb="8" eb="9">
      <t>カミ</t>
    </rPh>
    <rPh sb="9" eb="12">
      <t>カコウヒン</t>
    </rPh>
    <phoneticPr fontId="5"/>
  </si>
  <si>
    <t>④ 化学</t>
    <phoneticPr fontId="5"/>
  </si>
  <si>
    <t>⑤ 石油･石炭製品</t>
    <phoneticPr fontId="5"/>
  </si>
  <si>
    <t>⑥ 窯業･土石製品</t>
    <phoneticPr fontId="5"/>
  </si>
  <si>
    <t>⑦ 一次金属</t>
    <rPh sb="2" eb="4">
      <t>イチジ</t>
    </rPh>
    <rPh sb="4" eb="6">
      <t>キンゾク</t>
    </rPh>
    <phoneticPr fontId="5"/>
  </si>
  <si>
    <t>⑧ 金属製品</t>
    <phoneticPr fontId="5"/>
  </si>
  <si>
    <t>⑨ はん用・生産用・業務用機械</t>
    <rPh sb="4" eb="5">
      <t>ヨウ</t>
    </rPh>
    <rPh sb="6" eb="9">
      <t>セイサンヨウ</t>
    </rPh>
    <rPh sb="10" eb="13">
      <t>ギョウムヨウ</t>
    </rPh>
    <phoneticPr fontId="5"/>
  </si>
  <si>
    <t>⑩ 電子部品・デバイス</t>
    <rPh sb="2" eb="4">
      <t>デンシ</t>
    </rPh>
    <rPh sb="4" eb="6">
      <t>ブヒン</t>
    </rPh>
    <phoneticPr fontId="5"/>
  </si>
  <si>
    <t>⑪ 電気機械</t>
    <phoneticPr fontId="5"/>
  </si>
  <si>
    <t>⑫ 情報・通信機器</t>
    <rPh sb="2" eb="4">
      <t>ジョウホウ</t>
    </rPh>
    <rPh sb="5" eb="7">
      <t>ツウシン</t>
    </rPh>
    <rPh sb="7" eb="9">
      <t>キキ</t>
    </rPh>
    <phoneticPr fontId="31"/>
  </si>
  <si>
    <t>⑬ 輸送用機械</t>
    <rPh sb="4" eb="5">
      <t>ヨウ</t>
    </rPh>
    <phoneticPr fontId="5"/>
  </si>
  <si>
    <t>⑭ 印刷業</t>
    <rPh sb="2" eb="5">
      <t>インサツギョウ</t>
    </rPh>
    <phoneticPr fontId="31"/>
  </si>
  <si>
    <t>⑮ その他の製造業</t>
    <phoneticPr fontId="5"/>
  </si>
  <si>
    <t>建設業</t>
  </si>
  <si>
    <t>（第２次産業　計）</t>
    <phoneticPr fontId="31"/>
  </si>
  <si>
    <t>電気･ｶﾞｽ･水道・廃棄物処理業</t>
    <rPh sb="10" eb="13">
      <t>ハイキブツ</t>
    </rPh>
    <rPh sb="13" eb="15">
      <t>ショリ</t>
    </rPh>
    <phoneticPr fontId="31"/>
  </si>
  <si>
    <t>卸売･小売業</t>
  </si>
  <si>
    <t>運輸・郵便業</t>
    <rPh sb="3" eb="5">
      <t>ユウビン</t>
    </rPh>
    <rPh sb="5" eb="6">
      <t>ギョウ</t>
    </rPh>
    <phoneticPr fontId="31"/>
  </si>
  <si>
    <t>宿泊・飲食ｻｰﾋﾞｽ業</t>
    <rPh sb="0" eb="2">
      <t>シュクハク</t>
    </rPh>
    <rPh sb="3" eb="5">
      <t>インショク</t>
    </rPh>
    <rPh sb="10" eb="11">
      <t>ギョウ</t>
    </rPh>
    <phoneticPr fontId="31"/>
  </si>
  <si>
    <t>情報通信業</t>
    <rPh sb="0" eb="2">
      <t>ジョウホウ</t>
    </rPh>
    <rPh sb="2" eb="4">
      <t>ツウシン</t>
    </rPh>
    <rPh sb="4" eb="5">
      <t>ギョウ</t>
    </rPh>
    <phoneticPr fontId="31"/>
  </si>
  <si>
    <t>金融･保険業</t>
  </si>
  <si>
    <t>不動産業</t>
  </si>
  <si>
    <t>専門・科学技術、業務支援ｻｰﾋﾞｽ業</t>
    <rPh sb="0" eb="1">
      <t>センモン</t>
    </rPh>
    <rPh sb="2" eb="4">
      <t>カガク</t>
    </rPh>
    <rPh sb="4" eb="6">
      <t>ギジュツ</t>
    </rPh>
    <rPh sb="7" eb="9">
      <t>ギョウム</t>
    </rPh>
    <rPh sb="9" eb="11">
      <t>シエン</t>
    </rPh>
    <rPh sb="16" eb="17">
      <t>ギョウ</t>
    </rPh>
    <phoneticPr fontId="31"/>
  </si>
  <si>
    <t>公務</t>
    <rPh sb="0" eb="1">
      <t>コウム</t>
    </rPh>
    <phoneticPr fontId="31"/>
  </si>
  <si>
    <t>教育</t>
    <rPh sb="0" eb="1">
      <t>キョウイク</t>
    </rPh>
    <phoneticPr fontId="31"/>
  </si>
  <si>
    <t>保健衛生・社会事業</t>
    <rPh sb="0" eb="1">
      <t>ホケン</t>
    </rPh>
    <rPh sb="1" eb="3">
      <t>エイセイ</t>
    </rPh>
    <rPh sb="4" eb="6">
      <t>シャカイ</t>
    </rPh>
    <rPh sb="6" eb="8">
      <t>ジギョウ</t>
    </rPh>
    <phoneticPr fontId="31"/>
  </si>
  <si>
    <t>その他のｻｰﾋﾞｽ</t>
    <rPh sb="1" eb="2">
      <t>タ</t>
    </rPh>
    <phoneticPr fontId="31"/>
  </si>
  <si>
    <t>（第３次産業  計）</t>
    <phoneticPr fontId="31"/>
  </si>
  <si>
    <t>４</t>
  </si>
  <si>
    <t>　　　　　　　小 　　　　 計</t>
  </si>
  <si>
    <t>５ 輸入品に課される税・関税</t>
    <rPh sb="4" eb="5">
      <t>シナ</t>
    </rPh>
    <rPh sb="6" eb="7">
      <t>カ</t>
    </rPh>
    <rPh sb="12" eb="14">
      <t>カンゼイ</t>
    </rPh>
    <phoneticPr fontId="5"/>
  </si>
  <si>
    <t xml:space="preserve"> 　(控除)総資本形成に係る消費税</t>
    <rPh sb="6" eb="7">
      <t>ソウ</t>
    </rPh>
    <rPh sb="7" eb="9">
      <t>シホン</t>
    </rPh>
    <rPh sb="9" eb="11">
      <t>ケイセイ</t>
    </rPh>
    <rPh sb="12" eb="13">
      <t>カカ</t>
    </rPh>
    <rPh sb="14" eb="17">
      <t>ショウヒゼイ</t>
    </rPh>
    <phoneticPr fontId="5"/>
  </si>
  <si>
    <t>　県内総生産(市場価格表示)</t>
  </si>
  <si>
    <t>（再掲）市場生産者</t>
    <rPh sb="1" eb="3">
      <t>サイケイ</t>
    </rPh>
    <rPh sb="4" eb="6">
      <t>シジョウ</t>
    </rPh>
    <rPh sb="6" eb="9">
      <t>セイサンシャ</t>
    </rPh>
    <phoneticPr fontId="31"/>
  </si>
  <si>
    <t>　　　　 一般政府</t>
    <rPh sb="5" eb="7">
      <t>イッパン</t>
    </rPh>
    <phoneticPr fontId="31"/>
  </si>
  <si>
    <t>　　 　　対家計民間非営利団体</t>
    <rPh sb="13" eb="15">
      <t>ダンタイ</t>
    </rPh>
    <phoneticPr fontId="31"/>
  </si>
  <si>
    <t>小計</t>
    <rPh sb="0" eb="2">
      <t>ショウケイ</t>
    </rPh>
    <phoneticPr fontId="31"/>
  </si>
  <si>
    <t xml:space="preserve"> 参</t>
  </si>
  <si>
    <t>県外からの要素所得(純)</t>
  </si>
  <si>
    <t xml:space="preserve"> 考</t>
  </si>
  <si>
    <t>県民総生産(市場価格表示)</t>
  </si>
  <si>
    <t>サービス業計</t>
    <rPh sb="4" eb="5">
      <t>ギョウ</t>
    </rPh>
    <rPh sb="5" eb="6">
      <t>ケイ</t>
    </rPh>
    <phoneticPr fontId="5"/>
  </si>
  <si>
    <t>　</t>
    <phoneticPr fontId="5"/>
  </si>
  <si>
    <t>県民所得（分配）（要素費用表示）</t>
    <rPh sb="0" eb="2">
      <t>ケンミン</t>
    </rPh>
    <rPh sb="2" eb="4">
      <t>ショトク</t>
    </rPh>
    <rPh sb="5" eb="7">
      <t>ブンパイ</t>
    </rPh>
    <rPh sb="9" eb="11">
      <t>ヨウソ</t>
    </rPh>
    <rPh sb="11" eb="13">
      <t>ヒヨウ</t>
    </rPh>
    <rPh sb="13" eb="15">
      <t>ヒョウジ</t>
    </rPh>
    <phoneticPr fontId="5"/>
  </si>
  <si>
    <t>県内純生産（要素費用表示）</t>
    <rPh sb="0" eb="2">
      <t>ケンナイ</t>
    </rPh>
    <rPh sb="2" eb="5">
      <t>ジュンセイサン</t>
    </rPh>
    <rPh sb="6" eb="8">
      <t>ヨウソ</t>
    </rPh>
    <rPh sb="8" eb="10">
      <t>ヒヨウ</t>
    </rPh>
    <rPh sb="10" eb="12">
      <t>ヒョウジ</t>
    </rPh>
    <phoneticPr fontId="5"/>
  </si>
  <si>
    <t>県外からの要素所得（純）</t>
    <rPh sb="0" eb="2">
      <t>ケンガイ</t>
    </rPh>
    <rPh sb="5" eb="7">
      <t>ヨウソ</t>
    </rPh>
    <rPh sb="7" eb="9">
      <t>ショトク</t>
    </rPh>
    <rPh sb="10" eb="11">
      <t>ジュン</t>
    </rPh>
    <phoneticPr fontId="5"/>
  </si>
  <si>
    <t>2 制度部門別所得支出勘定　[その１]</t>
    <rPh sb="2" eb="4">
      <t>セイド</t>
    </rPh>
    <rPh sb="4" eb="6">
      <t>ブモン</t>
    </rPh>
    <rPh sb="6" eb="7">
      <t>ベツ</t>
    </rPh>
    <rPh sb="7" eb="9">
      <t>ショトク</t>
    </rPh>
    <rPh sb="9" eb="11">
      <t>シシュツ</t>
    </rPh>
    <rPh sb="11" eb="13">
      <t>カンジョウ</t>
    </rPh>
    <phoneticPr fontId="20"/>
  </si>
  <si>
    <t>（１）非金融法人企業</t>
    <rPh sb="3" eb="4">
      <t>ヒ</t>
    </rPh>
    <rPh sb="4" eb="6">
      <t>キンユウ</t>
    </rPh>
    <rPh sb="6" eb="8">
      <t>ホウジン</t>
    </rPh>
    <rPh sb="8" eb="10">
      <t>キギョウ</t>
    </rPh>
    <phoneticPr fontId="20"/>
  </si>
  <si>
    <t xml:space="preserve"> (単位:百万円)</t>
    <phoneticPr fontId="20"/>
  </si>
  <si>
    <t>　　項　　　　目</t>
    <rPh sb="2" eb="8">
      <t>コウモク</t>
    </rPh>
    <phoneticPr fontId="20"/>
  </si>
  <si>
    <t>13年度</t>
    <rPh sb="2" eb="4">
      <t>ネンド</t>
    </rPh>
    <phoneticPr fontId="20"/>
  </si>
  <si>
    <t>14年度</t>
    <rPh sb="2" eb="4">
      <t>ネンド</t>
    </rPh>
    <phoneticPr fontId="20"/>
  </si>
  <si>
    <t>15年度</t>
    <rPh sb="2" eb="4">
      <t>ネンド</t>
    </rPh>
    <phoneticPr fontId="20"/>
  </si>
  <si>
    <t>16年度</t>
    <rPh sb="2" eb="4">
      <t>ネンド</t>
    </rPh>
    <phoneticPr fontId="20"/>
  </si>
  <si>
    <t>17年度</t>
    <rPh sb="2" eb="4">
      <t>ネンド</t>
    </rPh>
    <phoneticPr fontId="20"/>
  </si>
  <si>
    <t>18年度</t>
    <rPh sb="2" eb="4">
      <t>ネンド</t>
    </rPh>
    <phoneticPr fontId="20"/>
  </si>
  <si>
    <t>19年度</t>
    <rPh sb="2" eb="4">
      <t>ネンド</t>
    </rPh>
    <phoneticPr fontId="20"/>
  </si>
  <si>
    <t>20年度</t>
    <rPh sb="2" eb="4">
      <t>ネンド</t>
    </rPh>
    <phoneticPr fontId="20"/>
  </si>
  <si>
    <t>21年度</t>
    <rPh sb="2" eb="4">
      <t>ネンド</t>
    </rPh>
    <phoneticPr fontId="20"/>
  </si>
  <si>
    <t>22年度</t>
    <rPh sb="2" eb="4">
      <t>ネンド</t>
    </rPh>
    <phoneticPr fontId="20"/>
  </si>
  <si>
    <t>23年度</t>
    <rPh sb="2" eb="4">
      <t>ネンド</t>
    </rPh>
    <phoneticPr fontId="20"/>
  </si>
  <si>
    <t>24年度</t>
    <rPh sb="2" eb="4">
      <t>ネンド</t>
    </rPh>
    <phoneticPr fontId="20"/>
  </si>
  <si>
    <t>25年度</t>
    <rPh sb="2" eb="4">
      <t>ネンド</t>
    </rPh>
    <phoneticPr fontId="20"/>
  </si>
  <si>
    <t>26年度</t>
    <rPh sb="2" eb="4">
      <t>ネンド</t>
    </rPh>
    <phoneticPr fontId="20"/>
  </si>
  <si>
    <t>27年度</t>
    <rPh sb="2" eb="4">
      <t>ネンド</t>
    </rPh>
    <phoneticPr fontId="20"/>
  </si>
  <si>
    <t>28年度</t>
    <rPh sb="2" eb="4">
      <t>ネンド</t>
    </rPh>
    <phoneticPr fontId="20"/>
  </si>
  <si>
    <t>29年度</t>
    <rPh sb="2" eb="4">
      <t>ネンド</t>
    </rPh>
    <phoneticPr fontId="20"/>
  </si>
  <si>
    <t>　</t>
    <phoneticPr fontId="20"/>
  </si>
  <si>
    <t>財産所得　</t>
    <phoneticPr fontId="20"/>
  </si>
  <si>
    <t xml:space="preserve"> </t>
    <phoneticPr fontId="20"/>
  </si>
  <si>
    <t>(1)利子</t>
    <phoneticPr fontId="20"/>
  </si>
  <si>
    <t>(2)法人企業の分配所得</t>
    <rPh sb="3" eb="5">
      <t>ホウジン</t>
    </rPh>
    <rPh sb="5" eb="7">
      <t>キギョウ</t>
    </rPh>
    <rPh sb="8" eb="10">
      <t>ブンパイ</t>
    </rPh>
    <rPh sb="10" eb="12">
      <t>ショトク</t>
    </rPh>
    <phoneticPr fontId="20"/>
  </si>
  <si>
    <t>(3)賃貸料</t>
    <phoneticPr fontId="20"/>
  </si>
  <si>
    <t>所得・富等に課される経常税</t>
    <rPh sb="0" eb="2">
      <t>ショトク</t>
    </rPh>
    <rPh sb="3" eb="4">
      <t>トミ</t>
    </rPh>
    <rPh sb="4" eb="5">
      <t>トウ</t>
    </rPh>
    <rPh sb="6" eb="7">
      <t>カ</t>
    </rPh>
    <rPh sb="10" eb="12">
      <t>ケイジョウ</t>
    </rPh>
    <rPh sb="12" eb="13">
      <t>ゼイ</t>
    </rPh>
    <phoneticPr fontId="20"/>
  </si>
  <si>
    <t>その他の社会保険非年金給付</t>
    <rPh sb="2" eb="3">
      <t>タ</t>
    </rPh>
    <rPh sb="4" eb="6">
      <t>シャカイ</t>
    </rPh>
    <rPh sb="6" eb="8">
      <t>ホケン</t>
    </rPh>
    <rPh sb="8" eb="9">
      <t>ヒ</t>
    </rPh>
    <rPh sb="9" eb="11">
      <t>ネンキン</t>
    </rPh>
    <rPh sb="11" eb="13">
      <t>キュウフ</t>
    </rPh>
    <phoneticPr fontId="20"/>
  </si>
  <si>
    <t>その他の経常移転　</t>
    <phoneticPr fontId="20"/>
  </si>
  <si>
    <t>　うち非生命純保険料</t>
    <rPh sb="3" eb="4">
      <t>ヒ</t>
    </rPh>
    <rPh sb="4" eb="6">
      <t>セイメイ</t>
    </rPh>
    <rPh sb="6" eb="7">
      <t>ジュン</t>
    </rPh>
    <rPh sb="7" eb="10">
      <t>ホケンリョウ</t>
    </rPh>
    <phoneticPr fontId="20"/>
  </si>
  <si>
    <t>貯蓄　</t>
    <phoneticPr fontId="20"/>
  </si>
  <si>
    <t>　　　支　払</t>
    <rPh sb="3" eb="6">
      <t>シシュツ</t>
    </rPh>
    <phoneticPr fontId="20"/>
  </si>
  <si>
    <t>営業余剰</t>
    <phoneticPr fontId="20"/>
  </si>
  <si>
    <t>(3)保険契約者に帰属する投資所得</t>
    <rPh sb="3" eb="5">
      <t>ホケン</t>
    </rPh>
    <rPh sb="5" eb="8">
      <t>ケイヤクシャ</t>
    </rPh>
    <rPh sb="9" eb="11">
      <t>キゾク</t>
    </rPh>
    <rPh sb="13" eb="15">
      <t>トウシ</t>
    </rPh>
    <rPh sb="15" eb="17">
      <t>ショトク</t>
    </rPh>
    <phoneticPr fontId="20"/>
  </si>
  <si>
    <t>(4)賃貸料</t>
    <phoneticPr fontId="20"/>
  </si>
  <si>
    <t>雇主の帰属社会負担</t>
    <rPh sb="0" eb="2">
      <t>ヤトイヌシ</t>
    </rPh>
    <rPh sb="3" eb="5">
      <t>キゾク</t>
    </rPh>
    <rPh sb="5" eb="7">
      <t>シャカイ</t>
    </rPh>
    <rPh sb="7" eb="9">
      <t>フタン</t>
    </rPh>
    <phoneticPr fontId="20"/>
  </si>
  <si>
    <t>　うち非生命保険金</t>
    <rPh sb="3" eb="4">
      <t>ヒ</t>
    </rPh>
    <rPh sb="4" eb="6">
      <t>セイメイ</t>
    </rPh>
    <rPh sb="6" eb="9">
      <t>ホケンキン</t>
    </rPh>
    <phoneticPr fontId="20"/>
  </si>
  <si>
    <t>　　　受　取</t>
    <rPh sb="3" eb="6">
      <t>ウケト</t>
    </rPh>
    <phoneticPr fontId="20"/>
  </si>
  <si>
    <t>（２）金融機関</t>
    <rPh sb="3" eb="5">
      <t>キンユウ</t>
    </rPh>
    <rPh sb="5" eb="7">
      <t>キカン</t>
    </rPh>
    <phoneticPr fontId="20"/>
  </si>
  <si>
    <t xml:space="preserve"> (単位:百万円)</t>
    <phoneticPr fontId="20"/>
  </si>
  <si>
    <t>　</t>
    <phoneticPr fontId="20"/>
  </si>
  <si>
    <t>実　　　　　　　　　　　　　　　　　　　　　　　　数</t>
    <rPh sb="0" eb="1">
      <t>ジツ</t>
    </rPh>
    <rPh sb="25" eb="26">
      <t>カズ</t>
    </rPh>
    <phoneticPr fontId="20"/>
  </si>
  <si>
    <t>財産所得　</t>
    <phoneticPr fontId="20"/>
  </si>
  <si>
    <t>(1)利子</t>
    <phoneticPr fontId="20"/>
  </si>
  <si>
    <t>(3)その他の投資所得</t>
    <rPh sb="5" eb="6">
      <t>タ</t>
    </rPh>
    <rPh sb="7" eb="9">
      <t>トウシ</t>
    </rPh>
    <rPh sb="9" eb="11">
      <t>ショトク</t>
    </rPh>
    <phoneticPr fontId="20"/>
  </si>
  <si>
    <t xml:space="preserve"> a.保険契約者に帰属する投資所得</t>
    <rPh sb="3" eb="5">
      <t>ホケン</t>
    </rPh>
    <rPh sb="5" eb="8">
      <t>ケイヤクシャ</t>
    </rPh>
    <rPh sb="9" eb="11">
      <t>キゾク</t>
    </rPh>
    <rPh sb="13" eb="15">
      <t>トウシ</t>
    </rPh>
    <rPh sb="15" eb="17">
      <t>ショトク</t>
    </rPh>
    <phoneticPr fontId="20"/>
  </si>
  <si>
    <t xml:space="preserve"> b.年金受給権に係る投資所得</t>
    <rPh sb="3" eb="5">
      <t>ネンキン</t>
    </rPh>
    <rPh sb="5" eb="8">
      <t>ジュキュウケン</t>
    </rPh>
    <rPh sb="9" eb="10">
      <t>カカ</t>
    </rPh>
    <rPh sb="11" eb="15">
      <t>トウシショトク</t>
    </rPh>
    <phoneticPr fontId="20"/>
  </si>
  <si>
    <t xml:space="preserve"> c.投資信託投資者に帰属する投資所得</t>
    <rPh sb="3" eb="5">
      <t>トウシ</t>
    </rPh>
    <rPh sb="5" eb="7">
      <t>シンタク</t>
    </rPh>
    <rPh sb="7" eb="9">
      <t>トウシ</t>
    </rPh>
    <rPh sb="9" eb="10">
      <t>シャ</t>
    </rPh>
    <rPh sb="11" eb="13">
      <t>キゾク</t>
    </rPh>
    <rPh sb="15" eb="17">
      <t>トウシ</t>
    </rPh>
    <rPh sb="17" eb="19">
      <t>ショトク</t>
    </rPh>
    <phoneticPr fontId="20"/>
  </si>
  <si>
    <t>-</t>
  </si>
  <si>
    <t>(4)賃貸料</t>
    <phoneticPr fontId="20"/>
  </si>
  <si>
    <t>所得・富等に課される経常税</t>
    <rPh sb="0" eb="2">
      <t>ショトク</t>
    </rPh>
    <rPh sb="3" eb="4">
      <t>トミ</t>
    </rPh>
    <rPh sb="4" eb="5">
      <t>トウ</t>
    </rPh>
    <rPh sb="6" eb="7">
      <t>カ</t>
    </rPh>
    <rPh sb="10" eb="13">
      <t>ケイジョウゼイ</t>
    </rPh>
    <phoneticPr fontId="20"/>
  </si>
  <si>
    <t>現物社会移転以外の社会給付</t>
    <rPh sb="0" eb="2">
      <t>ゲンブツ</t>
    </rPh>
    <rPh sb="2" eb="4">
      <t>シャカイ</t>
    </rPh>
    <rPh sb="4" eb="6">
      <t>イテン</t>
    </rPh>
    <rPh sb="6" eb="8">
      <t>イガイ</t>
    </rPh>
    <rPh sb="9" eb="11">
      <t>シャカイ</t>
    </rPh>
    <rPh sb="11" eb="13">
      <t>キュウフ</t>
    </rPh>
    <phoneticPr fontId="20"/>
  </si>
  <si>
    <t>(1)その他の社会保険年金給付</t>
    <rPh sb="5" eb="6">
      <t>タ</t>
    </rPh>
    <rPh sb="7" eb="9">
      <t>シャカイ</t>
    </rPh>
    <rPh sb="9" eb="11">
      <t>ホケン</t>
    </rPh>
    <rPh sb="11" eb="13">
      <t>ネンキン</t>
    </rPh>
    <rPh sb="13" eb="15">
      <t>キュウフ</t>
    </rPh>
    <phoneticPr fontId="20"/>
  </si>
  <si>
    <t>(2)その他の社会保険非年金給付</t>
    <phoneticPr fontId="20"/>
  </si>
  <si>
    <t>その他の経常移転　</t>
    <phoneticPr fontId="20"/>
  </si>
  <si>
    <t>　　　非生命保険金</t>
    <rPh sb="3" eb="4">
      <t>ヒ</t>
    </rPh>
    <rPh sb="4" eb="6">
      <t>セイメイ</t>
    </rPh>
    <rPh sb="6" eb="9">
      <t>ホケンキン</t>
    </rPh>
    <phoneticPr fontId="20"/>
  </si>
  <si>
    <t>年金受給権の変動調整</t>
    <rPh sb="0" eb="2">
      <t>ネンキン</t>
    </rPh>
    <rPh sb="2" eb="5">
      <t>ジュキュウケン</t>
    </rPh>
    <rPh sb="6" eb="8">
      <t>ヘンドウ</t>
    </rPh>
    <rPh sb="8" eb="10">
      <t>チョウセイ</t>
    </rPh>
    <phoneticPr fontId="20"/>
  </si>
  <si>
    <t>貯蓄　</t>
    <phoneticPr fontId="20"/>
  </si>
  <si>
    <t>営業余剰</t>
    <phoneticPr fontId="20"/>
  </si>
  <si>
    <t xml:space="preserve"> a.保険契約者に帰属する投資所得</t>
    <phoneticPr fontId="20"/>
  </si>
  <si>
    <t xml:space="preserve"> b.投資信託投資者に帰属する投資所得</t>
    <phoneticPr fontId="20"/>
  </si>
  <si>
    <t>純社会負担</t>
    <rPh sb="0" eb="1">
      <t>ジュン</t>
    </rPh>
    <rPh sb="1" eb="3">
      <t>シャカイ</t>
    </rPh>
    <rPh sb="3" eb="5">
      <t>フタン</t>
    </rPh>
    <phoneticPr fontId="20"/>
  </si>
  <si>
    <t>(1)雇主の現実社会負担</t>
    <rPh sb="3" eb="5">
      <t>ヤトイヌシ</t>
    </rPh>
    <rPh sb="6" eb="8">
      <t>ゲンジツ</t>
    </rPh>
    <rPh sb="8" eb="10">
      <t>シャカイ</t>
    </rPh>
    <rPh sb="10" eb="12">
      <t>フタン</t>
    </rPh>
    <phoneticPr fontId="20"/>
  </si>
  <si>
    <t>(2)雇主の帰属社会負担</t>
    <phoneticPr fontId="20"/>
  </si>
  <si>
    <t>(3)家計の現実社会負担</t>
    <rPh sb="3" eb="5">
      <t>カケイ</t>
    </rPh>
    <rPh sb="6" eb="8">
      <t>ゲンジツ</t>
    </rPh>
    <phoneticPr fontId="20"/>
  </si>
  <si>
    <t>(4)家計の追加社会負担</t>
    <phoneticPr fontId="20"/>
  </si>
  <si>
    <t>(5)（控除）年金制度の手数料</t>
    <rPh sb="4" eb="6">
      <t>コウジョ</t>
    </rPh>
    <rPh sb="7" eb="9">
      <t>ネンキン</t>
    </rPh>
    <rPh sb="9" eb="11">
      <t>セイド</t>
    </rPh>
    <rPh sb="12" eb="15">
      <t>テスウリョウ</t>
    </rPh>
    <phoneticPr fontId="20"/>
  </si>
  <si>
    <t>（５）家計（個人企業を含む）</t>
    <rPh sb="3" eb="5">
      <t>カケイ</t>
    </rPh>
    <rPh sb="6" eb="8">
      <t>コジン</t>
    </rPh>
    <rPh sb="8" eb="10">
      <t>キギョウ</t>
    </rPh>
    <rPh sb="11" eb="12">
      <t>フク</t>
    </rPh>
    <phoneticPr fontId="20"/>
  </si>
  <si>
    <t>(1)消費者負債利子</t>
    <rPh sb="3" eb="6">
      <t>ショウヒシャ</t>
    </rPh>
    <phoneticPr fontId="20"/>
  </si>
  <si>
    <t>(2)その他の利子</t>
    <phoneticPr fontId="20"/>
  </si>
  <si>
    <t>(3)賃貸料</t>
    <phoneticPr fontId="20"/>
  </si>
  <si>
    <t>所得・富等に課される経常税</t>
    <rPh sb="0" eb="2">
      <t>ショトク</t>
    </rPh>
    <rPh sb="3" eb="4">
      <t>ト</t>
    </rPh>
    <rPh sb="4" eb="5">
      <t>トウ</t>
    </rPh>
    <rPh sb="6" eb="7">
      <t>カ</t>
    </rPh>
    <rPh sb="10" eb="12">
      <t>ケイジョウ</t>
    </rPh>
    <rPh sb="12" eb="13">
      <t>ゼイ</t>
    </rPh>
    <phoneticPr fontId="20"/>
  </si>
  <si>
    <t>(2)雇主の帰属社会負担</t>
    <rPh sb="3" eb="5">
      <t>ヤトイヌシ</t>
    </rPh>
    <rPh sb="6" eb="8">
      <t>キゾク</t>
    </rPh>
    <rPh sb="8" eb="10">
      <t>シャカイ</t>
    </rPh>
    <phoneticPr fontId="20"/>
  </si>
  <si>
    <t>(3)家計の現実社会負担</t>
    <rPh sb="3" eb="5">
      <t>カケイ</t>
    </rPh>
    <rPh sb="6" eb="8">
      <t>ゲンジツ</t>
    </rPh>
    <rPh sb="8" eb="10">
      <t>シャカイ</t>
    </rPh>
    <phoneticPr fontId="20"/>
  </si>
  <si>
    <t>(4)家計の追加社会負担</t>
    <rPh sb="3" eb="5">
      <t>カケイ</t>
    </rPh>
    <rPh sb="6" eb="8">
      <t>ツイカ</t>
    </rPh>
    <rPh sb="8" eb="10">
      <t>シャカイ</t>
    </rPh>
    <phoneticPr fontId="20"/>
  </si>
  <si>
    <t>最終消費支出　</t>
    <phoneticPr fontId="20"/>
  </si>
  <si>
    <t>営業余剰 ・混合所得</t>
    <rPh sb="6" eb="8">
      <t>コンゴウ</t>
    </rPh>
    <rPh sb="8" eb="10">
      <t>ショトク</t>
    </rPh>
    <phoneticPr fontId="20"/>
  </si>
  <si>
    <t>(1)営業余剰（持ち家）</t>
    <rPh sb="3" eb="5">
      <t>エイギョウ</t>
    </rPh>
    <rPh sb="5" eb="7">
      <t>ヨジョウ</t>
    </rPh>
    <rPh sb="8" eb="11">
      <t>モチイエ</t>
    </rPh>
    <phoneticPr fontId="20"/>
  </si>
  <si>
    <t>(2)混合所得</t>
    <rPh sb="3" eb="5">
      <t>コンゴウ</t>
    </rPh>
    <rPh sb="5" eb="7">
      <t>ショトク</t>
    </rPh>
    <phoneticPr fontId="20"/>
  </si>
  <si>
    <t xml:space="preserve">雇用者報酬  </t>
    <rPh sb="3" eb="5">
      <t>ホウシュウ</t>
    </rPh>
    <phoneticPr fontId="20"/>
  </si>
  <si>
    <t>(1)賃金・俸給</t>
    <rPh sb="3" eb="5">
      <t>チンギン</t>
    </rPh>
    <rPh sb="6" eb="8">
      <t>ホウキュウ</t>
    </rPh>
    <phoneticPr fontId="20"/>
  </si>
  <si>
    <t>(2)雇主の社会負担</t>
    <rPh sb="3" eb="4">
      <t>ヤトイヌシ</t>
    </rPh>
    <rPh sb="4" eb="5">
      <t>ヌシ</t>
    </rPh>
    <rPh sb="6" eb="8">
      <t>シャカイ</t>
    </rPh>
    <rPh sb="8" eb="10">
      <t>フタン</t>
    </rPh>
    <phoneticPr fontId="20"/>
  </si>
  <si>
    <t xml:space="preserve">　a.雇主の現実社会負担  </t>
    <rPh sb="3" eb="4">
      <t>ヤトイヌシ</t>
    </rPh>
    <rPh sb="4" eb="5">
      <t>ヌシ</t>
    </rPh>
    <rPh sb="6" eb="8">
      <t>ゲンジツ</t>
    </rPh>
    <rPh sb="8" eb="10">
      <t>シャカイ</t>
    </rPh>
    <phoneticPr fontId="20"/>
  </si>
  <si>
    <t>　b.雇主の帰属社会負担</t>
    <rPh sb="3" eb="5">
      <t>ヤトイヌシ</t>
    </rPh>
    <rPh sb="6" eb="8">
      <t>キゾク</t>
    </rPh>
    <rPh sb="8" eb="10">
      <t>シャカイ</t>
    </rPh>
    <rPh sb="10" eb="12">
      <t>フタン</t>
    </rPh>
    <phoneticPr fontId="20"/>
  </si>
  <si>
    <t>(2)配当</t>
    <phoneticPr fontId="20"/>
  </si>
  <si>
    <t xml:space="preserve">(1)現金による社会保障給付  </t>
    <rPh sb="3" eb="5">
      <t>ゲンキン</t>
    </rPh>
    <phoneticPr fontId="20"/>
  </si>
  <si>
    <t>(2)その他の社会保険年金給付</t>
    <rPh sb="5" eb="6">
      <t>タ</t>
    </rPh>
    <rPh sb="7" eb="9">
      <t>シャカイ</t>
    </rPh>
    <rPh sb="9" eb="11">
      <t>ホケン</t>
    </rPh>
    <rPh sb="11" eb="13">
      <t>ネンキン</t>
    </rPh>
    <rPh sb="13" eb="15">
      <t>キュウフ</t>
    </rPh>
    <phoneticPr fontId="20"/>
  </si>
  <si>
    <t>(3)その他の社会保険非年金給付</t>
    <phoneticPr fontId="20"/>
  </si>
  <si>
    <t xml:space="preserve">(4)社会扶助給付  </t>
    <rPh sb="7" eb="9">
      <t>キュウフ</t>
    </rPh>
    <phoneticPr fontId="20"/>
  </si>
  <si>
    <t>（参考）可処分所得</t>
    <rPh sb="1" eb="3">
      <t>サンコウ</t>
    </rPh>
    <rPh sb="4" eb="7">
      <t>カショブン</t>
    </rPh>
    <rPh sb="7" eb="9">
      <t>ショトク</t>
    </rPh>
    <phoneticPr fontId="20"/>
  </si>
  <si>
    <t>　　　　貯蓄率（％）</t>
    <rPh sb="4" eb="6">
      <t>チョチク</t>
    </rPh>
    <rPh sb="6" eb="7">
      <t>リツ</t>
    </rPh>
    <phoneticPr fontId="20"/>
  </si>
  <si>
    <t>　（注）1. 可処分所得 ＝（受取－１２）－（１～４の合計）</t>
    <rPh sb="2" eb="3">
      <t>チュウ</t>
    </rPh>
    <rPh sb="7" eb="10">
      <t>カショブン</t>
    </rPh>
    <rPh sb="10" eb="12">
      <t>ショトク</t>
    </rPh>
    <rPh sb="15" eb="17">
      <t>ウケトリ</t>
    </rPh>
    <rPh sb="27" eb="29">
      <t>ゴウケイ</t>
    </rPh>
    <phoneticPr fontId="20"/>
  </si>
  <si>
    <t>　　　　2. 貯蓄率 ＝ 貯蓄 ÷（可処分所得＋年金受給権の変動調整）</t>
    <rPh sb="7" eb="9">
      <t>チョチク</t>
    </rPh>
    <rPh sb="9" eb="10">
      <t>リツ</t>
    </rPh>
    <rPh sb="13" eb="15">
      <t>チョチク</t>
    </rPh>
    <rPh sb="18" eb="21">
      <t>カショブン</t>
    </rPh>
    <rPh sb="21" eb="23">
      <t>ショトク</t>
    </rPh>
    <rPh sb="24" eb="26">
      <t>ネンキン</t>
    </rPh>
    <rPh sb="26" eb="29">
      <t>ジュキュウケン</t>
    </rPh>
    <rPh sb="30" eb="32">
      <t>ヘンドウ</t>
    </rPh>
    <rPh sb="32" eb="34">
      <t>チョウセイ</t>
    </rPh>
    <phoneticPr fontId="20"/>
  </si>
  <si>
    <t>所得・富等に課される経常税 ： （受取） 徴収税額 （国県市町税計）</t>
    <rPh sb="0" eb="2">
      <t>ショトク</t>
    </rPh>
    <rPh sb="3" eb="4">
      <t>トミ</t>
    </rPh>
    <rPh sb="4" eb="5">
      <t>トウ</t>
    </rPh>
    <rPh sb="6" eb="7">
      <t>カ</t>
    </rPh>
    <rPh sb="10" eb="12">
      <t>ケイジョウ</t>
    </rPh>
    <rPh sb="12" eb="13">
      <t>ゼイ</t>
    </rPh>
    <rPh sb="17" eb="19">
      <t>ウケトリ</t>
    </rPh>
    <rPh sb="21" eb="23">
      <t>チョウシュウ</t>
    </rPh>
    <rPh sb="23" eb="25">
      <t>ゼイガク</t>
    </rPh>
    <rPh sb="27" eb="28">
      <t>クニ</t>
    </rPh>
    <rPh sb="28" eb="29">
      <t>ケン</t>
    </rPh>
    <rPh sb="29" eb="31">
      <t>シチョウ</t>
    </rPh>
    <rPh sb="31" eb="32">
      <t>ゼイ</t>
    </rPh>
    <rPh sb="32" eb="33">
      <t>ケイ</t>
    </rPh>
    <phoneticPr fontId="20"/>
  </si>
  <si>
    <t>推計ワークシート</t>
    <rPh sb="0" eb="2">
      <t>スイケイ</t>
    </rPh>
    <phoneticPr fontId="5"/>
  </si>
  <si>
    <t>(単位:百万円)</t>
  </si>
  <si>
    <t>国税分</t>
    <phoneticPr fontId="20"/>
  </si>
  <si>
    <t>県税分</t>
    <phoneticPr fontId="20"/>
  </si>
  <si>
    <t>市町税分</t>
    <phoneticPr fontId="20"/>
  </si>
  <si>
    <t xml:space="preserve"> D</t>
  </si>
  <si>
    <t>生産・輸入品に課される税時系列</t>
    <rPh sb="0" eb="2">
      <t>セイサン</t>
    </rPh>
    <rPh sb="3" eb="6">
      <t>ユニュウヒン</t>
    </rPh>
    <rPh sb="7" eb="8">
      <t>カ</t>
    </rPh>
    <rPh sb="11" eb="12">
      <t>ゼイ</t>
    </rPh>
    <rPh sb="12" eb="15">
      <t>ジケイレツ</t>
    </rPh>
    <phoneticPr fontId="38"/>
  </si>
  <si>
    <t>（単位：百万円）</t>
    <rPh sb="1" eb="3">
      <t>タンイ</t>
    </rPh>
    <rPh sb="4" eb="5">
      <t>ヒャク</t>
    </rPh>
    <rPh sb="5" eb="7">
      <t>マンエン</t>
    </rPh>
    <phoneticPr fontId="38"/>
  </si>
  <si>
    <t>平成13年度</t>
    <rPh sb="0" eb="2">
      <t>ヘイセイ</t>
    </rPh>
    <rPh sb="4" eb="6">
      <t>ネンド</t>
    </rPh>
    <phoneticPr fontId="38"/>
  </si>
  <si>
    <t>平成14年度</t>
    <rPh sb="0" eb="2">
      <t>ヘイセイ</t>
    </rPh>
    <rPh sb="4" eb="6">
      <t>ネンド</t>
    </rPh>
    <phoneticPr fontId="38"/>
  </si>
  <si>
    <t>平成15年度</t>
    <rPh sb="0" eb="2">
      <t>ヘイセイ</t>
    </rPh>
    <rPh sb="4" eb="6">
      <t>ネンド</t>
    </rPh>
    <phoneticPr fontId="38"/>
  </si>
  <si>
    <t>平成16年度</t>
    <rPh sb="0" eb="2">
      <t>ヘイセイ</t>
    </rPh>
    <rPh sb="4" eb="6">
      <t>ネンド</t>
    </rPh>
    <phoneticPr fontId="38"/>
  </si>
  <si>
    <t>平成17年度</t>
    <rPh sb="0" eb="2">
      <t>ヘイセイ</t>
    </rPh>
    <rPh sb="4" eb="6">
      <t>ネンド</t>
    </rPh>
    <phoneticPr fontId="38"/>
  </si>
  <si>
    <t>平成18年度</t>
    <rPh sb="0" eb="2">
      <t>ヘイセイ</t>
    </rPh>
    <rPh sb="4" eb="6">
      <t>ネンド</t>
    </rPh>
    <phoneticPr fontId="38"/>
  </si>
  <si>
    <t>平成19年度</t>
    <rPh sb="0" eb="2">
      <t>ヘイセイ</t>
    </rPh>
    <rPh sb="4" eb="6">
      <t>ネンド</t>
    </rPh>
    <phoneticPr fontId="38"/>
  </si>
  <si>
    <t>平成20年度</t>
    <rPh sb="0" eb="2">
      <t>ヘイセイ</t>
    </rPh>
    <rPh sb="4" eb="6">
      <t>ネンド</t>
    </rPh>
    <phoneticPr fontId="38"/>
  </si>
  <si>
    <t>平成21年度</t>
    <rPh sb="0" eb="2">
      <t>ヘイセイ</t>
    </rPh>
    <rPh sb="4" eb="6">
      <t>ネンド</t>
    </rPh>
    <phoneticPr fontId="38"/>
  </si>
  <si>
    <t>平成22年度</t>
    <rPh sb="0" eb="2">
      <t>ヘイセイ</t>
    </rPh>
    <rPh sb="4" eb="6">
      <t>ネンド</t>
    </rPh>
    <phoneticPr fontId="38"/>
  </si>
  <si>
    <t>平成23年度</t>
    <rPh sb="0" eb="2">
      <t>ヘイセイ</t>
    </rPh>
    <rPh sb="4" eb="6">
      <t>ネンド</t>
    </rPh>
    <phoneticPr fontId="38"/>
  </si>
  <si>
    <t>平成24年度</t>
    <rPh sb="0" eb="2">
      <t>ヘイセイ</t>
    </rPh>
    <rPh sb="4" eb="6">
      <t>ネンド</t>
    </rPh>
    <phoneticPr fontId="38"/>
  </si>
  <si>
    <t>平成25年度</t>
    <rPh sb="0" eb="2">
      <t>ヘイセイ</t>
    </rPh>
    <rPh sb="4" eb="6">
      <t>ネンド</t>
    </rPh>
    <phoneticPr fontId="38"/>
  </si>
  <si>
    <t>平成26年度</t>
    <rPh sb="0" eb="2">
      <t>ヘイセイ</t>
    </rPh>
    <rPh sb="4" eb="6">
      <t>ネンド</t>
    </rPh>
    <phoneticPr fontId="38"/>
  </si>
  <si>
    <t>平成27年度</t>
    <rPh sb="0" eb="2">
      <t>ヘイセイ</t>
    </rPh>
    <rPh sb="4" eb="6">
      <t>ネンド</t>
    </rPh>
    <phoneticPr fontId="38"/>
  </si>
  <si>
    <t>平成28年度</t>
    <rPh sb="0" eb="2">
      <t>ヘイセイ</t>
    </rPh>
    <rPh sb="4" eb="6">
      <t>ネンド</t>
    </rPh>
    <phoneticPr fontId="38"/>
  </si>
  <si>
    <t>平成29年度</t>
    <rPh sb="0" eb="2">
      <t>ヘイセイ</t>
    </rPh>
    <rPh sb="4" eb="6">
      <t>ネンド</t>
    </rPh>
    <phoneticPr fontId="38"/>
  </si>
  <si>
    <t>1 農業</t>
  </si>
  <si>
    <t>2 林業</t>
  </si>
  <si>
    <t>3 水産業</t>
  </si>
  <si>
    <t>4 鉱業</t>
  </si>
  <si>
    <t>5 製造業</t>
  </si>
  <si>
    <t>6 電気･ｶﾞｽ･水道・廃棄物処理業</t>
    <rPh sb="12" eb="15">
      <t>ハイキブツ</t>
    </rPh>
    <rPh sb="15" eb="17">
      <t>ショリ</t>
    </rPh>
    <phoneticPr fontId="38"/>
  </si>
  <si>
    <t>7 建設業</t>
    <phoneticPr fontId="38"/>
  </si>
  <si>
    <t>8 卸売･小売業</t>
  </si>
  <si>
    <t>9 運輸・郵便業</t>
    <rPh sb="2" eb="4">
      <t>ウンユ</t>
    </rPh>
    <rPh sb="5" eb="7">
      <t>ユウビン</t>
    </rPh>
    <rPh sb="7" eb="8">
      <t>ギョウ</t>
    </rPh>
    <phoneticPr fontId="38"/>
  </si>
  <si>
    <t>10 宿泊・飲食ｻｰﾋﾞｽ業</t>
    <rPh sb="3" eb="5">
      <t>シュクハク</t>
    </rPh>
    <rPh sb="6" eb="8">
      <t>インショク</t>
    </rPh>
    <rPh sb="13" eb="14">
      <t>ギョウ</t>
    </rPh>
    <phoneticPr fontId="38"/>
  </si>
  <si>
    <t>11 情報通信業</t>
    <rPh sb="3" eb="5">
      <t>ジョウホウ</t>
    </rPh>
    <rPh sb="5" eb="8">
      <t>ツウシンギョウ</t>
    </rPh>
    <phoneticPr fontId="38"/>
  </si>
  <si>
    <t>12 金融･保険業</t>
    <phoneticPr fontId="38"/>
  </si>
  <si>
    <t>13 不動産業</t>
    <phoneticPr fontId="38"/>
  </si>
  <si>
    <t>14 専門・科学技術、業務支援ｻｰﾋﾞｽ業</t>
    <rPh sb="3" eb="5">
      <t>センモン</t>
    </rPh>
    <rPh sb="6" eb="8">
      <t>カガク</t>
    </rPh>
    <rPh sb="8" eb="10">
      <t>ギジュツ</t>
    </rPh>
    <rPh sb="11" eb="13">
      <t>ギョウム</t>
    </rPh>
    <rPh sb="13" eb="15">
      <t>シエン</t>
    </rPh>
    <rPh sb="20" eb="21">
      <t>ギョウ</t>
    </rPh>
    <phoneticPr fontId="38"/>
  </si>
  <si>
    <t>15 公務</t>
    <rPh sb="3" eb="5">
      <t>コウム</t>
    </rPh>
    <phoneticPr fontId="38"/>
  </si>
  <si>
    <t>16 教育</t>
    <rPh sb="3" eb="5">
      <t>キョウイク</t>
    </rPh>
    <phoneticPr fontId="38"/>
  </si>
  <si>
    <t>17 保健衛生・社会事業</t>
    <rPh sb="3" eb="5">
      <t>ホケン</t>
    </rPh>
    <rPh sb="5" eb="7">
      <t>エイセイ</t>
    </rPh>
    <rPh sb="8" eb="10">
      <t>シャカイ</t>
    </rPh>
    <rPh sb="10" eb="12">
      <t>ジギョウ</t>
    </rPh>
    <phoneticPr fontId="38"/>
  </si>
  <si>
    <t>18 その他のサービス業</t>
    <rPh sb="5" eb="6">
      <t>タ</t>
    </rPh>
    <phoneticPr fontId="38"/>
  </si>
  <si>
    <t>合計</t>
    <rPh sb="0" eb="2">
      <t>ゴウケイ</t>
    </rPh>
    <phoneticPr fontId="38"/>
  </si>
  <si>
    <t>【再掲】19 市場生産者</t>
    <rPh sb="1" eb="3">
      <t>サイケイ</t>
    </rPh>
    <rPh sb="7" eb="9">
      <t>シジョウ</t>
    </rPh>
    <phoneticPr fontId="38"/>
  </si>
  <si>
    <t>【再掲】20 一般政府</t>
    <rPh sb="1" eb="3">
      <t>サイケイ</t>
    </rPh>
    <rPh sb="7" eb="9">
      <t>イッパン</t>
    </rPh>
    <rPh sb="9" eb="11">
      <t>セイフ</t>
    </rPh>
    <phoneticPr fontId="38"/>
  </si>
  <si>
    <t>【再掲】21 対家計民間非営利団体</t>
    <rPh sb="1" eb="3">
      <t>サイケイ</t>
    </rPh>
    <rPh sb="15" eb="17">
      <t>ダンタイ</t>
    </rPh>
    <phoneticPr fontId="38"/>
  </si>
  <si>
    <t>6 建設業</t>
  </si>
  <si>
    <t>7 電気･ｶﾞｽ･水道業</t>
  </si>
  <si>
    <t>9 金融･保険業</t>
  </si>
  <si>
    <t>10 不動産業</t>
  </si>
  <si>
    <t>運輸業</t>
    <rPh sb="0" eb="3">
      <t>ウンユギョウ</t>
    </rPh>
    <phoneticPr fontId="38"/>
  </si>
  <si>
    <t>情報通信業</t>
    <rPh sb="0" eb="2">
      <t>ジョウホウ</t>
    </rPh>
    <rPh sb="2" eb="5">
      <t>ツウシンギョウ</t>
    </rPh>
    <phoneticPr fontId="38"/>
  </si>
  <si>
    <t>12 サービス業（産業）</t>
  </si>
  <si>
    <t>13 政府ｻｰﾋﾞｽ生産者</t>
  </si>
  <si>
    <t>14 対家計民間非営利ｻｰﾋﾞｽ生産者</t>
  </si>
  <si>
    <t>税収効果の国県市町分内訳試算</t>
    <rPh sb="0" eb="2">
      <t>ゼイシュウ</t>
    </rPh>
    <rPh sb="2" eb="4">
      <t>コウカ</t>
    </rPh>
    <rPh sb="5" eb="6">
      <t>クニ</t>
    </rPh>
    <rPh sb="6" eb="7">
      <t>ケン</t>
    </rPh>
    <rPh sb="7" eb="9">
      <t>シチョウ</t>
    </rPh>
    <rPh sb="9" eb="10">
      <t>ブン</t>
    </rPh>
    <rPh sb="10" eb="12">
      <t>ウチワケ</t>
    </rPh>
    <rPh sb="12" eb="14">
      <t>シサン</t>
    </rPh>
    <phoneticPr fontId="39"/>
  </si>
  <si>
    <t>項目</t>
    <rPh sb="0" eb="2">
      <t>コウモク</t>
    </rPh>
    <phoneticPr fontId="5"/>
  </si>
  <si>
    <t>税額（百万円）</t>
    <rPh sb="0" eb="2">
      <t>ゼイガク</t>
    </rPh>
    <rPh sb="3" eb="4">
      <t>ヒャク</t>
    </rPh>
    <rPh sb="4" eb="6">
      <t>マンエン</t>
    </rPh>
    <phoneticPr fontId="5"/>
  </si>
  <si>
    <t>国県市町税比</t>
    <rPh sb="0" eb="1">
      <t>クニ</t>
    </rPh>
    <rPh sb="1" eb="2">
      <t>ケン</t>
    </rPh>
    <rPh sb="2" eb="4">
      <t>シチョウ</t>
    </rPh>
    <rPh sb="4" eb="5">
      <t>ゼイ</t>
    </rPh>
    <rPh sb="5" eb="6">
      <t>ヒ</t>
    </rPh>
    <phoneticPr fontId="40"/>
  </si>
  <si>
    <t>直接税</t>
    <rPh sb="0" eb="3">
      <t>チョクセツゼイ</t>
    </rPh>
    <phoneticPr fontId="40"/>
  </si>
  <si>
    <t>国　税</t>
    <rPh sb="0" eb="1">
      <t>クニ</t>
    </rPh>
    <rPh sb="2" eb="3">
      <t>ゼイ</t>
    </rPh>
    <phoneticPr fontId="40"/>
  </si>
  <si>
    <t>県　税</t>
    <rPh sb="0" eb="1">
      <t>ケン</t>
    </rPh>
    <rPh sb="2" eb="3">
      <t>ゼイ</t>
    </rPh>
    <phoneticPr fontId="40"/>
  </si>
  <si>
    <t>市町税</t>
    <rPh sb="0" eb="2">
      <t>シチョウ</t>
    </rPh>
    <rPh sb="2" eb="3">
      <t>ゼイ</t>
    </rPh>
    <phoneticPr fontId="40"/>
  </si>
  <si>
    <t>計</t>
    <rPh sb="0" eb="1">
      <t>ケイ</t>
    </rPh>
    <phoneticPr fontId="40"/>
  </si>
  <si>
    <t>間接税</t>
    <rPh sb="0" eb="3">
      <t>カンセツゼイ</t>
    </rPh>
    <phoneticPr fontId="40"/>
  </si>
  <si>
    <t>税収効果</t>
    <rPh sb="0" eb="2">
      <t>ゼイシュウ</t>
    </rPh>
    <rPh sb="2" eb="4">
      <t>コウカ</t>
    </rPh>
    <phoneticPr fontId="40"/>
  </si>
  <si>
    <t>(直接税、間接税）</t>
    <rPh sb="1" eb="4">
      <t>チョクセツゼイ</t>
    </rPh>
    <rPh sb="5" eb="8">
      <t>カンセツゼイ</t>
    </rPh>
    <phoneticPr fontId="5"/>
  </si>
  <si>
    <t>(単位：百万円）</t>
    <rPh sb="1" eb="3">
      <t>タンイ</t>
    </rPh>
    <rPh sb="4" eb="7">
      <t>ヒャクマンエン</t>
    </rPh>
    <phoneticPr fontId="5"/>
  </si>
  <si>
    <t>区分</t>
    <rPh sb="0" eb="2">
      <t>クブン</t>
    </rPh>
    <phoneticPr fontId="40"/>
  </si>
  <si>
    <t>税目</t>
    <rPh sb="0" eb="2">
      <t>ゼイモク</t>
    </rPh>
    <phoneticPr fontId="40"/>
  </si>
  <si>
    <t>H29課税額</t>
    <rPh sb="3" eb="6">
      <t>カゼイガク</t>
    </rPh>
    <phoneticPr fontId="40"/>
  </si>
  <si>
    <t>国税</t>
    <rPh sb="0" eb="1">
      <t>クニ</t>
    </rPh>
    <rPh sb="1" eb="2">
      <t>ゼイ</t>
    </rPh>
    <phoneticPr fontId="40"/>
  </si>
  <si>
    <t>消費税</t>
    <rPh sb="0" eb="3">
      <t>ショウヒゼイ</t>
    </rPh>
    <phoneticPr fontId="40"/>
  </si>
  <si>
    <t>国税</t>
    <rPh sb="0" eb="2">
      <t>コクゼイ</t>
    </rPh>
    <phoneticPr fontId="40"/>
  </si>
  <si>
    <t>酒税</t>
    <rPh sb="0" eb="2">
      <t>シュゼイ</t>
    </rPh>
    <phoneticPr fontId="40"/>
  </si>
  <si>
    <t>揮発油税</t>
    <rPh sb="0" eb="3">
      <t>キハツユ</t>
    </rPh>
    <rPh sb="3" eb="4">
      <t>ゼイ</t>
    </rPh>
    <phoneticPr fontId="40"/>
  </si>
  <si>
    <t>関税</t>
    <rPh sb="0" eb="2">
      <t>カンゼイ</t>
    </rPh>
    <phoneticPr fontId="40"/>
  </si>
  <si>
    <t>県税</t>
    <rPh sb="0" eb="2">
      <t>ケンゼイ</t>
    </rPh>
    <phoneticPr fontId="40"/>
  </si>
  <si>
    <t>地方消費税</t>
    <rPh sb="0" eb="2">
      <t>チホウ</t>
    </rPh>
    <rPh sb="2" eb="5">
      <t>ショウヒゼイ</t>
    </rPh>
    <phoneticPr fontId="40"/>
  </si>
  <si>
    <t>事業税</t>
    <rPh sb="0" eb="3">
      <t>ジギョウゼイ</t>
    </rPh>
    <phoneticPr fontId="40"/>
  </si>
  <si>
    <t>不動産取得税</t>
    <rPh sb="0" eb="3">
      <t>フドウサン</t>
    </rPh>
    <rPh sb="3" eb="6">
      <t>シュトクゼイ</t>
    </rPh>
    <phoneticPr fontId="40"/>
  </si>
  <si>
    <t>固定資産税</t>
    <rPh sb="0" eb="2">
      <t>コテイ</t>
    </rPh>
    <rPh sb="2" eb="5">
      <t>シサンゼイ</t>
    </rPh>
    <phoneticPr fontId="40"/>
  </si>
  <si>
    <t>比率</t>
    <rPh sb="0" eb="2">
      <t>ヒリツ</t>
    </rPh>
    <phoneticPr fontId="40"/>
  </si>
  <si>
    <t>県税</t>
    <rPh sb="0" eb="1">
      <t>ケン</t>
    </rPh>
    <rPh sb="1" eb="2">
      <t>ゼイ</t>
    </rPh>
    <phoneticPr fontId="40"/>
  </si>
  <si>
    <t>合計</t>
    <rPh sb="0" eb="2">
      <t>ゴウケイ</t>
    </rPh>
    <phoneticPr fontId="40"/>
  </si>
  <si>
    <t>(資料）平成29年度財務省、総務省統計資料</t>
    <rPh sb="1" eb="3">
      <t>シリョウ</t>
    </rPh>
    <rPh sb="4" eb="6">
      <t>ヘイセイ</t>
    </rPh>
    <rPh sb="8" eb="10">
      <t>ネンド</t>
    </rPh>
    <rPh sb="10" eb="13">
      <t>ザイムショウ</t>
    </rPh>
    <rPh sb="14" eb="17">
      <t>ソウムショウ</t>
    </rPh>
    <rPh sb="17" eb="19">
      <t>トウケイ</t>
    </rPh>
    <rPh sb="19" eb="21">
      <t>シリョウ</t>
    </rPh>
    <phoneticPr fontId="40"/>
  </si>
  <si>
    <t>H27～H29</t>
    <phoneticPr fontId="5"/>
  </si>
  <si>
    <t>統計上の主要税実績</t>
    <rPh sb="0" eb="3">
      <t>トウケイジョウ</t>
    </rPh>
    <rPh sb="4" eb="6">
      <t>シュヨウ</t>
    </rPh>
    <rPh sb="6" eb="7">
      <t>ゼイ</t>
    </rPh>
    <rPh sb="7" eb="9">
      <t>ジッセキ</t>
    </rPh>
    <phoneticPr fontId="40"/>
  </si>
  <si>
    <t>税収効果WS</t>
    <rPh sb="0" eb="2">
      <t>ゼイシュウ</t>
    </rPh>
    <rPh sb="2" eb="4">
      <t>コウカ</t>
    </rPh>
    <phoneticPr fontId="5"/>
  </si>
  <si>
    <t>税収係数1</t>
    <rPh sb="0" eb="2">
      <t>ゼイシュウ</t>
    </rPh>
    <rPh sb="2" eb="4">
      <t>ケイスウ</t>
    </rPh>
    <phoneticPr fontId="5"/>
  </si>
  <si>
    <t>税収係数2</t>
    <rPh sb="0" eb="2">
      <t>ゼイシュウ</t>
    </rPh>
    <rPh sb="2" eb="4">
      <t>ケイスウ</t>
    </rPh>
    <phoneticPr fontId="5"/>
  </si>
  <si>
    <t>税収係数3</t>
    <rPh sb="0" eb="2">
      <t>ゼイシュウ</t>
    </rPh>
    <rPh sb="2" eb="4">
      <t>ケイスウ</t>
    </rPh>
    <phoneticPr fontId="5"/>
  </si>
  <si>
    <t>国・県・市町税試算</t>
    <rPh sb="0" eb="1">
      <t>クニ</t>
    </rPh>
    <rPh sb="2" eb="3">
      <t>ケン</t>
    </rPh>
    <rPh sb="4" eb="6">
      <t>シチョウ</t>
    </rPh>
    <rPh sb="6" eb="7">
      <t>ゼイ</t>
    </rPh>
    <rPh sb="7" eb="9">
      <t>シサン</t>
    </rPh>
    <phoneticPr fontId="5"/>
  </si>
  <si>
    <t>2023/2/8追加</t>
    <rPh sb="8" eb="10">
      <t>ツイカ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</si>
</sst>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0000"/>
    <numFmt numFmtId="177" formatCode="0_ "/>
    <numFmt numFmtId="178" formatCode="#,##0.000_ ;[Red]\-#,##0.000\ "/>
    <numFmt numFmtId="179" formatCode="0_);[Red]\(0\)"/>
    <numFmt numFmtId="180" formatCode="#,##0.00_ ;[Red]\-#,##0.00\ "/>
    <numFmt numFmtId="181" formatCode="0.00_);[Red]\(0.00\)"/>
    <numFmt numFmtId="182" formatCode="#,##0_ ;[Red]\-#,##0\ "/>
    <numFmt numFmtId="183" formatCode="0.000000_ "/>
    <numFmt numFmtId="184" formatCode="0.000000_);[Red]\(0.000000\)"/>
    <numFmt numFmtId="185" formatCode="#,##0.000000_ ;[Red]\-#,##0.000000\ "/>
    <numFmt numFmtId="186" formatCode="0.000000_ ;[Red]\-0.000000\ "/>
    <numFmt numFmtId="187" formatCode="0.000_);[Red]\(0.000\)"/>
    <numFmt numFmtId="188" formatCode="0_ ;[Red]\-0\ "/>
    <numFmt numFmtId="189" formatCode="#,##0.0;[Red]\-#,##0.0"/>
    <numFmt numFmtId="190" formatCode="#,##0.000;[Red]\-#,##0.000"/>
    <numFmt numFmtId="191" formatCode="#,##0.000000;[Red]\-#,##0.000000"/>
    <numFmt numFmtId="192" formatCode="#,##0.0000;[Red]\-#,##0.0000"/>
    <numFmt numFmtId="193" formatCode="#,##0.00000;[Red]\-#,##0.00000"/>
    <numFmt numFmtId="194" formatCode="#,##0.0;&quot;▲ &quot;#,##0.0"/>
    <numFmt numFmtId="195" formatCode="#,##0;&quot;▲ &quot;#,##0"/>
    <numFmt numFmtId="196" formatCode="#,##0.000000;&quot;▲ &quot;#,##0.000000"/>
    <numFmt numFmtId="197" formatCode="0_);\(0\)"/>
    <numFmt numFmtId="198" formatCode="#,##0_ "/>
  </numFmts>
  <fonts count="42" x14ac:knownFonts="1">
    <font>
      <sz val="11"/>
      <name val="ＭＳ Ｐゴシック"/>
      <family val="3"/>
      <charset val="128"/>
    </font>
    <font>
      <sz val="11"/>
      <name val="ＭＳ Ｐゴシック"/>
      <family val="3"/>
      <charset val="128"/>
    </font>
    <font>
      <u/>
      <sz val="11"/>
      <color indexed="12"/>
      <name val="ＭＳ Ｐゴシック"/>
      <family val="3"/>
      <charset val="128"/>
    </font>
    <font>
      <u/>
      <sz val="11"/>
      <color indexed="36"/>
      <name val="ＭＳ Ｐゴシック"/>
      <family val="3"/>
      <charset val="128"/>
    </font>
    <font>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vertAlign val="superscript"/>
      <sz val="11"/>
      <name val="ＭＳ Ｐゴシック"/>
      <family val="3"/>
      <charset val="128"/>
    </font>
    <font>
      <b/>
      <sz val="11"/>
      <name val="ＭＳ Ｐゴシック"/>
      <family val="3"/>
      <charset val="128"/>
    </font>
    <font>
      <b/>
      <sz val="12"/>
      <color indexed="8"/>
      <name val="ＭＳ 明朝"/>
      <family val="1"/>
      <charset val="128"/>
    </font>
    <font>
      <sz val="10.5"/>
      <color indexed="8"/>
      <name val="ＭＳ 明朝"/>
      <family val="1"/>
      <charset val="128"/>
    </font>
    <font>
      <sz val="10.5"/>
      <color indexed="8"/>
      <name val="Century"/>
      <family val="1"/>
    </font>
    <font>
      <b/>
      <sz val="10.5"/>
      <color indexed="8"/>
      <name val="ＭＳ 明朝"/>
      <family val="1"/>
      <charset val="128"/>
    </font>
    <font>
      <sz val="10.5"/>
      <color indexed="8"/>
      <name val="ＭＳ Ｐ明朝"/>
      <family val="1"/>
      <charset val="128"/>
    </font>
    <font>
      <sz val="10"/>
      <color indexed="8"/>
      <name val="ＭＳ 明朝"/>
      <family val="1"/>
      <charset val="128"/>
    </font>
    <font>
      <b/>
      <sz val="10"/>
      <name val="ＭＳ Ｐゴシック"/>
      <family val="3"/>
      <charset val="128"/>
    </font>
    <font>
      <sz val="8"/>
      <name val="ＭＳ Ｐゴシック"/>
      <family val="3"/>
      <charset val="128"/>
    </font>
    <font>
      <sz val="10"/>
      <name val="ＭＳ 明朝"/>
      <family val="1"/>
      <charset val="128"/>
    </font>
    <font>
      <sz val="10"/>
      <color indexed="8"/>
      <name val="ＭＳ Ｐゴシック"/>
      <family val="3"/>
      <charset val="128"/>
    </font>
    <font>
      <sz val="7"/>
      <name val="ＭＳ Ｐ明朝"/>
      <family val="1"/>
      <charset val="128"/>
    </font>
    <font>
      <b/>
      <sz val="18"/>
      <name val="ＭＳ Ｐゴシック"/>
      <family val="3"/>
      <charset val="128"/>
    </font>
    <font>
      <sz val="12"/>
      <color indexed="12"/>
      <name val="ＭＳ Ｐゴシック"/>
      <family val="3"/>
      <charset val="128"/>
    </font>
    <font>
      <sz val="6"/>
      <color indexed="8"/>
      <name val="ＭＳ Ｐゴシック"/>
      <family val="3"/>
      <charset val="128"/>
    </font>
    <font>
      <b/>
      <sz val="14"/>
      <color theme="1"/>
      <name val="ＭＳ Ｐゴシック"/>
      <family val="3"/>
      <charset val="128"/>
    </font>
    <font>
      <sz val="10"/>
      <color theme="1"/>
      <name val="ＭＳ Ｐゴシック"/>
      <family val="3"/>
      <charset val="128"/>
    </font>
    <font>
      <sz val="11"/>
      <color theme="1"/>
      <name val="ＭＳ Ｐゴシック"/>
      <family val="3"/>
      <charset val="128"/>
    </font>
    <font>
      <b/>
      <sz val="10"/>
      <color theme="1"/>
      <name val="ＭＳ Ｐゴシック"/>
      <family val="3"/>
      <charset val="128"/>
    </font>
    <font>
      <sz val="12"/>
      <color theme="1"/>
      <name val="ＭＳ Ｐゴシック"/>
      <family val="3"/>
      <charset val="128"/>
    </font>
    <font>
      <sz val="7"/>
      <color theme="1"/>
      <name val="ＭＳ Ｐゴシック"/>
      <family val="3"/>
      <charset val="128"/>
    </font>
    <font>
      <sz val="9"/>
      <color theme="1"/>
      <name val="ＭＳ Ｐゴシック"/>
      <family val="3"/>
      <charset val="128"/>
    </font>
    <font>
      <sz val="7"/>
      <name val="ＭＳ Ｐゴシック"/>
      <family val="3"/>
      <charset val="128"/>
    </font>
    <font>
      <b/>
      <sz val="11"/>
      <color indexed="8"/>
      <name val="ＭＳ 明朝"/>
      <family val="1"/>
      <charset val="128"/>
    </font>
    <font>
      <sz val="11"/>
      <name val="ＭＳ 明朝"/>
      <family val="1"/>
      <charset val="128"/>
    </font>
    <font>
      <sz val="11"/>
      <color indexed="8"/>
      <name val="ＭＳ 明朝"/>
      <family val="1"/>
      <charset val="128"/>
    </font>
    <font>
      <b/>
      <sz val="11"/>
      <color indexed="8"/>
      <name val="ＭＳ Ｐゴシック"/>
      <family val="3"/>
      <charset val="128"/>
    </font>
    <font>
      <sz val="11"/>
      <color indexed="8"/>
      <name val="ＭＳ Ｐゴシック"/>
      <family val="3"/>
      <charset val="128"/>
    </font>
    <font>
      <b/>
      <sz val="12"/>
      <name val="ＭＳ Ｐゴシック"/>
      <family val="3"/>
      <charset val="128"/>
    </font>
    <font>
      <sz val="6"/>
      <name val="ＭＳ Ｐ明朝"/>
      <family val="1"/>
      <charset val="128"/>
    </font>
    <font>
      <sz val="6"/>
      <name val="ＭＳ Ｐゴシック"/>
      <family val="2"/>
      <charset val="128"/>
    </font>
    <font>
      <b/>
      <sz val="11"/>
      <color theme="3"/>
      <name val="ＭＳ Ｐゴシック"/>
      <family val="2"/>
      <charset val="128"/>
    </font>
    <font>
      <sz val="10.5"/>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indexed="55"/>
        <bgColor indexed="64"/>
      </patternFill>
    </fill>
    <fill>
      <patternFill patternType="solid">
        <fgColor theme="9" tint="0.59999389629810485"/>
        <bgColor indexed="64"/>
      </patternFill>
    </fill>
  </fills>
  <borders count="5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s>
  <cellStyleXfs count="4">
    <xf numFmtId="0" fontId="0" fillId="0" borderId="0"/>
    <xf numFmtId="38" fontId="1" fillId="0" borderId="0" applyFont="0" applyFill="0" applyBorder="0" applyAlignment="0" applyProtection="0"/>
    <xf numFmtId="0" fontId="4" fillId="0" borderId="0"/>
    <xf numFmtId="9" fontId="1" fillId="0" borderId="0" applyFont="0" applyFill="0" applyBorder="0" applyAlignment="0" applyProtection="0">
      <alignment vertical="center"/>
    </xf>
  </cellStyleXfs>
  <cellXfs count="899">
    <xf numFmtId="0" fontId="0" fillId="0" borderId="0" xfId="0"/>
    <xf numFmtId="0" fontId="1" fillId="0" borderId="0" xfId="0" applyFont="1"/>
    <xf numFmtId="49" fontId="6" fillId="0" borderId="0" xfId="0" applyNumberFormat="1" applyFont="1"/>
    <xf numFmtId="49" fontId="7" fillId="0" borderId="1" xfId="0" applyNumberFormat="1" applyFont="1" applyBorder="1"/>
    <xf numFmtId="49" fontId="7" fillId="0" borderId="2" xfId="0" applyNumberFormat="1" applyFont="1" applyBorder="1"/>
    <xf numFmtId="0" fontId="7" fillId="0" borderId="0" xfId="0" applyFont="1"/>
    <xf numFmtId="0" fontId="7" fillId="0" borderId="5" xfId="0" applyFont="1" applyBorder="1" applyAlignment="1">
      <alignment vertical="top"/>
    </xf>
    <xf numFmtId="0" fontId="7" fillId="0" borderId="6" xfId="0" applyFont="1" applyBorder="1" applyAlignment="1">
      <alignment vertical="top"/>
    </xf>
    <xf numFmtId="49" fontId="7" fillId="0" borderId="4" xfId="0" applyNumberFormat="1" applyFont="1" applyBorder="1"/>
    <xf numFmtId="0" fontId="7" fillId="0" borderId="9" xfId="0" applyFont="1" applyBorder="1"/>
    <xf numFmtId="49" fontId="7" fillId="0" borderId="10" xfId="0" applyNumberFormat="1" applyFont="1" applyBorder="1"/>
    <xf numFmtId="49" fontId="7" fillId="0" borderId="11" xfId="0" applyNumberFormat="1" applyFont="1" applyBorder="1"/>
    <xf numFmtId="0" fontId="7" fillId="0" borderId="12" xfId="0" applyFont="1" applyBorder="1"/>
    <xf numFmtId="0" fontId="7" fillId="0" borderId="2" xfId="0" applyFont="1" applyBorder="1"/>
    <xf numFmtId="0" fontId="7" fillId="0" borderId="6" xfId="0" applyFont="1" applyBorder="1"/>
    <xf numFmtId="0" fontId="7" fillId="0" borderId="7" xfId="0" applyFont="1" applyBorder="1"/>
    <xf numFmtId="0" fontId="7" fillId="0" borderId="11" xfId="0" applyFont="1" applyBorder="1"/>
    <xf numFmtId="0" fontId="7" fillId="0" borderId="13" xfId="0" applyFont="1" applyBorder="1"/>
    <xf numFmtId="0" fontId="9" fillId="0" borderId="0" xfId="0" applyFont="1"/>
    <xf numFmtId="0" fontId="0" fillId="0" borderId="1" xfId="0" applyBorder="1"/>
    <xf numFmtId="0" fontId="0" fillId="0" borderId="3" xfId="0" applyBorder="1"/>
    <xf numFmtId="0" fontId="0" fillId="0" borderId="4" xfId="0" applyBorder="1"/>
    <xf numFmtId="0" fontId="0" fillId="0" borderId="5" xfId="0" applyBorder="1"/>
    <xf numFmtId="0" fontId="0" fillId="0" borderId="7" xfId="0" applyBorder="1"/>
    <xf numFmtId="0" fontId="0" fillId="0" borderId="8" xfId="0" applyBorder="1"/>
    <xf numFmtId="0" fontId="6" fillId="2" borderId="14" xfId="0" applyFont="1" applyFill="1" applyBorder="1" applyAlignment="1">
      <alignment vertical="top" wrapText="1"/>
    </xf>
    <xf numFmtId="0" fontId="0" fillId="2" borderId="0" xfId="0" applyFill="1" applyAlignment="1">
      <alignment vertical="center"/>
    </xf>
    <xf numFmtId="0" fontId="0" fillId="0" borderId="10" xfId="0" applyBorder="1"/>
    <xf numFmtId="0" fontId="0" fillId="0" borderId="14" xfId="0" applyBorder="1"/>
    <xf numFmtId="0" fontId="7" fillId="3" borderId="0" xfId="0" applyFont="1" applyFill="1"/>
    <xf numFmtId="0" fontId="0" fillId="4" borderId="14" xfId="0" applyFill="1" applyBorder="1"/>
    <xf numFmtId="0" fontId="0" fillId="4" borderId="0" xfId="0" applyFill="1"/>
    <xf numFmtId="0" fontId="0" fillId="4" borderId="5" xfId="0" applyFill="1" applyBorder="1"/>
    <xf numFmtId="0" fontId="0" fillId="4" borderId="7" xfId="0" applyFill="1" applyBorder="1"/>
    <xf numFmtId="0" fontId="10" fillId="0" borderId="0" xfId="0" applyFont="1" applyAlignment="1">
      <alignment horizontal="left"/>
    </xf>
    <xf numFmtId="0" fontId="11" fillId="0" borderId="3" xfId="0" applyFont="1" applyBorder="1" applyAlignment="1">
      <alignment horizontal="left"/>
    </xf>
    <xf numFmtId="0" fontId="0" fillId="0" borderId="2" xfId="0" applyBorder="1"/>
    <xf numFmtId="0" fontId="12" fillId="0" borderId="0" xfId="0" applyFont="1" applyAlignment="1">
      <alignment horizontal="left"/>
    </xf>
    <xf numFmtId="0" fontId="0" fillId="0" borderId="9" xfId="0" applyBorder="1"/>
    <xf numFmtId="0" fontId="13" fillId="0" borderId="14" xfId="0" applyFont="1" applyBorder="1" applyAlignment="1">
      <alignment horizontal="left"/>
    </xf>
    <xf numFmtId="0" fontId="11" fillId="0" borderId="0" xfId="0" applyFont="1" applyAlignment="1">
      <alignment horizontal="left"/>
    </xf>
    <xf numFmtId="0" fontId="11" fillId="0" borderId="0" xfId="0" applyFont="1" applyAlignment="1">
      <alignment vertical="top"/>
    </xf>
    <xf numFmtId="0" fontId="12" fillId="0" borderId="0" xfId="0" applyFont="1" applyAlignment="1">
      <alignment vertical="top"/>
    </xf>
    <xf numFmtId="0" fontId="13" fillId="0" borderId="14" xfId="0" applyFont="1" applyBorder="1"/>
    <xf numFmtId="0" fontId="14" fillId="0" borderId="0" xfId="0" applyFont="1" applyAlignment="1">
      <alignment vertical="top"/>
    </xf>
    <xf numFmtId="0" fontId="15" fillId="0" borderId="0" xfId="0" applyFont="1" applyAlignment="1">
      <alignment vertical="top"/>
    </xf>
    <xf numFmtId="0" fontId="12" fillId="0" borderId="7" xfId="0" applyFont="1" applyBorder="1" applyAlignment="1">
      <alignment horizontal="left"/>
    </xf>
    <xf numFmtId="0" fontId="0" fillId="0" borderId="6" xfId="0" applyBorder="1"/>
    <xf numFmtId="0" fontId="16" fillId="5" borderId="0" xfId="0" applyFont="1" applyFill="1"/>
    <xf numFmtId="0" fontId="6" fillId="0" borderId="0" xfId="0" applyFont="1"/>
    <xf numFmtId="0" fontId="16" fillId="0" borderId="1" xfId="0" applyFont="1" applyBorder="1"/>
    <xf numFmtId="0" fontId="6" fillId="0" borderId="3" xfId="0" applyFont="1" applyBorder="1"/>
    <xf numFmtId="0" fontId="6" fillId="2" borderId="1" xfId="0" applyFont="1" applyFill="1" applyBorder="1"/>
    <xf numFmtId="0" fontId="6" fillId="0" borderId="5" xfId="0" applyFont="1" applyBorder="1"/>
    <xf numFmtId="0" fontId="16" fillId="0" borderId="0" xfId="0" applyFont="1"/>
    <xf numFmtId="0" fontId="6" fillId="0" borderId="0" xfId="0" applyFont="1" applyAlignment="1">
      <alignment horizontal="left"/>
    </xf>
    <xf numFmtId="0" fontId="6" fillId="3" borderId="0" xfId="0" applyFont="1" applyFill="1"/>
    <xf numFmtId="177" fontId="9" fillId="0" borderId="0" xfId="0" applyNumberFormat="1" applyFont="1" applyAlignment="1">
      <alignment vertical="top"/>
    </xf>
    <xf numFmtId="0" fontId="7" fillId="0" borderId="0" xfId="0" applyFont="1" applyAlignment="1">
      <alignment vertical="top"/>
    </xf>
    <xf numFmtId="0" fontId="7" fillId="0" borderId="0" xfId="0" applyFont="1" applyAlignment="1">
      <alignment horizontal="centerContinuous"/>
    </xf>
    <xf numFmtId="0" fontId="17" fillId="0" borderId="0" xfId="0" applyFont="1"/>
    <xf numFmtId="0" fontId="7" fillId="0" borderId="13" xfId="0" applyFont="1" applyBorder="1" applyAlignment="1">
      <alignment horizontal="center" vertical="center"/>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4" borderId="15"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4" borderId="12" xfId="0" applyFont="1" applyFill="1" applyBorder="1" applyAlignment="1">
      <alignment horizontal="center" vertical="center" wrapText="1"/>
    </xf>
    <xf numFmtId="0" fontId="7" fillId="0" borderId="14" xfId="0" applyFont="1" applyBorder="1" applyAlignment="1">
      <alignment horizontal="center" vertical="center"/>
    </xf>
    <xf numFmtId="0" fontId="17" fillId="0" borderId="0" xfId="0" applyFont="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xf>
    <xf numFmtId="179" fontId="7" fillId="4" borderId="0" xfId="0" applyNumberFormat="1" applyFont="1" applyFill="1"/>
    <xf numFmtId="184" fontId="7" fillId="0" borderId="0" xfId="0" applyNumberFormat="1" applyFont="1"/>
    <xf numFmtId="181" fontId="7" fillId="0" borderId="0" xfId="0" applyNumberFormat="1" applyFont="1"/>
    <xf numFmtId="181" fontId="7" fillId="0" borderId="9" xfId="0" applyNumberFormat="1" applyFont="1" applyBorder="1"/>
    <xf numFmtId="187" fontId="7" fillId="2" borderId="0" xfId="0" applyNumberFormat="1" applyFont="1" applyFill="1" applyAlignment="1">
      <alignment horizontal="right" vertical="center"/>
    </xf>
    <xf numFmtId="181" fontId="7" fillId="2" borderId="0" xfId="0" applyNumberFormat="1" applyFont="1" applyFill="1" applyAlignment="1">
      <alignment horizontal="right" vertical="center"/>
    </xf>
    <xf numFmtId="186" fontId="7" fillId="0" borderId="0" xfId="0" applyNumberFormat="1" applyFont="1" applyAlignment="1">
      <alignment horizontal="right" vertical="center"/>
    </xf>
    <xf numFmtId="180" fontId="7" fillId="0" borderId="0" xfId="0" applyNumberFormat="1" applyFont="1" applyAlignment="1">
      <alignment horizontal="right" vertical="center"/>
    </xf>
    <xf numFmtId="181" fontId="7" fillId="0" borderId="0" xfId="0" applyNumberFormat="1" applyFont="1" applyAlignment="1">
      <alignment horizontal="right" vertical="center"/>
    </xf>
    <xf numFmtId="181" fontId="7" fillId="4" borderId="0" xfId="0" applyNumberFormat="1" applyFont="1" applyFill="1"/>
    <xf numFmtId="185" fontId="7" fillId="0" borderId="0" xfId="0" applyNumberFormat="1" applyFont="1"/>
    <xf numFmtId="180" fontId="7" fillId="4" borderId="9" xfId="0" applyNumberFormat="1" applyFont="1" applyFill="1" applyBorder="1"/>
    <xf numFmtId="176" fontId="7" fillId="0" borderId="14" xfId="0" applyNumberFormat="1" applyFont="1" applyBorder="1"/>
    <xf numFmtId="188" fontId="7" fillId="4" borderId="0" xfId="0" applyNumberFormat="1" applyFont="1" applyFill="1"/>
    <xf numFmtId="188" fontId="7" fillId="4" borderId="9" xfId="0" applyNumberFormat="1" applyFont="1" applyFill="1" applyBorder="1"/>
    <xf numFmtId="179" fontId="7" fillId="0" borderId="0" xfId="0" applyNumberFormat="1" applyFont="1"/>
    <xf numFmtId="181" fontId="7" fillId="0" borderId="15" xfId="0" applyNumberFormat="1" applyFont="1" applyBorder="1"/>
    <xf numFmtId="184" fontId="7" fillId="0" borderId="15" xfId="0" applyNumberFormat="1" applyFont="1" applyBorder="1"/>
    <xf numFmtId="0" fontId="7" fillId="0" borderId="15" xfId="0" applyFont="1" applyBorder="1"/>
    <xf numFmtId="180" fontId="7" fillId="0" borderId="15" xfId="0" applyNumberFormat="1" applyFont="1" applyBorder="1"/>
    <xf numFmtId="181" fontId="7" fillId="4" borderId="15" xfId="0" applyNumberFormat="1" applyFont="1" applyFill="1" applyBorder="1"/>
    <xf numFmtId="185" fontId="7" fillId="0" borderId="15" xfId="0" applyNumberFormat="1" applyFont="1" applyBorder="1"/>
    <xf numFmtId="180" fontId="7" fillId="4" borderId="12" xfId="0" applyNumberFormat="1" applyFont="1" applyFill="1" applyBorder="1"/>
    <xf numFmtId="176" fontId="7" fillId="0" borderId="13" xfId="0" applyNumberFormat="1" applyFont="1" applyBorder="1"/>
    <xf numFmtId="188" fontId="7" fillId="4" borderId="12" xfId="0" applyNumberFormat="1" applyFont="1" applyFill="1" applyBorder="1"/>
    <xf numFmtId="0" fontId="6" fillId="0" borderId="14" xfId="0" applyFont="1" applyBorder="1"/>
    <xf numFmtId="0" fontId="6" fillId="0" borderId="1" xfId="0" applyFont="1" applyBorder="1"/>
    <xf numFmtId="0" fontId="6" fillId="0" borderId="2" xfId="0" applyFont="1" applyBorder="1"/>
    <xf numFmtId="191" fontId="7" fillId="0" borderId="0" xfId="1" applyNumberFormat="1" applyFont="1" applyBorder="1"/>
    <xf numFmtId="180" fontId="7" fillId="0" borderId="0" xfId="0" applyNumberFormat="1" applyFont="1"/>
    <xf numFmtId="180" fontId="7" fillId="0" borderId="9" xfId="0" applyNumberFormat="1" applyFont="1" applyBorder="1"/>
    <xf numFmtId="0" fontId="6" fillId="0" borderId="4" xfId="0" applyFont="1" applyBorder="1"/>
    <xf numFmtId="0" fontId="6" fillId="0" borderId="8" xfId="0" applyFont="1" applyBorder="1"/>
    <xf numFmtId="0" fontId="6" fillId="2" borderId="3" xfId="0" applyFont="1" applyFill="1" applyBorder="1"/>
    <xf numFmtId="0" fontId="6" fillId="0" borderId="7" xfId="0" applyFont="1" applyBorder="1"/>
    <xf numFmtId="0" fontId="6" fillId="4" borderId="4" xfId="0" applyFont="1" applyFill="1" applyBorder="1"/>
    <xf numFmtId="0" fontId="6" fillId="4" borderId="10" xfId="0" applyFont="1" applyFill="1" applyBorder="1" applyAlignment="1">
      <alignment horizontal="center"/>
    </xf>
    <xf numFmtId="189" fontId="6" fillId="3" borderId="14" xfId="1" applyNumberFormat="1" applyFont="1" applyFill="1" applyBorder="1"/>
    <xf numFmtId="38" fontId="6" fillId="3" borderId="14" xfId="1" applyFont="1" applyFill="1" applyBorder="1"/>
    <xf numFmtId="38" fontId="6" fillId="3" borderId="10" xfId="1" applyFont="1" applyFill="1" applyBorder="1"/>
    <xf numFmtId="38" fontId="6" fillId="3" borderId="0" xfId="1" applyFont="1" applyFill="1" applyBorder="1" applyAlignment="1">
      <alignment horizontal="center"/>
    </xf>
    <xf numFmtId="38" fontId="6" fillId="3" borderId="10" xfId="1" applyFont="1" applyFill="1" applyBorder="1" applyAlignment="1">
      <alignment horizontal="center"/>
    </xf>
    <xf numFmtId="40" fontId="6" fillId="3" borderId="14" xfId="1" applyNumberFormat="1" applyFont="1" applyFill="1" applyBorder="1"/>
    <xf numFmtId="38" fontId="6" fillId="3" borderId="8" xfId="1" applyFont="1" applyFill="1" applyBorder="1" applyAlignment="1">
      <alignment horizontal="center"/>
    </xf>
    <xf numFmtId="49" fontId="0" fillId="0" borderId="0" xfId="0" applyNumberFormat="1"/>
    <xf numFmtId="0" fontId="6" fillId="3" borderId="3" xfId="0" applyFont="1" applyFill="1" applyBorder="1" applyAlignment="1">
      <alignment horizontal="center"/>
    </xf>
    <xf numFmtId="0" fontId="6" fillId="0" borderId="3" xfId="0" applyFont="1" applyBorder="1" applyAlignment="1">
      <alignment horizontal="center"/>
    </xf>
    <xf numFmtId="49" fontId="6" fillId="0" borderId="4" xfId="0" applyNumberFormat="1" applyFont="1" applyBorder="1" applyAlignment="1">
      <alignment horizontal="center"/>
    </xf>
    <xf numFmtId="0" fontId="6" fillId="3" borderId="0" xfId="0" applyFont="1" applyFill="1" applyAlignment="1">
      <alignment horizontal="center" vertical="top" wrapText="1"/>
    </xf>
    <xf numFmtId="0" fontId="6" fillId="0" borderId="0" xfId="0" applyFont="1" applyAlignment="1">
      <alignment horizontal="center" vertical="top" wrapText="1"/>
    </xf>
    <xf numFmtId="0" fontId="6" fillId="0" borderId="8" xfId="0" applyFont="1" applyBorder="1" applyAlignment="1">
      <alignment horizontal="center" vertical="top" wrapText="1"/>
    </xf>
    <xf numFmtId="0" fontId="6" fillId="0" borderId="9" xfId="0" applyFont="1" applyBorder="1"/>
    <xf numFmtId="179" fontId="7" fillId="7" borderId="0" xfId="0" applyNumberFormat="1" applyFont="1" applyFill="1"/>
    <xf numFmtId="38" fontId="7" fillId="4" borderId="15" xfId="1" applyFont="1" applyFill="1" applyBorder="1"/>
    <xf numFmtId="38" fontId="7" fillId="4" borderId="12" xfId="1" applyFont="1" applyFill="1" applyBorder="1"/>
    <xf numFmtId="38" fontId="7" fillId="4" borderId="9" xfId="1" applyFont="1" applyFill="1" applyBorder="1"/>
    <xf numFmtId="38" fontId="7" fillId="4" borderId="0" xfId="1" applyFont="1" applyFill="1" applyBorder="1"/>
    <xf numFmtId="0" fontId="6" fillId="7" borderId="14" xfId="0" applyFont="1" applyFill="1" applyBorder="1"/>
    <xf numFmtId="0" fontId="7" fillId="0" borderId="0" xfId="0" applyFont="1" applyAlignment="1">
      <alignment horizontal="left"/>
    </xf>
    <xf numFmtId="38" fontId="6" fillId="0" borderId="10" xfId="1" applyFont="1" applyBorder="1" applyAlignment="1">
      <alignment horizontal="center" vertical="center"/>
    </xf>
    <xf numFmtId="38" fontId="6" fillId="0" borderId="9" xfId="1" applyFont="1" applyBorder="1" applyAlignment="1">
      <alignment horizontal="center" vertical="center"/>
    </xf>
    <xf numFmtId="0" fontId="0" fillId="0" borderId="1" xfId="0" applyBorder="1" applyAlignment="1">
      <alignment horizontal="left"/>
    </xf>
    <xf numFmtId="0" fontId="7" fillId="3" borderId="3" xfId="0" applyFont="1" applyFill="1" applyBorder="1"/>
    <xf numFmtId="194" fontId="6" fillId="3" borderId="0" xfId="0" applyNumberFormat="1" applyFont="1" applyFill="1"/>
    <xf numFmtId="189" fontId="7" fillId="0" borderId="15" xfId="1" applyNumberFormat="1" applyFont="1" applyBorder="1"/>
    <xf numFmtId="0" fontId="0" fillId="4" borderId="1" xfId="0" applyFill="1" applyBorder="1"/>
    <xf numFmtId="0" fontId="0" fillId="4" borderId="3" xfId="0" applyFill="1" applyBorder="1"/>
    <xf numFmtId="0" fontId="6" fillId="0" borderId="0" xfId="0" applyFont="1" applyAlignment="1">
      <alignment horizontal="right"/>
    </xf>
    <xf numFmtId="0" fontId="6" fillId="7" borderId="0" xfId="0" applyFont="1" applyFill="1"/>
    <xf numFmtId="49" fontId="6" fillId="0" borderId="1" xfId="0" applyNumberFormat="1" applyFont="1" applyBorder="1"/>
    <xf numFmtId="0" fontId="6" fillId="0" borderId="4" xfId="0" applyFont="1" applyBorder="1" applyAlignment="1">
      <alignment horizontal="center"/>
    </xf>
    <xf numFmtId="49" fontId="6" fillId="0" borderId="14" xfId="0" applyNumberFormat="1" applyFont="1" applyBorder="1"/>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 xfId="0" applyFont="1" applyBorder="1" applyAlignment="1">
      <alignment horizontal="center" vertical="center" wrapText="1"/>
    </xf>
    <xf numFmtId="49" fontId="6" fillId="0" borderId="5" xfId="0" applyNumberFormat="1" applyFont="1" applyBorder="1"/>
    <xf numFmtId="0" fontId="6" fillId="0" borderId="6" xfId="0" applyFont="1" applyBorder="1"/>
    <xf numFmtId="0" fontId="6" fillId="0" borderId="8"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49" fontId="6" fillId="0" borderId="4" xfId="0" applyNumberFormat="1" applyFont="1" applyBorder="1"/>
    <xf numFmtId="191" fontId="6" fillId="0" borderId="1" xfId="1" applyNumberFormat="1" applyFont="1" applyBorder="1"/>
    <xf numFmtId="191" fontId="6" fillId="0" borderId="3" xfId="1" applyNumberFormat="1" applyFont="1" applyBorder="1"/>
    <xf numFmtId="191" fontId="6" fillId="0" borderId="2" xfId="1" applyNumberFormat="1" applyFont="1" applyBorder="1"/>
    <xf numFmtId="38" fontId="6" fillId="0" borderId="10" xfId="1" applyFont="1" applyBorder="1"/>
    <xf numFmtId="38" fontId="6" fillId="0" borderId="0" xfId="1" applyFont="1" applyBorder="1"/>
    <xf numFmtId="183" fontId="6" fillId="0" borderId="10" xfId="0" applyNumberFormat="1" applyFont="1" applyBorder="1"/>
    <xf numFmtId="183" fontId="6" fillId="0" borderId="9" xfId="0" applyNumberFormat="1" applyFont="1" applyBorder="1"/>
    <xf numFmtId="38" fontId="6" fillId="4" borderId="10" xfId="1" applyFont="1" applyFill="1" applyBorder="1"/>
    <xf numFmtId="38" fontId="6" fillId="0" borderId="0" xfId="0" applyNumberFormat="1" applyFont="1"/>
    <xf numFmtId="38" fontId="6" fillId="0" borderId="10" xfId="0" applyNumberFormat="1" applyFont="1" applyBorder="1"/>
    <xf numFmtId="38" fontId="6" fillId="0" borderId="1" xfId="1" applyFont="1" applyBorder="1"/>
    <xf numFmtId="38" fontId="6" fillId="0" borderId="3" xfId="1" applyFont="1" applyBorder="1"/>
    <xf numFmtId="38" fontId="6" fillId="0" borderId="2" xfId="1" applyFont="1" applyBorder="1"/>
    <xf numFmtId="191" fontId="6" fillId="0" borderId="4" xfId="1" applyNumberFormat="1" applyFont="1" applyBorder="1"/>
    <xf numFmtId="191" fontId="6" fillId="0" borderId="9" xfId="1" applyNumberFormat="1" applyFont="1" applyBorder="1"/>
    <xf numFmtId="49" fontId="6" fillId="0" borderId="10" xfId="0" applyNumberFormat="1" applyFont="1" applyBorder="1"/>
    <xf numFmtId="191" fontId="6" fillId="0" borderId="14" xfId="1" applyNumberFormat="1" applyFont="1" applyBorder="1"/>
    <xf numFmtId="191" fontId="6" fillId="0" borderId="0" xfId="1" applyNumberFormat="1" applyFont="1" applyBorder="1"/>
    <xf numFmtId="38" fontId="6" fillId="0" borderId="14" xfId="1" applyFont="1" applyBorder="1"/>
    <xf numFmtId="38" fontId="6" fillId="0" borderId="9" xfId="1" applyFont="1" applyBorder="1"/>
    <xf numFmtId="191" fontId="6" fillId="0" borderId="10" xfId="1" applyNumberFormat="1" applyFont="1" applyBorder="1"/>
    <xf numFmtId="0" fontId="6" fillId="0" borderId="10" xfId="0" applyFont="1" applyBorder="1"/>
    <xf numFmtId="49" fontId="6" fillId="0" borderId="11" xfId="0" applyNumberFormat="1" applyFont="1" applyBorder="1"/>
    <xf numFmtId="0" fontId="6" fillId="0" borderId="11" xfId="0" applyFont="1" applyBorder="1"/>
    <xf numFmtId="191" fontId="6" fillId="0" borderId="13" xfId="1" applyNumberFormat="1" applyFont="1" applyBorder="1"/>
    <xf numFmtId="191" fontId="6" fillId="0" borderId="15" xfId="1" applyNumberFormat="1" applyFont="1" applyBorder="1"/>
    <xf numFmtId="191" fontId="6" fillId="0" borderId="12" xfId="1" applyNumberFormat="1" applyFont="1" applyBorder="1"/>
    <xf numFmtId="0" fontId="6" fillId="0" borderId="12" xfId="0" applyFont="1" applyBorder="1"/>
    <xf numFmtId="38" fontId="6" fillId="0" borderId="11" xfId="1" applyFont="1" applyBorder="1"/>
    <xf numFmtId="38" fontId="6" fillId="0" borderId="15" xfId="1" applyFont="1" applyBorder="1"/>
    <xf numFmtId="183" fontId="6" fillId="0" borderId="11" xfId="0" applyNumberFormat="1" applyFont="1" applyBorder="1"/>
    <xf numFmtId="183" fontId="6" fillId="0" borderId="12" xfId="0" applyNumberFormat="1" applyFont="1" applyBorder="1"/>
    <xf numFmtId="38" fontId="6" fillId="0" borderId="13" xfId="0" applyNumberFormat="1" applyFont="1" applyBorder="1"/>
    <xf numFmtId="0" fontId="6" fillId="0" borderId="13" xfId="0" applyFont="1" applyBorder="1"/>
    <xf numFmtId="38" fontId="6" fillId="0" borderId="13" xfId="1" applyFont="1" applyBorder="1"/>
    <xf numFmtId="38" fontId="6" fillId="0" borderId="12" xfId="1" applyFont="1" applyBorder="1"/>
    <xf numFmtId="191" fontId="6" fillId="0" borderId="11" xfId="1" applyNumberFormat="1" applyFont="1" applyBorder="1"/>
    <xf numFmtId="0" fontId="6" fillId="0" borderId="0" xfId="0" applyFont="1" applyAlignment="1">
      <alignment vertical="top"/>
    </xf>
    <xf numFmtId="195" fontId="6" fillId="0" borderId="10" xfId="1" applyNumberFormat="1" applyFont="1" applyBorder="1"/>
    <xf numFmtId="195" fontId="6" fillId="0" borderId="0" xfId="0" applyNumberFormat="1" applyFont="1"/>
    <xf numFmtId="38" fontId="18" fillId="0" borderId="14" xfId="1" applyFont="1" applyBorder="1" applyAlignment="1">
      <alignment vertical="center"/>
    </xf>
    <xf numFmtId="0" fontId="15" fillId="0" borderId="0" xfId="0" applyFont="1" applyAlignment="1">
      <alignment vertical="center"/>
    </xf>
    <xf numFmtId="38" fontId="18" fillId="0" borderId="0" xfId="1" applyFont="1" applyBorder="1" applyAlignment="1">
      <alignment vertical="center"/>
    </xf>
    <xf numFmtId="37" fontId="15" fillId="0" borderId="0" xfId="0" applyNumberFormat="1" applyFont="1" applyAlignment="1">
      <alignment vertical="center"/>
    </xf>
    <xf numFmtId="0" fontId="6" fillId="3" borderId="4" xfId="0" applyFont="1" applyFill="1" applyBorder="1" applyAlignment="1">
      <alignment vertical="top" wrapText="1"/>
    </xf>
    <xf numFmtId="0" fontId="6" fillId="0" borderId="2" xfId="0" applyFont="1" applyBorder="1" applyAlignment="1">
      <alignment wrapText="1"/>
    </xf>
    <xf numFmtId="0" fontId="6" fillId="0" borderId="1" xfId="0" applyFont="1" applyBorder="1" applyAlignment="1">
      <alignment wrapText="1"/>
    </xf>
    <xf numFmtId="0" fontId="6" fillId="0" borderId="4" xfId="0" applyFont="1" applyBorder="1" applyAlignment="1">
      <alignment horizontal="center" vertical="center"/>
    </xf>
    <xf numFmtId="0" fontId="6" fillId="0" borderId="10" xfId="0" applyFont="1" applyBorder="1" applyAlignment="1">
      <alignment horizontal="center"/>
    </xf>
    <xf numFmtId="0" fontId="6" fillId="0" borderId="11" xfId="0" applyFont="1" applyBorder="1" applyAlignment="1">
      <alignment vertical="top" wrapText="1"/>
    </xf>
    <xf numFmtId="0" fontId="6" fillId="0" borderId="15" xfId="0" applyFont="1" applyBorder="1" applyAlignment="1">
      <alignment vertical="top" wrapText="1"/>
    </xf>
    <xf numFmtId="0" fontId="6" fillId="7" borderId="3" xfId="0" applyFont="1" applyFill="1" applyBorder="1"/>
    <xf numFmtId="0" fontId="6" fillId="7" borderId="1" xfId="0" applyFont="1" applyFill="1" applyBorder="1"/>
    <xf numFmtId="0" fontId="6" fillId="7" borderId="2" xfId="0" applyFont="1" applyFill="1" applyBorder="1"/>
    <xf numFmtId="0" fontId="6" fillId="8" borderId="13" xfId="0" applyFont="1" applyFill="1" applyBorder="1" applyAlignment="1">
      <alignment vertical="top" wrapText="1"/>
    </xf>
    <xf numFmtId="0" fontId="6" fillId="8" borderId="11" xfId="0" applyFont="1" applyFill="1" applyBorder="1" applyAlignment="1">
      <alignment vertical="top" wrapText="1"/>
    </xf>
    <xf numFmtId="0" fontId="6" fillId="8" borderId="15" xfId="0" applyFont="1" applyFill="1" applyBorder="1" applyAlignment="1">
      <alignment vertical="top" wrapText="1"/>
    </xf>
    <xf numFmtId="177" fontId="16" fillId="0" borderId="0" xfId="0" applyNumberFormat="1" applyFont="1" applyAlignment="1">
      <alignment vertical="top"/>
    </xf>
    <xf numFmtId="0" fontId="6" fillId="3" borderId="9" xfId="0" applyFont="1" applyFill="1" applyBorder="1"/>
    <xf numFmtId="0" fontId="6" fillId="3" borderId="5" xfId="0" applyFont="1" applyFill="1" applyBorder="1"/>
    <xf numFmtId="0" fontId="6" fillId="3" borderId="6" xfId="0" applyFont="1" applyFill="1" applyBorder="1"/>
    <xf numFmtId="0" fontId="6" fillId="0" borderId="14" xfId="0" applyFont="1" applyBorder="1" applyAlignment="1">
      <alignment horizontal="center"/>
    </xf>
    <xf numFmtId="194" fontId="6" fillId="0" borderId="4" xfId="1" applyNumberFormat="1" applyFont="1" applyFill="1" applyBorder="1"/>
    <xf numFmtId="194" fontId="6" fillId="0" borderId="3" xfId="1" applyNumberFormat="1" applyFont="1" applyFill="1" applyBorder="1"/>
    <xf numFmtId="189" fontId="6" fillId="0" borderId="3" xfId="1" applyNumberFormat="1" applyFont="1" applyFill="1" applyBorder="1"/>
    <xf numFmtId="194" fontId="6" fillId="0" borderId="10" xfId="1" applyNumberFormat="1" applyFont="1" applyFill="1" applyBorder="1"/>
    <xf numFmtId="194" fontId="6" fillId="0" borderId="0" xfId="1" applyNumberFormat="1" applyFont="1" applyFill="1" applyBorder="1"/>
    <xf numFmtId="189" fontId="6" fillId="0" borderId="0" xfId="1" applyNumberFormat="1" applyFont="1" applyFill="1" applyBorder="1"/>
    <xf numFmtId="194" fontId="6" fillId="0" borderId="11" xfId="1" applyNumberFormat="1" applyFont="1" applyFill="1" applyBorder="1"/>
    <xf numFmtId="194" fontId="6" fillId="0" borderId="15" xfId="1" applyNumberFormat="1" applyFont="1" applyFill="1" applyBorder="1"/>
    <xf numFmtId="189" fontId="6" fillId="0" borderId="15" xfId="1" applyNumberFormat="1" applyFont="1" applyFill="1" applyBorder="1"/>
    <xf numFmtId="192" fontId="6" fillId="0" borderId="15" xfId="1" applyNumberFormat="1" applyFont="1" applyFill="1" applyBorder="1"/>
    <xf numFmtId="191" fontId="6" fillId="0" borderId="15" xfId="1" applyNumberFormat="1" applyFont="1" applyFill="1" applyBorder="1"/>
    <xf numFmtId="38" fontId="6" fillId="0" borderId="15" xfId="1" applyFont="1" applyFill="1" applyBorder="1"/>
    <xf numFmtId="0" fontId="6" fillId="3" borderId="4" xfId="0" applyFont="1" applyFill="1" applyBorder="1"/>
    <xf numFmtId="0" fontId="6" fillId="7" borderId="10" xfId="0" applyFont="1" applyFill="1" applyBorder="1"/>
    <xf numFmtId="195" fontId="6" fillId="0" borderId="4" xfId="1" applyNumberFormat="1" applyFont="1" applyBorder="1"/>
    <xf numFmtId="195" fontId="6" fillId="3" borderId="10" xfId="1" applyNumberFormat="1" applyFont="1" applyFill="1" applyBorder="1"/>
    <xf numFmtId="195" fontId="6" fillId="3" borderId="0" xfId="1" applyNumberFormat="1" applyFont="1" applyFill="1" applyBorder="1"/>
    <xf numFmtId="195" fontId="6" fillId="0" borderId="14" xfId="1" applyNumberFormat="1" applyFont="1" applyBorder="1"/>
    <xf numFmtId="195" fontId="6" fillId="0" borderId="14" xfId="0" applyNumberFormat="1" applyFont="1" applyBorder="1"/>
    <xf numFmtId="38" fontId="6" fillId="4" borderId="8" xfId="1" applyFont="1" applyFill="1" applyBorder="1"/>
    <xf numFmtId="38" fontId="18" fillId="0" borderId="0" xfId="1" applyFont="1" applyBorder="1"/>
    <xf numFmtId="37" fontId="19" fillId="0" borderId="0" xfId="0" applyNumberFormat="1" applyFont="1"/>
    <xf numFmtId="38" fontId="6" fillId="2" borderId="3" xfId="1" applyFont="1" applyFill="1" applyBorder="1" applyAlignment="1">
      <alignment vertical="center"/>
    </xf>
    <xf numFmtId="38" fontId="6" fillId="0" borderId="10" xfId="1" applyFont="1" applyBorder="1" applyAlignment="1">
      <alignment vertical="center"/>
    </xf>
    <xf numFmtId="38" fontId="6" fillId="0" borderId="0" xfId="1" applyFont="1" applyBorder="1" applyAlignment="1">
      <alignment vertical="center"/>
    </xf>
    <xf numFmtId="38" fontId="6" fillId="2" borderId="0" xfId="1" applyFont="1" applyFill="1" applyBorder="1" applyAlignment="1">
      <alignment vertical="center"/>
    </xf>
    <xf numFmtId="191" fontId="6" fillId="2" borderId="4" xfId="1" applyNumberFormat="1" applyFont="1" applyFill="1" applyBorder="1" applyAlignment="1">
      <alignment vertical="center"/>
    </xf>
    <xf numFmtId="191" fontId="6" fillId="2" borderId="3" xfId="1" applyNumberFormat="1" applyFont="1" applyFill="1" applyBorder="1" applyAlignment="1">
      <alignment vertical="center"/>
    </xf>
    <xf numFmtId="191" fontId="6" fillId="2" borderId="2" xfId="1" applyNumberFormat="1" applyFont="1" applyFill="1" applyBorder="1" applyAlignment="1">
      <alignment vertical="center"/>
    </xf>
    <xf numFmtId="0" fontId="6" fillId="2" borderId="14" xfId="0" applyFont="1" applyFill="1" applyBorder="1"/>
    <xf numFmtId="191" fontId="6" fillId="2" borderId="10" xfId="1" applyNumberFormat="1" applyFont="1" applyFill="1" applyBorder="1" applyAlignment="1">
      <alignment vertical="center"/>
    </xf>
    <xf numFmtId="191" fontId="6" fillId="2" borderId="0" xfId="1" applyNumberFormat="1" applyFont="1" applyFill="1" applyBorder="1" applyAlignment="1">
      <alignment vertical="center"/>
    </xf>
    <xf numFmtId="191" fontId="6" fillId="2" borderId="9" xfId="1" applyNumberFormat="1" applyFont="1" applyFill="1" applyBorder="1" applyAlignment="1">
      <alignment vertical="center"/>
    </xf>
    <xf numFmtId="191" fontId="6" fillId="0" borderId="10" xfId="1" applyNumberFormat="1" applyFont="1" applyBorder="1" applyAlignment="1">
      <alignment vertical="center"/>
    </xf>
    <xf numFmtId="191" fontId="6" fillId="0" borderId="0" xfId="1" applyNumberFormat="1" applyFont="1" applyBorder="1" applyAlignment="1">
      <alignment vertical="center"/>
    </xf>
    <xf numFmtId="191" fontId="6" fillId="0" borderId="9" xfId="1" applyNumberFormat="1" applyFont="1" applyBorder="1" applyAlignment="1">
      <alignment vertical="center"/>
    </xf>
    <xf numFmtId="0" fontId="18" fillId="0" borderId="0" xfId="0" applyFont="1"/>
    <xf numFmtId="38" fontId="18" fillId="0" borderId="0" xfId="1" applyFont="1"/>
    <xf numFmtId="0" fontId="6" fillId="2" borderId="4" xfId="0" applyFont="1" applyFill="1" applyBorder="1"/>
    <xf numFmtId="38" fontId="6" fillId="2" borderId="2" xfId="1" applyFont="1" applyFill="1" applyBorder="1" applyAlignment="1">
      <alignment vertical="center"/>
    </xf>
    <xf numFmtId="38" fontId="6" fillId="2" borderId="1" xfId="1" applyFont="1" applyFill="1" applyBorder="1" applyAlignment="1">
      <alignment vertical="center"/>
    </xf>
    <xf numFmtId="38" fontId="6" fillId="2" borderId="4" xfId="1" applyFont="1" applyFill="1" applyBorder="1" applyAlignment="1">
      <alignment vertical="center"/>
    </xf>
    <xf numFmtId="0" fontId="6" fillId="2" borderId="10" xfId="0" applyFont="1" applyFill="1" applyBorder="1"/>
    <xf numFmtId="38" fontId="6" fillId="2" borderId="9" xfId="1" applyFont="1" applyFill="1" applyBorder="1" applyAlignment="1">
      <alignment vertical="center"/>
    </xf>
    <xf numFmtId="38" fontId="6" fillId="2" borderId="14" xfId="1" applyFont="1" applyFill="1" applyBorder="1" applyAlignment="1">
      <alignment vertical="center"/>
    </xf>
    <xf numFmtId="38" fontId="6" fillId="2" borderId="10" xfId="1" applyFont="1" applyFill="1" applyBorder="1" applyAlignment="1">
      <alignment vertical="center"/>
    </xf>
    <xf numFmtId="0" fontId="6" fillId="4" borderId="13" xfId="0" applyFont="1" applyFill="1" applyBorder="1"/>
    <xf numFmtId="0" fontId="6" fillId="4" borderId="15" xfId="0" applyFont="1" applyFill="1" applyBorder="1"/>
    <xf numFmtId="0" fontId="6" fillId="4" borderId="12" xfId="0" applyFont="1" applyFill="1" applyBorder="1"/>
    <xf numFmtId="0" fontId="6" fillId="3" borderId="1" xfId="0" applyFont="1" applyFill="1" applyBorder="1" applyAlignment="1">
      <alignment horizontal="center"/>
    </xf>
    <xf numFmtId="0" fontId="6" fillId="3" borderId="4" xfId="0" applyFont="1" applyFill="1" applyBorder="1" applyAlignment="1">
      <alignment horizontal="center"/>
    </xf>
    <xf numFmtId="0" fontId="6" fillId="3" borderId="5" xfId="0" applyFont="1" applyFill="1" applyBorder="1" applyAlignment="1">
      <alignment horizontal="center"/>
    </xf>
    <xf numFmtId="0" fontId="6" fillId="3" borderId="8" xfId="0" applyFont="1" applyFill="1" applyBorder="1" applyAlignment="1">
      <alignment horizontal="center"/>
    </xf>
    <xf numFmtId="0" fontId="6" fillId="3" borderId="7" xfId="0" applyFont="1" applyFill="1" applyBorder="1" applyAlignment="1">
      <alignment horizontal="center"/>
    </xf>
    <xf numFmtId="194" fontId="6" fillId="2" borderId="4" xfId="1" applyNumberFormat="1" applyFont="1" applyFill="1" applyBorder="1"/>
    <xf numFmtId="194" fontId="6" fillId="2" borderId="9" xfId="1" applyNumberFormat="1" applyFont="1" applyFill="1" applyBorder="1"/>
    <xf numFmtId="38" fontId="6" fillId="2" borderId="0" xfId="1" applyFont="1" applyFill="1" applyBorder="1"/>
    <xf numFmtId="0" fontId="6" fillId="3" borderId="14" xfId="0" applyFont="1" applyFill="1" applyBorder="1"/>
    <xf numFmtId="194" fontId="6" fillId="2" borderId="10" xfId="1" applyNumberFormat="1" applyFont="1" applyFill="1" applyBorder="1"/>
    <xf numFmtId="0" fontId="6" fillId="3" borderId="13" xfId="0" applyFont="1" applyFill="1" applyBorder="1"/>
    <xf numFmtId="38" fontId="6" fillId="3" borderId="15" xfId="1" applyFont="1" applyFill="1" applyBorder="1"/>
    <xf numFmtId="38" fontId="6" fillId="3" borderId="12" xfId="1" applyFont="1" applyFill="1" applyBorder="1"/>
    <xf numFmtId="194" fontId="6" fillId="2" borderId="2" xfId="1" applyNumberFormat="1" applyFont="1" applyFill="1" applyBorder="1"/>
    <xf numFmtId="38" fontId="6" fillId="2" borderId="3" xfId="1" applyFont="1" applyFill="1" applyBorder="1"/>
    <xf numFmtId="0" fontId="6" fillId="3" borderId="1" xfId="0" applyFont="1" applyFill="1" applyBorder="1"/>
    <xf numFmtId="189" fontId="6" fillId="0" borderId="4" xfId="1" applyNumberFormat="1" applyFont="1" applyBorder="1"/>
    <xf numFmtId="189" fontId="6" fillId="0" borderId="8" xfId="1" applyNumberFormat="1" applyFont="1" applyBorder="1"/>
    <xf numFmtId="189" fontId="6" fillId="0" borderId="11" xfId="1" applyNumberFormat="1" applyFont="1" applyBorder="1"/>
    <xf numFmtId="189" fontId="6" fillId="0" borderId="0" xfId="0" applyNumberFormat="1" applyFont="1"/>
    <xf numFmtId="194" fontId="6" fillId="2" borderId="8" xfId="1" applyNumberFormat="1" applyFont="1" applyFill="1" applyBorder="1"/>
    <xf numFmtId="194" fontId="6" fillId="2" borderId="6" xfId="1" applyNumberFormat="1" applyFont="1" applyFill="1" applyBorder="1"/>
    <xf numFmtId="38" fontId="6" fillId="2" borderId="7" xfId="1" applyFont="1" applyFill="1" applyBorder="1"/>
    <xf numFmtId="0" fontId="6" fillId="0" borderId="15" xfId="0" applyFont="1" applyBorder="1"/>
    <xf numFmtId="194" fontId="6" fillId="6" borderId="5" xfId="1" applyNumberFormat="1" applyFont="1" applyFill="1" applyBorder="1"/>
    <xf numFmtId="194" fontId="6" fillId="6" borderId="11" xfId="1" applyNumberFormat="1" applyFont="1" applyFill="1" applyBorder="1"/>
    <xf numFmtId="38" fontId="6" fillId="6" borderId="15" xfId="1" applyFont="1" applyFill="1" applyBorder="1"/>
    <xf numFmtId="0" fontId="6" fillId="7" borderId="4" xfId="0" applyFont="1" applyFill="1" applyBorder="1"/>
    <xf numFmtId="189" fontId="6" fillId="7" borderId="3" xfId="1" applyNumberFormat="1" applyFont="1" applyFill="1" applyBorder="1"/>
    <xf numFmtId="189" fontId="6" fillId="7" borderId="4" xfId="1" applyNumberFormat="1" applyFont="1" applyFill="1" applyBorder="1"/>
    <xf numFmtId="38" fontId="6" fillId="7" borderId="3" xfId="1" applyFont="1" applyFill="1" applyBorder="1"/>
    <xf numFmtId="38" fontId="6" fillId="7" borderId="1" xfId="1" applyFont="1" applyFill="1" applyBorder="1"/>
    <xf numFmtId="182" fontId="6" fillId="0" borderId="0" xfId="0" applyNumberFormat="1" applyFont="1"/>
    <xf numFmtId="190" fontId="6" fillId="0" borderId="10" xfId="1" applyNumberFormat="1" applyFont="1" applyBorder="1"/>
    <xf numFmtId="190" fontId="6" fillId="0" borderId="9" xfId="1" applyNumberFormat="1" applyFont="1" applyBorder="1"/>
    <xf numFmtId="189" fontId="6" fillId="7" borderId="0" xfId="1" applyNumberFormat="1" applyFont="1" applyFill="1" applyBorder="1"/>
    <xf numFmtId="189" fontId="6" fillId="7" borderId="10" xfId="1" applyNumberFormat="1" applyFont="1" applyFill="1" applyBorder="1"/>
    <xf numFmtId="38" fontId="6" fillId="7" borderId="0" xfId="1" applyFont="1" applyFill="1" applyBorder="1"/>
    <xf numFmtId="38" fontId="6" fillId="7" borderId="14" xfId="1" applyFont="1" applyFill="1" applyBorder="1"/>
    <xf numFmtId="0" fontId="6" fillId="7" borderId="9" xfId="0" applyFont="1" applyFill="1" applyBorder="1"/>
    <xf numFmtId="178" fontId="6" fillId="4" borderId="11" xfId="1" applyNumberFormat="1" applyFont="1" applyFill="1" applyBorder="1"/>
    <xf numFmtId="189" fontId="6" fillId="7" borderId="7" xfId="1" applyNumberFormat="1" applyFont="1" applyFill="1" applyBorder="1"/>
    <xf numFmtId="189" fontId="6" fillId="7" borderId="8" xfId="1" applyNumberFormat="1" applyFont="1" applyFill="1" applyBorder="1"/>
    <xf numFmtId="38" fontId="6" fillId="7" borderId="7" xfId="1" applyFont="1" applyFill="1" applyBorder="1"/>
    <xf numFmtId="38" fontId="6" fillId="7" borderId="5" xfId="1" applyFont="1" applyFill="1" applyBorder="1"/>
    <xf numFmtId="189" fontId="6" fillId="7" borderId="15" xfId="1" applyNumberFormat="1" applyFont="1" applyFill="1" applyBorder="1"/>
    <xf numFmtId="189" fontId="6" fillId="7" borderId="11" xfId="1" applyNumberFormat="1" applyFont="1" applyFill="1" applyBorder="1"/>
    <xf numFmtId="38" fontId="6" fillId="7" borderId="15" xfId="1" applyFont="1" applyFill="1" applyBorder="1"/>
    <xf numFmtId="38" fontId="6" fillId="7" borderId="13" xfId="1" applyFont="1" applyFill="1" applyBorder="1"/>
    <xf numFmtId="38" fontId="6" fillId="4" borderId="4" xfId="1" applyFont="1" applyFill="1" applyBorder="1"/>
    <xf numFmtId="38" fontId="6" fillId="4" borderId="11" xfId="1" applyFont="1" applyFill="1" applyBorder="1"/>
    <xf numFmtId="0" fontId="6" fillId="8" borderId="4" xfId="0" applyFont="1" applyFill="1" applyBorder="1" applyAlignment="1">
      <alignment horizontal="center"/>
    </xf>
    <xf numFmtId="0" fontId="6" fillId="8" borderId="10" xfId="0" applyFont="1" applyFill="1" applyBorder="1" applyAlignment="1">
      <alignment horizontal="center"/>
    </xf>
    <xf numFmtId="189" fontId="6" fillId="8" borderId="4" xfId="1" applyNumberFormat="1" applyFont="1" applyFill="1" applyBorder="1"/>
    <xf numFmtId="189" fontId="6" fillId="8" borderId="10" xfId="1" applyNumberFormat="1" applyFont="1" applyFill="1" applyBorder="1"/>
    <xf numFmtId="189" fontId="6" fillId="8" borderId="8" xfId="1" applyNumberFormat="1" applyFont="1" applyFill="1" applyBorder="1"/>
    <xf numFmtId="189" fontId="6" fillId="8" borderId="11" xfId="1" applyNumberFormat="1" applyFont="1" applyFill="1" applyBorder="1"/>
    <xf numFmtId="189" fontId="6" fillId="0" borderId="4" xfId="1" applyNumberFormat="1" applyFont="1" applyFill="1" applyBorder="1"/>
    <xf numFmtId="189" fontId="6" fillId="0" borderId="10" xfId="1" applyNumberFormat="1" applyFont="1" applyFill="1" applyBorder="1"/>
    <xf numFmtId="189" fontId="6" fillId="0" borderId="8" xfId="1" applyNumberFormat="1" applyFont="1" applyFill="1" applyBorder="1"/>
    <xf numFmtId="0" fontId="6" fillId="8" borderId="4" xfId="0" applyFont="1" applyFill="1" applyBorder="1"/>
    <xf numFmtId="0" fontId="6" fillId="8" borderId="10" xfId="0" applyFont="1" applyFill="1" applyBorder="1"/>
    <xf numFmtId="0" fontId="6" fillId="8" borderId="8" xfId="0" applyFont="1" applyFill="1" applyBorder="1" applyAlignment="1">
      <alignment vertical="top" wrapText="1"/>
    </xf>
    <xf numFmtId="0" fontId="6" fillId="8" borderId="0" xfId="0" applyFont="1" applyFill="1"/>
    <xf numFmtId="0" fontId="6" fillId="7" borderId="13" xfId="0" applyFont="1" applyFill="1" applyBorder="1" applyAlignment="1">
      <alignment vertical="top" wrapText="1"/>
    </xf>
    <xf numFmtId="0" fontId="6" fillId="7" borderId="15" xfId="0" applyFont="1" applyFill="1" applyBorder="1" applyAlignment="1">
      <alignment vertical="top" wrapText="1"/>
    </xf>
    <xf numFmtId="0" fontId="6" fillId="7" borderId="0" xfId="0" applyFont="1" applyFill="1" applyAlignment="1">
      <alignment horizontal="center"/>
    </xf>
    <xf numFmtId="38" fontId="6" fillId="2" borderId="14" xfId="1" applyFont="1" applyFill="1" applyBorder="1"/>
    <xf numFmtId="38" fontId="6" fillId="2" borderId="1" xfId="1" applyFont="1" applyFill="1" applyBorder="1"/>
    <xf numFmtId="38" fontId="6" fillId="2" borderId="5" xfId="1" applyFont="1" applyFill="1" applyBorder="1"/>
    <xf numFmtId="38" fontId="6" fillId="6" borderId="13" xfId="1" applyFont="1" applyFill="1" applyBorder="1"/>
    <xf numFmtId="0" fontId="6" fillId="2" borderId="0" xfId="0" applyFont="1" applyFill="1"/>
    <xf numFmtId="0" fontId="6" fillId="2" borderId="13" xfId="0" applyFont="1" applyFill="1" applyBorder="1" applyAlignment="1">
      <alignment horizontal="center"/>
    </xf>
    <xf numFmtId="0" fontId="6" fillId="2" borderId="15" xfId="0" applyFont="1" applyFill="1" applyBorder="1" applyAlignment="1">
      <alignment horizontal="center"/>
    </xf>
    <xf numFmtId="0" fontId="6" fillId="2" borderId="12" xfId="0" applyFont="1" applyFill="1" applyBorder="1" applyAlignment="1">
      <alignment horizontal="center"/>
    </xf>
    <xf numFmtId="189" fontId="6" fillId="0" borderId="10" xfId="0" applyNumberFormat="1" applyFont="1" applyBorder="1"/>
    <xf numFmtId="38" fontId="6" fillId="0" borderId="10" xfId="1" applyFont="1" applyFill="1" applyBorder="1" applyAlignment="1">
      <alignment horizontal="center"/>
    </xf>
    <xf numFmtId="38" fontId="6" fillId="0" borderId="8" xfId="1" applyFont="1" applyFill="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179" fontId="7" fillId="9" borderId="0" xfId="0" applyNumberFormat="1" applyFont="1" applyFill="1"/>
    <xf numFmtId="49" fontId="6" fillId="0" borderId="2" xfId="0" applyNumberFormat="1" applyFont="1" applyBorder="1"/>
    <xf numFmtId="0" fontId="6" fillId="0" borderId="5" xfId="0" applyFont="1" applyBorder="1" applyAlignment="1">
      <alignment vertical="top"/>
    </xf>
    <xf numFmtId="0" fontId="6" fillId="0" borderId="6" xfId="0" applyFont="1" applyBorder="1" applyAlignment="1">
      <alignment vertical="top"/>
    </xf>
    <xf numFmtId="0" fontId="6" fillId="0" borderId="7" xfId="0" applyFont="1" applyBorder="1" applyAlignment="1">
      <alignment horizontal="center" vertical="top"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195" fontId="6" fillId="0" borderId="0" xfId="1" applyNumberFormat="1" applyFont="1" applyBorder="1"/>
    <xf numFmtId="195" fontId="6" fillId="0" borderId="0" xfId="1" applyNumberFormat="1" applyFont="1"/>
    <xf numFmtId="195" fontId="6" fillId="0" borderId="10" xfId="0" applyNumberFormat="1" applyFont="1" applyBorder="1"/>
    <xf numFmtId="195" fontId="6" fillId="0" borderId="15" xfId="1" applyNumberFormat="1" applyFont="1" applyBorder="1"/>
    <xf numFmtId="195" fontId="6" fillId="0" borderId="11" xfId="1" applyNumberFormat="1" applyFont="1" applyBorder="1"/>
    <xf numFmtId="195" fontId="6" fillId="0" borderId="13" xfId="1" applyNumberFormat="1" applyFont="1" applyBorder="1"/>
    <xf numFmtId="195" fontId="6" fillId="0" borderId="11" xfId="0" applyNumberFormat="1" applyFont="1" applyBorder="1"/>
    <xf numFmtId="195" fontId="6" fillId="0" borderId="3" xfId="1" applyNumberFormat="1" applyFont="1" applyBorder="1"/>
    <xf numFmtId="38" fontId="6" fillId="0" borderId="0" xfId="1" applyFont="1"/>
    <xf numFmtId="49" fontId="6" fillId="0" borderId="8" xfId="0" applyNumberFormat="1" applyFont="1" applyBorder="1"/>
    <xf numFmtId="195" fontId="6" fillId="0" borderId="7" xfId="1" applyNumberFormat="1" applyFont="1" applyBorder="1"/>
    <xf numFmtId="195" fontId="6" fillId="0" borderId="8" xfId="1" applyNumberFormat="1" applyFont="1" applyBorder="1"/>
    <xf numFmtId="196" fontId="6" fillId="0" borderId="1" xfId="1" applyNumberFormat="1" applyFont="1" applyBorder="1"/>
    <xf numFmtId="196" fontId="6" fillId="0" borderId="3" xfId="1" applyNumberFormat="1" applyFont="1" applyBorder="1"/>
    <xf numFmtId="196" fontId="6" fillId="0" borderId="4" xfId="1" applyNumberFormat="1" applyFont="1" applyBorder="1"/>
    <xf numFmtId="196" fontId="6" fillId="0" borderId="14" xfId="1" applyNumberFormat="1" applyFont="1" applyBorder="1"/>
    <xf numFmtId="196" fontId="6" fillId="0" borderId="0" xfId="1" applyNumberFormat="1" applyFont="1" applyBorder="1"/>
    <xf numFmtId="196" fontId="6" fillId="0" borderId="10" xfId="1" applyNumberFormat="1" applyFont="1" applyBorder="1"/>
    <xf numFmtId="196" fontId="6" fillId="0" borderId="13" xfId="1" applyNumberFormat="1" applyFont="1" applyBorder="1"/>
    <xf numFmtId="196" fontId="6" fillId="0" borderId="15" xfId="1" applyNumberFormat="1" applyFont="1" applyBorder="1"/>
    <xf numFmtId="196" fontId="6" fillId="0" borderId="11" xfId="1" applyNumberFormat="1" applyFont="1" applyBorder="1"/>
    <xf numFmtId="196" fontId="6" fillId="0" borderId="5" xfId="1" applyNumberFormat="1" applyFont="1" applyBorder="1"/>
    <xf numFmtId="196" fontId="6" fillId="0" borderId="7" xfId="1" applyNumberFormat="1" applyFont="1" applyBorder="1"/>
    <xf numFmtId="196" fontId="6" fillId="0" borderId="8" xfId="1" applyNumberFormat="1" applyFont="1" applyBorder="1"/>
    <xf numFmtId="191" fontId="6" fillId="3" borderId="0" xfId="1" applyNumberFormat="1" applyFont="1" applyFill="1" applyBorder="1" applyAlignment="1"/>
    <xf numFmtId="49" fontId="16" fillId="0" borderId="0" xfId="0" applyNumberFormat="1" applyFont="1"/>
    <xf numFmtId="185" fontId="6" fillId="0" borderId="10" xfId="1" applyNumberFormat="1" applyFont="1" applyFill="1" applyBorder="1"/>
    <xf numFmtId="182" fontId="6" fillId="0" borderId="10" xfId="1" applyNumberFormat="1" applyFont="1" applyBorder="1"/>
    <xf numFmtId="185" fontId="6" fillId="0" borderId="10" xfId="1" applyNumberFormat="1" applyFont="1" applyBorder="1"/>
    <xf numFmtId="185" fontId="6" fillId="0" borderId="9" xfId="1" applyNumberFormat="1" applyFont="1" applyBorder="1"/>
    <xf numFmtId="185" fontId="6" fillId="0" borderId="11" xfId="1" applyNumberFormat="1" applyFont="1" applyFill="1" applyBorder="1"/>
    <xf numFmtId="182" fontId="6" fillId="0" borderId="11" xfId="1" applyNumberFormat="1" applyFont="1" applyBorder="1"/>
    <xf numFmtId="185" fontId="6" fillId="0" borderId="11" xfId="1" applyNumberFormat="1" applyFont="1" applyBorder="1"/>
    <xf numFmtId="185" fontId="6" fillId="0" borderId="12" xfId="1" applyNumberFormat="1" applyFont="1" applyBorder="1"/>
    <xf numFmtId="193" fontId="6" fillId="0" borderId="0" xfId="1" applyNumberFormat="1" applyFont="1"/>
    <xf numFmtId="185" fontId="6" fillId="0" borderId="0" xfId="1" applyNumberFormat="1" applyFont="1"/>
    <xf numFmtId="0" fontId="6" fillId="7" borderId="5" xfId="0" applyFont="1" applyFill="1" applyBorder="1"/>
    <xf numFmtId="0" fontId="6" fillId="10" borderId="4" xfId="0" applyFont="1" applyFill="1" applyBorder="1"/>
    <xf numFmtId="191" fontId="6" fillId="10" borderId="3" xfId="1" applyNumberFormat="1" applyFont="1" applyFill="1" applyBorder="1" applyAlignment="1">
      <alignment vertical="center"/>
    </xf>
    <xf numFmtId="191" fontId="6" fillId="10" borderId="4" xfId="1" applyNumberFormat="1" applyFont="1" applyFill="1" applyBorder="1" applyAlignment="1">
      <alignment vertical="center"/>
    </xf>
    <xf numFmtId="191" fontId="6" fillId="10" borderId="2" xfId="1" applyNumberFormat="1" applyFont="1" applyFill="1" applyBorder="1" applyAlignment="1">
      <alignment vertical="center"/>
    </xf>
    <xf numFmtId="0" fontId="6" fillId="10" borderId="10" xfId="0" applyFont="1" applyFill="1" applyBorder="1"/>
    <xf numFmtId="191" fontId="6" fillId="10" borderId="0" xfId="1" applyNumberFormat="1" applyFont="1" applyFill="1" applyBorder="1" applyAlignment="1">
      <alignment vertical="center"/>
    </xf>
    <xf numFmtId="191" fontId="6" fillId="10" borderId="10" xfId="1" applyNumberFormat="1" applyFont="1" applyFill="1" applyBorder="1" applyAlignment="1">
      <alignment vertical="center"/>
    </xf>
    <xf numFmtId="191" fontId="6" fillId="10" borderId="9" xfId="1" applyNumberFormat="1" applyFont="1" applyFill="1" applyBorder="1" applyAlignment="1">
      <alignment vertical="center"/>
    </xf>
    <xf numFmtId="0" fontId="6" fillId="10" borderId="8" xfId="0" applyFont="1" applyFill="1" applyBorder="1"/>
    <xf numFmtId="191" fontId="6" fillId="10" borderId="7" xfId="1" applyNumberFormat="1" applyFont="1" applyFill="1" applyBorder="1" applyAlignment="1">
      <alignment vertical="center"/>
    </xf>
    <xf numFmtId="191" fontId="6" fillId="10" borderId="8" xfId="1" applyNumberFormat="1" applyFont="1" applyFill="1" applyBorder="1" applyAlignment="1">
      <alignment vertical="center"/>
    </xf>
    <xf numFmtId="191" fontId="6" fillId="10" borderId="6" xfId="1" applyNumberFormat="1" applyFont="1" applyFill="1" applyBorder="1" applyAlignment="1">
      <alignment vertical="center"/>
    </xf>
    <xf numFmtId="38" fontId="6" fillId="10" borderId="3" xfId="1" applyFont="1" applyFill="1" applyBorder="1" applyAlignment="1">
      <alignment vertical="center"/>
    </xf>
    <xf numFmtId="38" fontId="6" fillId="10" borderId="4" xfId="1" applyFont="1" applyFill="1" applyBorder="1" applyAlignment="1">
      <alignment vertical="center"/>
    </xf>
    <xf numFmtId="38" fontId="6" fillId="10" borderId="2" xfId="1" applyFont="1" applyFill="1" applyBorder="1" applyAlignment="1">
      <alignment vertical="center"/>
    </xf>
    <xf numFmtId="38" fontId="6" fillId="10" borderId="0" xfId="1" applyFont="1" applyFill="1" applyBorder="1" applyAlignment="1">
      <alignment vertical="center"/>
    </xf>
    <xf numFmtId="38" fontId="6" fillId="10" borderId="10" xfId="1" applyFont="1" applyFill="1" applyBorder="1" applyAlignment="1">
      <alignment vertical="center"/>
    </xf>
    <xf numFmtId="38" fontId="6" fillId="10" borderId="9" xfId="1" applyFont="1" applyFill="1" applyBorder="1" applyAlignment="1">
      <alignment vertical="center"/>
    </xf>
    <xf numFmtId="38" fontId="6" fillId="10" borderId="7" xfId="1" applyFont="1" applyFill="1" applyBorder="1" applyAlignment="1">
      <alignment vertical="center"/>
    </xf>
    <xf numFmtId="38" fontId="6" fillId="10" borderId="8" xfId="1" applyFont="1" applyFill="1" applyBorder="1" applyAlignment="1">
      <alignment vertical="center"/>
    </xf>
    <xf numFmtId="38" fontId="6" fillId="10" borderId="6" xfId="1" applyFont="1" applyFill="1" applyBorder="1" applyAlignment="1">
      <alignment vertical="center"/>
    </xf>
    <xf numFmtId="38" fontId="6" fillId="0" borderId="0" xfId="1" applyFont="1" applyFill="1" applyBorder="1"/>
    <xf numFmtId="38" fontId="6" fillId="0" borderId="10" xfId="1" applyFont="1" applyFill="1" applyBorder="1" applyAlignment="1">
      <alignment vertical="center"/>
    </xf>
    <xf numFmtId="38" fontId="6" fillId="0" borderId="7" xfId="1" applyFont="1" applyFill="1" applyBorder="1"/>
    <xf numFmtId="38" fontId="6" fillId="0" borderId="8" xfId="1" applyFont="1" applyFill="1" applyBorder="1" applyAlignment="1">
      <alignment vertical="center"/>
    </xf>
    <xf numFmtId="191" fontId="6" fillId="0" borderId="0" xfId="1" applyNumberFormat="1" applyFont="1" applyFill="1" applyBorder="1" applyAlignment="1">
      <alignment vertical="center"/>
    </xf>
    <xf numFmtId="191" fontId="6" fillId="0" borderId="10" xfId="1" applyNumberFormat="1" applyFont="1" applyFill="1" applyBorder="1" applyAlignment="1">
      <alignment vertical="center"/>
    </xf>
    <xf numFmtId="191" fontId="6" fillId="0" borderId="9" xfId="1" applyNumberFormat="1" applyFont="1" applyFill="1" applyBorder="1" applyAlignment="1">
      <alignment vertical="center"/>
    </xf>
    <xf numFmtId="191" fontId="6" fillId="0" borderId="5" xfId="1" applyNumberFormat="1" applyFont="1" applyFill="1" applyBorder="1" applyAlignment="1">
      <alignment vertical="center"/>
    </xf>
    <xf numFmtId="191" fontId="6" fillId="0" borderId="7" xfId="1" applyNumberFormat="1" applyFont="1" applyFill="1" applyBorder="1" applyAlignment="1">
      <alignment vertical="center"/>
    </xf>
    <xf numFmtId="191" fontId="6" fillId="0" borderId="8" xfId="1" applyNumberFormat="1" applyFont="1" applyFill="1" applyBorder="1" applyAlignment="1">
      <alignment vertical="center"/>
    </xf>
    <xf numFmtId="191" fontId="6" fillId="0" borderId="6" xfId="1" applyNumberFormat="1" applyFont="1" applyFill="1" applyBorder="1" applyAlignment="1">
      <alignment vertical="center"/>
    </xf>
    <xf numFmtId="0" fontId="6" fillId="0" borderId="8" xfId="0" applyFont="1" applyBorder="1" applyAlignment="1">
      <alignment shrinkToFit="1"/>
    </xf>
    <xf numFmtId="195" fontId="6" fillId="0" borderId="10" xfId="1" applyNumberFormat="1" applyFont="1" applyFill="1" applyBorder="1"/>
    <xf numFmtId="195" fontId="6" fillId="0" borderId="8" xfId="1" applyNumberFormat="1" applyFont="1" applyFill="1" applyBorder="1"/>
    <xf numFmtId="195" fontId="6" fillId="0" borderId="0" xfId="1" applyNumberFormat="1" applyFont="1" applyFill="1" applyBorder="1"/>
    <xf numFmtId="195" fontId="6" fillId="0" borderId="14" xfId="1" applyNumberFormat="1" applyFont="1" applyFill="1" applyBorder="1"/>
    <xf numFmtId="195" fontId="6" fillId="0" borderId="5" xfId="1" applyNumberFormat="1" applyFont="1" applyFill="1" applyBorder="1"/>
    <xf numFmtId="195" fontId="6" fillId="0" borderId="5" xfId="0" applyNumberFormat="1" applyFont="1" applyBorder="1"/>
    <xf numFmtId="0" fontId="6" fillId="9" borderId="1" xfId="0" applyFont="1" applyFill="1" applyBorder="1"/>
    <xf numFmtId="0" fontId="6" fillId="9" borderId="14" xfId="0" applyFont="1" applyFill="1" applyBorder="1" applyAlignment="1">
      <alignment vertical="top" wrapText="1"/>
    </xf>
    <xf numFmtId="191" fontId="6" fillId="9" borderId="14" xfId="1" applyNumberFormat="1" applyFont="1" applyFill="1" applyBorder="1"/>
    <xf numFmtId="191" fontId="6" fillId="9" borderId="5" xfId="1" applyNumberFormat="1" applyFont="1" applyFill="1" applyBorder="1"/>
    <xf numFmtId="0" fontId="6" fillId="9" borderId="4" xfId="0" applyFont="1" applyFill="1" applyBorder="1"/>
    <xf numFmtId="0" fontId="6" fillId="9" borderId="10" xfId="0" applyFont="1" applyFill="1" applyBorder="1" applyAlignment="1">
      <alignment vertical="top" wrapText="1"/>
    </xf>
    <xf numFmtId="191" fontId="6" fillId="9" borderId="10" xfId="1" applyNumberFormat="1" applyFont="1" applyFill="1" applyBorder="1"/>
    <xf numFmtId="191" fontId="6" fillId="9" borderId="8" xfId="1" applyNumberFormat="1" applyFont="1" applyFill="1" applyBorder="1"/>
    <xf numFmtId="38" fontId="6" fillId="0" borderId="6" xfId="1" applyFont="1" applyBorder="1"/>
    <xf numFmtId="38" fontId="6" fillId="0" borderId="8" xfId="1" applyFont="1" applyBorder="1"/>
    <xf numFmtId="183" fontId="6" fillId="0" borderId="8" xfId="0" applyNumberFormat="1" applyFont="1" applyBorder="1"/>
    <xf numFmtId="181" fontId="7" fillId="0" borderId="7" xfId="0" applyNumberFormat="1" applyFont="1" applyBorder="1"/>
    <xf numFmtId="181" fontId="7" fillId="0" borderId="6" xfId="0" applyNumberFormat="1" applyFont="1" applyBorder="1"/>
    <xf numFmtId="180" fontId="7" fillId="0" borderId="7" xfId="0" applyNumberFormat="1" applyFont="1" applyBorder="1"/>
    <xf numFmtId="181" fontId="7" fillId="4" borderId="7" xfId="0" applyNumberFormat="1" applyFont="1" applyFill="1" applyBorder="1"/>
    <xf numFmtId="180" fontId="7" fillId="4" borderId="6" xfId="0" applyNumberFormat="1" applyFont="1" applyFill="1" applyBorder="1"/>
    <xf numFmtId="38" fontId="7" fillId="4" borderId="7" xfId="1" applyFont="1" applyFill="1" applyBorder="1"/>
    <xf numFmtId="184" fontId="7" fillId="0" borderId="7" xfId="0" applyNumberFormat="1" applyFont="1" applyBorder="1"/>
    <xf numFmtId="187" fontId="7" fillId="2" borderId="7" xfId="0" applyNumberFormat="1" applyFont="1" applyFill="1" applyBorder="1" applyAlignment="1">
      <alignment horizontal="right" vertical="center"/>
    </xf>
    <xf numFmtId="181" fontId="7" fillId="2" borderId="7" xfId="0" applyNumberFormat="1" applyFont="1" applyFill="1" applyBorder="1" applyAlignment="1">
      <alignment horizontal="right" vertical="center"/>
    </xf>
    <xf numFmtId="186" fontId="7" fillId="0" borderId="7" xfId="0" applyNumberFormat="1" applyFont="1" applyBorder="1" applyAlignment="1">
      <alignment horizontal="right" vertical="center"/>
    </xf>
    <xf numFmtId="180" fontId="7" fillId="0" borderId="7" xfId="0" applyNumberFormat="1" applyFont="1" applyBorder="1" applyAlignment="1">
      <alignment horizontal="right" vertical="center"/>
    </xf>
    <xf numFmtId="181" fontId="7" fillId="0" borderId="7" xfId="0" applyNumberFormat="1" applyFont="1" applyBorder="1" applyAlignment="1">
      <alignment horizontal="right" vertical="center"/>
    </xf>
    <xf numFmtId="185" fontId="7" fillId="0" borderId="7" xfId="0" applyNumberFormat="1" applyFont="1" applyBorder="1"/>
    <xf numFmtId="176" fontId="7" fillId="0" borderId="5" xfId="0" applyNumberFormat="1" applyFont="1" applyBorder="1"/>
    <xf numFmtId="38" fontId="7" fillId="4" borderId="6" xfId="1" applyFont="1" applyFill="1" applyBorder="1"/>
    <xf numFmtId="189" fontId="7" fillId="0" borderId="7" xfId="1" applyNumberFormat="1" applyFont="1" applyBorder="1"/>
    <xf numFmtId="179" fontId="7" fillId="0" borderId="5" xfId="0" applyNumberFormat="1" applyFont="1" applyBorder="1"/>
    <xf numFmtId="188" fontId="7" fillId="4" borderId="7" xfId="0" applyNumberFormat="1" applyFont="1" applyFill="1" applyBorder="1"/>
    <xf numFmtId="191" fontId="7" fillId="0" borderId="7" xfId="1" applyNumberFormat="1" applyFont="1" applyBorder="1"/>
    <xf numFmtId="180" fontId="7" fillId="0" borderId="6" xfId="0" applyNumberFormat="1" applyFont="1" applyBorder="1"/>
    <xf numFmtId="195" fontId="6" fillId="0" borderId="10" xfId="1" applyNumberFormat="1" applyFont="1" applyBorder="1" applyAlignment="1">
      <alignment vertical="center"/>
    </xf>
    <xf numFmtId="195" fontId="6" fillId="0" borderId="0" xfId="1" applyNumberFormat="1" applyFont="1" applyFill="1" applyBorder="1" applyAlignment="1">
      <alignment vertical="center"/>
    </xf>
    <xf numFmtId="195" fontId="6" fillId="0" borderId="5" xfId="1" applyNumberFormat="1" applyFont="1" applyFill="1" applyBorder="1" applyAlignment="1">
      <alignment vertical="center"/>
    </xf>
    <xf numFmtId="195" fontId="6" fillId="0" borderId="8" xfId="1" applyNumberFormat="1" applyFont="1" applyBorder="1" applyAlignment="1">
      <alignment vertical="center"/>
    </xf>
    <xf numFmtId="196" fontId="6" fillId="0" borderId="4" xfId="1" applyNumberFormat="1" applyFont="1" applyFill="1" applyBorder="1" applyAlignment="1">
      <alignment vertical="center"/>
    </xf>
    <xf numFmtId="196" fontId="6" fillId="0" borderId="0" xfId="1" applyNumberFormat="1" applyFont="1" applyFill="1" applyBorder="1" applyAlignment="1">
      <alignment vertical="center"/>
    </xf>
    <xf numFmtId="196" fontId="6" fillId="0" borderId="9" xfId="1" applyNumberFormat="1" applyFont="1" applyFill="1" applyBorder="1" applyAlignment="1">
      <alignment vertical="center"/>
    </xf>
    <xf numFmtId="196" fontId="6" fillId="0" borderId="10" xfId="1" applyNumberFormat="1" applyFont="1" applyFill="1" applyBorder="1" applyAlignment="1">
      <alignment vertical="center"/>
    </xf>
    <xf numFmtId="196" fontId="6" fillId="0" borderId="8" xfId="1" applyNumberFormat="1" applyFont="1" applyFill="1" applyBorder="1" applyAlignment="1">
      <alignment vertical="center"/>
    </xf>
    <xf numFmtId="196" fontId="6" fillId="0" borderId="7" xfId="1" applyNumberFormat="1" applyFont="1" applyFill="1" applyBorder="1" applyAlignment="1">
      <alignment vertical="center"/>
    </xf>
    <xf numFmtId="196" fontId="6" fillId="0" borderId="6" xfId="1" applyNumberFormat="1" applyFont="1" applyFill="1" applyBorder="1" applyAlignment="1">
      <alignment vertical="center"/>
    </xf>
    <xf numFmtId="196" fontId="6" fillId="0" borderId="3" xfId="1" applyNumberFormat="1" applyFont="1" applyFill="1" applyBorder="1"/>
    <xf numFmtId="196" fontId="6" fillId="0" borderId="0" xfId="1" applyNumberFormat="1" applyFont="1" applyFill="1" applyBorder="1"/>
    <xf numFmtId="196" fontId="6" fillId="0" borderId="1" xfId="1" applyNumberFormat="1" applyFont="1" applyFill="1" applyBorder="1"/>
    <xf numFmtId="196" fontId="6" fillId="0" borderId="14" xfId="1" applyNumberFormat="1" applyFont="1" applyFill="1" applyBorder="1"/>
    <xf numFmtId="196" fontId="6" fillId="0" borderId="13" xfId="1" applyNumberFormat="1" applyFont="1" applyFill="1" applyBorder="1"/>
    <xf numFmtId="196" fontId="6" fillId="0" borderId="14" xfId="1" applyNumberFormat="1" applyFont="1" applyFill="1" applyBorder="1" applyAlignment="1">
      <alignment vertical="center"/>
    </xf>
    <xf numFmtId="10" fontId="6" fillId="0" borderId="8" xfId="1" applyNumberFormat="1" applyFont="1" applyFill="1" applyBorder="1"/>
    <xf numFmtId="195" fontId="9" fillId="0" borderId="0" xfId="0" quotePrefix="1" applyNumberFormat="1" applyFont="1" applyAlignment="1">
      <alignment horizontal="left"/>
    </xf>
    <xf numFmtId="195" fontId="21" fillId="0" borderId="0" xfId="0" quotePrefix="1" applyNumberFormat="1" applyFont="1" applyAlignment="1">
      <alignment horizontal="left"/>
    </xf>
    <xf numFmtId="195" fontId="5" fillId="0" borderId="0" xfId="0" applyNumberFormat="1" applyFont="1"/>
    <xf numFmtId="195" fontId="1" fillId="0" borderId="0" xfId="0" applyNumberFormat="1" applyFont="1" applyAlignment="1">
      <alignment horizontal="center"/>
    </xf>
    <xf numFmtId="195" fontId="6" fillId="0" borderId="0" xfId="0" applyNumberFormat="1" applyFont="1" applyAlignment="1">
      <alignment horizontal="right"/>
    </xf>
    <xf numFmtId="195" fontId="5" fillId="0" borderId="16" xfId="0" applyNumberFormat="1" applyFont="1" applyBorder="1"/>
    <xf numFmtId="195" fontId="5" fillId="0" borderId="17" xfId="0" applyNumberFormat="1" applyFont="1" applyBorder="1"/>
    <xf numFmtId="195" fontId="7" fillId="0" borderId="18" xfId="0" applyNumberFormat="1" applyFont="1" applyBorder="1"/>
    <xf numFmtId="195" fontId="7" fillId="0" borderId="19" xfId="0" applyNumberFormat="1" applyFont="1" applyBorder="1"/>
    <xf numFmtId="195" fontId="6" fillId="0" borderId="20" xfId="0" applyNumberFormat="1" applyFont="1" applyBorder="1" applyAlignment="1">
      <alignment horizontal="left"/>
    </xf>
    <xf numFmtId="195" fontId="6" fillId="0" borderId="0" xfId="0" applyNumberFormat="1" applyFont="1" applyAlignment="1">
      <alignment horizontal="left"/>
    </xf>
    <xf numFmtId="195" fontId="6" fillId="11" borderId="1" xfId="0" applyNumberFormat="1" applyFont="1" applyFill="1" applyBorder="1" applyAlignment="1">
      <alignment horizontal="left"/>
    </xf>
    <xf numFmtId="195" fontId="6" fillId="11" borderId="4" xfId="0" applyNumberFormat="1" applyFont="1" applyFill="1" applyBorder="1" applyAlignment="1">
      <alignment horizontal="left"/>
    </xf>
    <xf numFmtId="195" fontId="6" fillId="11" borderId="3" xfId="0" applyNumberFormat="1" applyFont="1" applyFill="1" applyBorder="1" applyAlignment="1">
      <alignment horizontal="left"/>
    </xf>
    <xf numFmtId="195" fontId="6" fillId="11" borderId="2" xfId="0" applyNumberFormat="1" applyFont="1" applyFill="1" applyBorder="1" applyAlignment="1">
      <alignment horizontal="left"/>
    </xf>
    <xf numFmtId="195" fontId="6" fillId="0" borderId="3" xfId="0" applyNumberFormat="1" applyFont="1" applyBorder="1" applyAlignment="1">
      <alignment horizontal="left"/>
    </xf>
    <xf numFmtId="195" fontId="6" fillId="0" borderId="1" xfId="0" applyNumberFormat="1" applyFont="1" applyBorder="1" applyAlignment="1">
      <alignment horizontal="left"/>
    </xf>
    <xf numFmtId="195" fontId="6" fillId="0" borderId="4" xfId="0" applyNumberFormat="1" applyFont="1" applyBorder="1" applyAlignment="1">
      <alignment horizontal="left"/>
    </xf>
    <xf numFmtId="195" fontId="6" fillId="0" borderId="21" xfId="0" applyNumberFormat="1" applyFont="1" applyBorder="1" applyAlignment="1">
      <alignment horizontal="left"/>
    </xf>
    <xf numFmtId="195" fontId="6" fillId="11" borderId="14" xfId="0" applyNumberFormat="1" applyFont="1" applyFill="1" applyBorder="1" applyAlignment="1">
      <alignment horizontal="center"/>
    </xf>
    <xf numFmtId="195" fontId="6" fillId="11" borderId="10" xfId="0" applyNumberFormat="1" applyFont="1" applyFill="1" applyBorder="1" applyAlignment="1">
      <alignment horizontal="center"/>
    </xf>
    <xf numFmtId="195" fontId="6" fillId="11" borderId="0" xfId="0" applyNumberFormat="1" applyFont="1" applyFill="1" applyAlignment="1">
      <alignment horizontal="center"/>
    </xf>
    <xf numFmtId="195" fontId="6" fillId="11" borderId="9" xfId="0" applyNumberFormat="1" applyFont="1" applyFill="1" applyBorder="1" applyAlignment="1">
      <alignment horizontal="center"/>
    </xf>
    <xf numFmtId="195" fontId="6" fillId="0" borderId="0" xfId="0" applyNumberFormat="1" applyFont="1" applyAlignment="1">
      <alignment horizontal="center"/>
    </xf>
    <xf numFmtId="195" fontId="6" fillId="0" borderId="14" xfId="0" applyNumberFormat="1" applyFont="1" applyBorder="1" applyAlignment="1">
      <alignment horizontal="center"/>
    </xf>
    <xf numFmtId="195" fontId="6" fillId="0" borderId="10" xfId="0" applyNumberFormat="1" applyFont="1" applyBorder="1" applyAlignment="1">
      <alignment horizontal="center"/>
    </xf>
    <xf numFmtId="195" fontId="6" fillId="0" borderId="22" xfId="0" applyNumberFormat="1" applyFont="1" applyBorder="1" applyAlignment="1">
      <alignment horizontal="center"/>
    </xf>
    <xf numFmtId="195" fontId="6" fillId="0" borderId="23" xfId="0" applyNumberFormat="1" applyFont="1" applyBorder="1"/>
    <xf numFmtId="195" fontId="6" fillId="0" borderId="7" xfId="0" applyNumberFormat="1" applyFont="1" applyBorder="1"/>
    <xf numFmtId="195" fontId="6" fillId="11" borderId="5" xfId="0" applyNumberFormat="1" applyFont="1" applyFill="1" applyBorder="1"/>
    <xf numFmtId="195" fontId="6" fillId="11" borderId="8" xfId="0" applyNumberFormat="1" applyFont="1" applyFill="1" applyBorder="1"/>
    <xf numFmtId="195" fontId="6" fillId="11" borderId="7" xfId="0" applyNumberFormat="1" applyFont="1" applyFill="1" applyBorder="1"/>
    <xf numFmtId="195" fontId="6" fillId="11" borderId="6" xfId="0" applyNumberFormat="1" applyFont="1" applyFill="1" applyBorder="1"/>
    <xf numFmtId="195" fontId="6" fillId="0" borderId="8" xfId="0" applyNumberFormat="1" applyFont="1" applyBorder="1"/>
    <xf numFmtId="195" fontId="6" fillId="0" borderId="24" xfId="0" applyNumberFormat="1" applyFont="1" applyBorder="1"/>
    <xf numFmtId="195" fontId="6" fillId="0" borderId="25" xfId="0" quotePrefix="1" applyNumberFormat="1" applyFont="1" applyBorder="1" applyAlignment="1">
      <alignment horizontal="left"/>
    </xf>
    <xf numFmtId="195" fontId="6" fillId="0" borderId="0" xfId="0" quotePrefix="1" applyNumberFormat="1" applyFont="1" applyAlignment="1">
      <alignment horizontal="left"/>
    </xf>
    <xf numFmtId="195" fontId="19" fillId="11" borderId="3" xfId="1" applyNumberFormat="1" applyFont="1" applyFill="1" applyBorder="1" applyAlignment="1" applyProtection="1">
      <alignment horizontal="right"/>
    </xf>
    <xf numFmtId="195" fontId="19" fillId="7" borderId="3" xfId="1" applyNumberFormat="1" applyFont="1" applyFill="1" applyBorder="1" applyAlignment="1" applyProtection="1">
      <alignment horizontal="right"/>
    </xf>
    <xf numFmtId="195" fontId="19" fillId="7" borderId="21" xfId="1" applyNumberFormat="1" applyFont="1" applyFill="1" applyBorder="1" applyAlignment="1" applyProtection="1">
      <alignment horizontal="right"/>
    </xf>
    <xf numFmtId="195" fontId="6" fillId="0" borderId="25" xfId="0" applyNumberFormat="1" applyFont="1" applyBorder="1" applyAlignment="1">
      <alignment horizontal="left"/>
    </xf>
    <xf numFmtId="195" fontId="19" fillId="11" borderId="0" xfId="1" applyNumberFormat="1" applyFont="1" applyFill="1" applyBorder="1" applyAlignment="1" applyProtection="1">
      <alignment horizontal="right"/>
    </xf>
    <xf numFmtId="195" fontId="19" fillId="7" borderId="0" xfId="1" applyNumberFormat="1" applyFont="1" applyFill="1" applyBorder="1" applyAlignment="1" applyProtection="1">
      <alignment horizontal="right"/>
    </xf>
    <xf numFmtId="195" fontId="19" fillId="7" borderId="22" xfId="1" applyNumberFormat="1" applyFont="1" applyFill="1" applyBorder="1" applyAlignment="1" applyProtection="1">
      <alignment horizontal="right"/>
    </xf>
    <xf numFmtId="195" fontId="6" fillId="0" borderId="20" xfId="0" quotePrefix="1" applyNumberFormat="1" applyFont="1" applyBorder="1" applyAlignment="1">
      <alignment horizontal="left"/>
    </xf>
    <xf numFmtId="195" fontId="6" fillId="8" borderId="0" xfId="0" quotePrefix="1" applyNumberFormat="1" applyFont="1" applyFill="1" applyAlignment="1">
      <alignment horizontal="left"/>
    </xf>
    <xf numFmtId="195" fontId="19" fillId="8" borderId="0" xfId="1" applyNumberFormat="1" applyFont="1" applyFill="1" applyBorder="1" applyAlignment="1" applyProtection="1">
      <alignment horizontal="right"/>
    </xf>
    <xf numFmtId="195" fontId="19" fillId="8" borderId="22" xfId="1" applyNumberFormat="1" applyFont="1" applyFill="1" applyBorder="1" applyAlignment="1" applyProtection="1">
      <alignment horizontal="right"/>
    </xf>
    <xf numFmtId="195" fontId="6" fillId="8" borderId="0" xfId="0" applyNumberFormat="1" applyFont="1" applyFill="1" applyAlignment="1">
      <alignment horizontal="left"/>
    </xf>
    <xf numFmtId="195" fontId="6" fillId="0" borderId="26" xfId="0" applyNumberFormat="1" applyFont="1" applyBorder="1" applyAlignment="1">
      <alignment horizontal="left"/>
    </xf>
    <xf numFmtId="195" fontId="6" fillId="0" borderId="15" xfId="0" applyNumberFormat="1" applyFont="1" applyBorder="1" applyAlignment="1">
      <alignment horizontal="left"/>
    </xf>
    <xf numFmtId="195" fontId="19" fillId="11" borderId="15" xfId="1" applyNumberFormat="1" applyFont="1" applyFill="1" applyBorder="1" applyAlignment="1" applyProtection="1">
      <alignment horizontal="right"/>
    </xf>
    <xf numFmtId="195" fontId="19" fillId="7" borderId="15" xfId="1" applyNumberFormat="1" applyFont="1" applyFill="1" applyBorder="1" applyAlignment="1" applyProtection="1">
      <alignment horizontal="right"/>
    </xf>
    <xf numFmtId="195" fontId="19" fillId="7" borderId="27" xfId="1" applyNumberFormat="1" applyFont="1" applyFill="1" applyBorder="1" applyAlignment="1" applyProtection="1">
      <alignment horizontal="right"/>
    </xf>
    <xf numFmtId="195" fontId="6" fillId="0" borderId="28" xfId="0" applyNumberFormat="1" applyFont="1" applyBorder="1" applyAlignment="1">
      <alignment horizontal="left"/>
    </xf>
    <xf numFmtId="195" fontId="6" fillId="0" borderId="23" xfId="0" applyNumberFormat="1" applyFont="1" applyBorder="1" applyAlignment="1">
      <alignment horizontal="left"/>
    </xf>
    <xf numFmtId="195" fontId="6" fillId="0" borderId="7" xfId="0" applyNumberFormat="1" applyFont="1" applyBorder="1" applyAlignment="1">
      <alignment horizontal="left"/>
    </xf>
    <xf numFmtId="195" fontId="19" fillId="11" borderId="7" xfId="1" applyNumberFormat="1" applyFont="1" applyFill="1" applyBorder="1" applyAlignment="1" applyProtection="1">
      <alignment horizontal="right"/>
    </xf>
    <xf numFmtId="195" fontId="19" fillId="7" borderId="7" xfId="1" applyNumberFormat="1" applyFont="1" applyFill="1" applyBorder="1" applyAlignment="1" applyProtection="1">
      <alignment horizontal="right"/>
    </xf>
    <xf numFmtId="195" fontId="19" fillId="7" borderId="24" xfId="1" applyNumberFormat="1" applyFont="1" applyFill="1" applyBorder="1" applyAlignment="1" applyProtection="1">
      <alignment horizontal="right"/>
    </xf>
    <xf numFmtId="195" fontId="6" fillId="0" borderId="29" xfId="0" applyNumberFormat="1" applyFont="1" applyBorder="1"/>
    <xf numFmtId="195" fontId="6" fillId="0" borderId="3" xfId="0" applyNumberFormat="1" applyFont="1" applyBorder="1"/>
    <xf numFmtId="38" fontId="6" fillId="11" borderId="3" xfId="1" applyFont="1" applyFill="1" applyBorder="1"/>
    <xf numFmtId="38" fontId="6" fillId="7" borderId="21" xfId="1" applyFont="1" applyFill="1" applyBorder="1"/>
    <xf numFmtId="195" fontId="6" fillId="0" borderId="30" xfId="0" applyNumberFormat="1" applyFont="1" applyBorder="1"/>
    <xf numFmtId="195" fontId="6" fillId="0" borderId="31" xfId="0" applyNumberFormat="1" applyFont="1" applyBorder="1"/>
    <xf numFmtId="38" fontId="6" fillId="11" borderId="31" xfId="1" applyFont="1" applyFill="1" applyBorder="1"/>
    <xf numFmtId="38" fontId="6" fillId="7" borderId="31" xfId="1" applyFont="1" applyFill="1" applyBorder="1"/>
    <xf numFmtId="38" fontId="6" fillId="7" borderId="32" xfId="1" applyFont="1" applyFill="1" applyBorder="1"/>
    <xf numFmtId="0" fontId="4" fillId="0" borderId="0" xfId="0" applyFont="1"/>
    <xf numFmtId="38" fontId="24" fillId="7" borderId="0" xfId="1" applyFont="1" applyFill="1" applyAlignment="1" applyProtection="1">
      <alignment horizontal="left"/>
    </xf>
    <xf numFmtId="38" fontId="25" fillId="7" borderId="0" xfId="1" applyFont="1" applyFill="1"/>
    <xf numFmtId="0" fontId="25" fillId="7" borderId="0" xfId="0" applyFont="1" applyFill="1" applyAlignment="1">
      <alignment vertical="center"/>
    </xf>
    <xf numFmtId="0" fontId="26" fillId="7" borderId="0" xfId="0" applyFont="1" applyFill="1"/>
    <xf numFmtId="0" fontId="26" fillId="0" borderId="0" xfId="0" applyFont="1"/>
    <xf numFmtId="38" fontId="27" fillId="7" borderId="0" xfId="1" applyFont="1" applyFill="1" applyAlignment="1" applyProtection="1">
      <alignment horizontal="left"/>
    </xf>
    <xf numFmtId="38" fontId="28" fillId="7" borderId="0" xfId="1" quotePrefix="1" applyFont="1" applyFill="1" applyBorder="1" applyAlignment="1" applyProtection="1">
      <alignment horizontal="left"/>
    </xf>
    <xf numFmtId="38" fontId="25" fillId="7" borderId="14" xfId="1" applyFont="1" applyFill="1" applyBorder="1" applyAlignment="1" applyProtection="1"/>
    <xf numFmtId="38" fontId="25" fillId="7" borderId="0" xfId="1" applyFont="1" applyFill="1" applyAlignment="1"/>
    <xf numFmtId="38" fontId="29" fillId="7" borderId="31" xfId="1" applyFont="1" applyFill="1" applyBorder="1" applyAlignment="1" applyProtection="1">
      <alignment horizontal="left"/>
      <protection locked="0"/>
    </xf>
    <xf numFmtId="38" fontId="29" fillId="7" borderId="31" xfId="1" applyFont="1" applyFill="1" applyBorder="1" applyAlignment="1" applyProtection="1"/>
    <xf numFmtId="38" fontId="30" fillId="7" borderId="31" xfId="1" quotePrefix="1" applyFont="1" applyFill="1" applyBorder="1" applyAlignment="1" applyProtection="1">
      <alignment horizontal="left" vertical="center"/>
    </xf>
    <xf numFmtId="38" fontId="25" fillId="7" borderId="31" xfId="1" quotePrefix="1" applyFont="1" applyFill="1" applyBorder="1" applyAlignment="1" applyProtection="1">
      <alignment horizontal="left" vertical="center"/>
    </xf>
    <xf numFmtId="38" fontId="25" fillId="7" borderId="31" xfId="1" quotePrefix="1" applyFont="1" applyFill="1" applyBorder="1" applyAlignment="1" applyProtection="1">
      <alignment horizontal="center" vertical="center"/>
    </xf>
    <xf numFmtId="38" fontId="25" fillId="7" borderId="33" xfId="1" applyFont="1" applyFill="1" applyBorder="1" applyAlignment="1">
      <alignment vertical="center"/>
    </xf>
    <xf numFmtId="38" fontId="25" fillId="7" borderId="17" xfId="1" applyFont="1" applyFill="1" applyBorder="1" applyAlignment="1">
      <alignment vertical="center"/>
    </xf>
    <xf numFmtId="38" fontId="25" fillId="7" borderId="34" xfId="1" applyFont="1" applyFill="1" applyBorder="1" applyAlignment="1">
      <alignment vertical="center"/>
    </xf>
    <xf numFmtId="38" fontId="25" fillId="7" borderId="25" xfId="1" applyFont="1" applyFill="1" applyBorder="1" applyAlignment="1" applyProtection="1">
      <alignment horizontal="centerContinuous" vertical="center"/>
    </xf>
    <xf numFmtId="38" fontId="25" fillId="7" borderId="0" xfId="1" applyFont="1" applyFill="1" applyBorder="1" applyAlignment="1">
      <alignment horizontal="centerContinuous" vertical="center"/>
    </xf>
    <xf numFmtId="38" fontId="25" fillId="7" borderId="3" xfId="1" applyFont="1" applyFill="1" applyBorder="1"/>
    <xf numFmtId="0" fontId="25" fillId="7" borderId="1" xfId="0" applyFont="1" applyFill="1" applyBorder="1"/>
    <xf numFmtId="0" fontId="25" fillId="7" borderId="4" xfId="0" applyFont="1" applyFill="1" applyBorder="1"/>
    <xf numFmtId="0" fontId="25" fillId="7" borderId="21" xfId="0" applyFont="1" applyFill="1" applyBorder="1"/>
    <xf numFmtId="38" fontId="25" fillId="7" borderId="36" xfId="1" applyFont="1" applyFill="1" applyBorder="1" applyAlignment="1" applyProtection="1">
      <alignment vertical="center"/>
    </xf>
    <xf numFmtId="38" fontId="25" fillId="7" borderId="7" xfId="1" applyFont="1" applyFill="1" applyBorder="1" applyAlignment="1" applyProtection="1">
      <alignment vertical="center"/>
    </xf>
    <xf numFmtId="38" fontId="25" fillId="7" borderId="7" xfId="1" applyFont="1" applyFill="1" applyBorder="1" applyAlignment="1">
      <alignment horizontal="center" vertical="top"/>
    </xf>
    <xf numFmtId="38" fontId="25" fillId="7" borderId="5" xfId="1" applyFont="1" applyFill="1" applyBorder="1" applyAlignment="1">
      <alignment horizontal="center" vertical="top"/>
    </xf>
    <xf numFmtId="38" fontId="25" fillId="7" borderId="8" xfId="1" applyFont="1" applyFill="1" applyBorder="1" applyAlignment="1">
      <alignment horizontal="center" vertical="top"/>
    </xf>
    <xf numFmtId="38" fontId="25" fillId="7" borderId="24" xfId="1" applyFont="1" applyFill="1" applyBorder="1" applyAlignment="1">
      <alignment horizontal="center" vertical="top"/>
    </xf>
    <xf numFmtId="38" fontId="25" fillId="7" borderId="25" xfId="1" quotePrefix="1" applyFont="1" applyFill="1" applyBorder="1" applyAlignment="1" applyProtection="1">
      <alignment horizontal="left" vertical="center"/>
    </xf>
    <xf numFmtId="38" fontId="25" fillId="7" borderId="0" xfId="1" quotePrefix="1" applyFont="1" applyFill="1" applyBorder="1" applyAlignment="1" applyProtection="1">
      <alignment horizontal="left" vertical="center"/>
    </xf>
    <xf numFmtId="38" fontId="25" fillId="7" borderId="9" xfId="1" applyFont="1" applyFill="1" applyBorder="1"/>
    <xf numFmtId="38" fontId="25" fillId="7" borderId="0" xfId="1" applyFont="1" applyFill="1" applyBorder="1" applyAlignment="1" applyProtection="1">
      <alignment vertical="center"/>
      <protection locked="0"/>
    </xf>
    <xf numFmtId="38" fontId="25" fillId="8" borderId="0" xfId="1" applyFont="1" applyFill="1" applyBorder="1" applyAlignment="1" applyProtection="1">
      <alignment vertical="center"/>
      <protection locked="0"/>
    </xf>
    <xf numFmtId="38" fontId="25" fillId="8" borderId="22" xfId="1" applyFont="1" applyFill="1" applyBorder="1" applyAlignment="1" applyProtection="1">
      <alignment vertical="center"/>
      <protection locked="0"/>
    </xf>
    <xf numFmtId="38" fontId="25" fillId="7" borderId="25" xfId="1" applyFont="1" applyFill="1" applyBorder="1"/>
    <xf numFmtId="38" fontId="25" fillId="7" borderId="7" xfId="1" quotePrefix="1" applyFont="1" applyFill="1" applyBorder="1" applyAlignment="1">
      <alignment horizontal="left"/>
    </xf>
    <xf numFmtId="38" fontId="25" fillId="7" borderId="6" xfId="1" applyFont="1" applyFill="1" applyBorder="1"/>
    <xf numFmtId="38" fontId="25" fillId="7" borderId="24" xfId="1" applyFont="1" applyFill="1" applyBorder="1" applyAlignment="1" applyProtection="1">
      <alignment vertical="center"/>
    </xf>
    <xf numFmtId="38" fontId="25" fillId="7" borderId="3" xfId="1" applyFont="1" applyFill="1" applyBorder="1" applyAlignment="1" applyProtection="1">
      <alignment vertical="center"/>
      <protection locked="0"/>
    </xf>
    <xf numFmtId="38" fontId="25" fillId="8" borderId="3" xfId="1" applyFont="1" applyFill="1" applyBorder="1" applyAlignment="1" applyProtection="1">
      <alignment vertical="center"/>
      <protection locked="0"/>
    </xf>
    <xf numFmtId="38" fontId="25" fillId="8" borderId="21" xfId="1" applyFont="1" applyFill="1" applyBorder="1" applyAlignment="1" applyProtection="1">
      <alignment vertical="center"/>
      <protection locked="0"/>
    </xf>
    <xf numFmtId="38" fontId="25" fillId="7" borderId="0" xfId="1" applyFont="1" applyFill="1" applyBorder="1" applyAlignment="1" applyProtection="1">
      <alignment vertical="center"/>
    </xf>
    <xf numFmtId="38" fontId="25" fillId="8" borderId="0" xfId="1" applyFont="1" applyFill="1" applyBorder="1" applyAlignment="1" applyProtection="1">
      <alignment vertical="center"/>
    </xf>
    <xf numFmtId="38" fontId="25" fillId="8" borderId="22" xfId="1" applyFont="1" applyFill="1" applyBorder="1" applyAlignment="1" applyProtection="1">
      <alignment vertical="center"/>
    </xf>
    <xf numFmtId="0" fontId="25" fillId="7" borderId="25" xfId="0" applyFont="1" applyFill="1" applyBorder="1"/>
    <xf numFmtId="0" fontId="25" fillId="7" borderId="0" xfId="0" applyFont="1" applyFill="1"/>
    <xf numFmtId="38" fontId="25" fillId="7" borderId="0" xfId="1" applyFont="1" applyFill="1" applyBorder="1"/>
    <xf numFmtId="38" fontId="25" fillId="7" borderId="22" xfId="1" applyFont="1" applyFill="1" applyBorder="1"/>
    <xf numFmtId="38" fontId="25" fillId="7" borderId="0" xfId="1" applyFont="1" applyFill="1" applyBorder="1" applyAlignment="1" applyProtection="1">
      <alignment horizontal="left" vertical="center"/>
    </xf>
    <xf numFmtId="38" fontId="25" fillId="7" borderId="22" xfId="1" applyFont="1" applyFill="1" applyBorder="1" applyAlignment="1" applyProtection="1">
      <alignment vertical="center"/>
      <protection locked="0"/>
    </xf>
    <xf numFmtId="38" fontId="25" fillId="7" borderId="0" xfId="1" quotePrefix="1" applyFont="1" applyFill="1" applyBorder="1" applyAlignment="1">
      <alignment horizontal="left"/>
    </xf>
    <xf numFmtId="38" fontId="25" fillId="7" borderId="37" xfId="1" applyFont="1" applyFill="1" applyBorder="1" applyAlignment="1" applyProtection="1">
      <alignment horizontal="left" vertical="center"/>
    </xf>
    <xf numFmtId="38" fontId="25" fillId="7" borderId="15" xfId="1" applyFont="1" applyFill="1" applyBorder="1" applyAlignment="1" applyProtection="1">
      <alignment horizontal="center" vertical="center"/>
    </xf>
    <xf numFmtId="38" fontId="25" fillId="7" borderId="12" xfId="1" applyFont="1" applyFill="1" applyBorder="1" applyAlignment="1" applyProtection="1">
      <alignment vertical="center"/>
    </xf>
    <xf numFmtId="38" fontId="25" fillId="7" borderId="15" xfId="1" applyFont="1" applyFill="1" applyBorder="1" applyAlignment="1" applyProtection="1">
      <alignment vertical="center"/>
    </xf>
    <xf numFmtId="38" fontId="25" fillId="7" borderId="27" xfId="1" applyFont="1" applyFill="1" applyBorder="1" applyAlignment="1" applyProtection="1">
      <alignment vertical="center"/>
    </xf>
    <xf numFmtId="38" fontId="25" fillId="7" borderId="0" xfId="1" applyFont="1" applyFill="1" applyBorder="1" applyAlignment="1">
      <alignment vertical="center"/>
    </xf>
    <xf numFmtId="38" fontId="25" fillId="7" borderId="22" xfId="1" applyFont="1" applyFill="1" applyBorder="1" applyAlignment="1" applyProtection="1">
      <alignment vertical="center"/>
    </xf>
    <xf numFmtId="38" fontId="25" fillId="8" borderId="15" xfId="1" applyFont="1" applyFill="1" applyBorder="1" applyAlignment="1" applyProtection="1">
      <alignment vertical="center"/>
    </xf>
    <xf numFmtId="38" fontId="25" fillId="8" borderId="27" xfId="1" applyFont="1" applyFill="1" applyBorder="1" applyAlignment="1" applyProtection="1">
      <alignment vertical="center"/>
    </xf>
    <xf numFmtId="38" fontId="25" fillId="7" borderId="25" xfId="1" applyFont="1" applyFill="1" applyBorder="1" applyAlignment="1" applyProtection="1">
      <alignment horizontal="left" vertical="center"/>
    </xf>
    <xf numFmtId="38" fontId="25" fillId="7" borderId="9" xfId="1" applyFont="1" applyFill="1" applyBorder="1" applyAlignment="1" applyProtection="1">
      <alignment vertical="center"/>
    </xf>
    <xf numFmtId="38" fontId="25" fillId="7" borderId="9" xfId="1" applyFont="1" applyFill="1" applyBorder="1" applyAlignment="1">
      <alignment vertical="center"/>
    </xf>
    <xf numFmtId="38" fontId="25" fillId="7" borderId="29" xfId="1" quotePrefix="1" applyFont="1" applyFill="1" applyBorder="1" applyAlignment="1" applyProtection="1">
      <alignment horizontal="centerContinuous" vertical="center"/>
    </xf>
    <xf numFmtId="38" fontId="25" fillId="7" borderId="1" xfId="1" applyFont="1" applyFill="1" applyBorder="1" applyAlignment="1" applyProtection="1">
      <alignment horizontal="left" vertical="center"/>
    </xf>
    <xf numFmtId="38" fontId="25" fillId="7" borderId="2" xfId="1" applyFont="1" applyFill="1" applyBorder="1" applyAlignment="1">
      <alignment vertical="center"/>
    </xf>
    <xf numFmtId="38" fontId="25" fillId="7" borderId="21" xfId="1" applyFont="1" applyFill="1" applyBorder="1" applyAlignment="1" applyProtection="1">
      <alignment vertical="center"/>
      <protection locked="0"/>
    </xf>
    <xf numFmtId="38" fontId="25" fillId="7" borderId="30" xfId="1" quotePrefix="1" applyFont="1" applyFill="1" applyBorder="1" applyAlignment="1" applyProtection="1">
      <alignment horizontal="centerContinuous" vertical="center"/>
    </xf>
    <xf numFmtId="38" fontId="25" fillId="7" borderId="38" xfId="1" applyFont="1" applyFill="1" applyBorder="1" applyAlignment="1" applyProtection="1">
      <alignment horizontal="left" vertical="center"/>
    </xf>
    <xf numFmtId="38" fontId="25" fillId="7" borderId="39" xfId="1" applyFont="1" applyFill="1" applyBorder="1" applyAlignment="1" applyProtection="1">
      <alignment vertical="center"/>
    </xf>
    <xf numFmtId="38" fontId="25" fillId="7" borderId="31" xfId="1" applyFont="1" applyFill="1" applyBorder="1" applyAlignment="1" applyProtection="1">
      <alignment vertical="center"/>
    </xf>
    <xf numFmtId="38" fontId="25" fillId="7" borderId="32" xfId="1" applyFont="1" applyFill="1" applyBorder="1" applyAlignment="1" applyProtection="1">
      <alignment vertical="center"/>
    </xf>
    <xf numFmtId="0" fontId="25" fillId="0" borderId="0" xfId="0" applyFont="1"/>
    <xf numFmtId="38" fontId="25" fillId="0" borderId="0" xfId="0" applyNumberFormat="1" applyFont="1"/>
    <xf numFmtId="0" fontId="26" fillId="0" borderId="3" xfId="0" applyFont="1" applyBorder="1"/>
    <xf numFmtId="0" fontId="32" fillId="0" borderId="0" xfId="0" applyFont="1" applyAlignment="1">
      <alignment vertical="center"/>
    </xf>
    <xf numFmtId="0" fontId="33" fillId="0" borderId="0" xfId="0" applyFont="1" applyAlignment="1">
      <alignment vertical="center" shrinkToFit="1"/>
    </xf>
    <xf numFmtId="0" fontId="33" fillId="0" borderId="0" xfId="0" applyFont="1" applyAlignment="1">
      <alignment vertical="center"/>
    </xf>
    <xf numFmtId="0" fontId="34"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horizontal="right" vertical="center" shrinkToFit="1"/>
    </xf>
    <xf numFmtId="0" fontId="34" fillId="0" borderId="1" xfId="0" applyFont="1" applyBorder="1" applyAlignment="1">
      <alignment vertical="center"/>
    </xf>
    <xf numFmtId="0" fontId="34" fillId="0" borderId="2" xfId="0" applyFont="1" applyBorder="1" applyAlignment="1">
      <alignment vertical="center"/>
    </xf>
    <xf numFmtId="0" fontId="33" fillId="7" borderId="3" xfId="0" applyFont="1" applyFill="1" applyBorder="1" applyAlignment="1">
      <alignment vertical="center" shrinkToFit="1"/>
    </xf>
    <xf numFmtId="0" fontId="33" fillId="7" borderId="15" xfId="0" applyFont="1" applyFill="1" applyBorder="1" applyAlignment="1">
      <alignment vertical="center" shrinkToFit="1"/>
    </xf>
    <xf numFmtId="0" fontId="33" fillId="7" borderId="12" xfId="0" applyFont="1" applyFill="1" applyBorder="1" applyAlignment="1">
      <alignment vertical="center" shrinkToFit="1"/>
    </xf>
    <xf numFmtId="0" fontId="34" fillId="0" borderId="14" xfId="0" applyFont="1" applyBorder="1" applyAlignment="1">
      <alignment vertical="center"/>
    </xf>
    <xf numFmtId="0" fontId="34" fillId="0" borderId="9" xfId="0" applyFont="1" applyBorder="1" applyAlignment="1">
      <alignment vertical="center"/>
    </xf>
    <xf numFmtId="0" fontId="33" fillId="7" borderId="4" xfId="0" applyFont="1" applyFill="1" applyBorder="1" applyAlignment="1">
      <alignment vertical="center" shrinkToFit="1"/>
    </xf>
    <xf numFmtId="0" fontId="33" fillId="7" borderId="2" xfId="0" applyFont="1" applyFill="1" applyBorder="1" applyAlignment="1">
      <alignment vertical="center" shrinkToFit="1"/>
    </xf>
    <xf numFmtId="0" fontId="33" fillId="7" borderId="1" xfId="0" applyFont="1" applyFill="1" applyBorder="1" applyAlignment="1">
      <alignment vertical="center" shrinkToFit="1"/>
    </xf>
    <xf numFmtId="0" fontId="33" fillId="7" borderId="10" xfId="0" applyFont="1" applyFill="1" applyBorder="1" applyAlignment="1">
      <alignment horizontal="center" vertical="center" shrinkToFit="1"/>
    </xf>
    <xf numFmtId="0" fontId="33" fillId="7" borderId="9" xfId="0" applyFont="1" applyFill="1" applyBorder="1" applyAlignment="1">
      <alignment horizontal="center" vertical="center" shrinkToFit="1"/>
    </xf>
    <xf numFmtId="0" fontId="33" fillId="7" borderId="0" xfId="0" applyFont="1" applyFill="1" applyAlignment="1">
      <alignment horizontal="center" vertical="center" shrinkToFit="1"/>
    </xf>
    <xf numFmtId="0" fontId="33" fillId="7" borderId="14" xfId="0" applyFont="1" applyFill="1" applyBorder="1" applyAlignment="1">
      <alignment horizontal="center" vertical="center" shrinkToFit="1"/>
    </xf>
    <xf numFmtId="0" fontId="34" fillId="0" borderId="5" xfId="0" applyFont="1" applyBorder="1" applyAlignment="1">
      <alignment vertical="center"/>
    </xf>
    <xf numFmtId="0" fontId="34" fillId="0" borderId="6" xfId="0" applyFont="1" applyBorder="1" applyAlignment="1">
      <alignment horizontal="left" vertical="center"/>
    </xf>
    <xf numFmtId="0" fontId="33" fillId="7" borderId="8" xfId="0" applyFont="1" applyFill="1" applyBorder="1" applyAlignment="1">
      <alignment horizontal="left" vertical="center" shrinkToFit="1"/>
    </xf>
    <xf numFmtId="0" fontId="33" fillId="7" borderId="6" xfId="0" applyFont="1" applyFill="1" applyBorder="1" applyAlignment="1">
      <alignment vertical="center" shrinkToFit="1"/>
    </xf>
    <xf numFmtId="0" fontId="33" fillId="7" borderId="7" xfId="0" applyFont="1" applyFill="1" applyBorder="1" applyAlignment="1">
      <alignment vertical="center" shrinkToFit="1"/>
    </xf>
    <xf numFmtId="0" fontId="33" fillId="7" borderId="8" xfId="0" applyFont="1" applyFill="1" applyBorder="1" applyAlignment="1">
      <alignment vertical="center" shrinkToFit="1"/>
    </xf>
    <xf numFmtId="0" fontId="33" fillId="7" borderId="5" xfId="0" applyFont="1" applyFill="1" applyBorder="1" applyAlignment="1">
      <alignment vertical="center" shrinkToFit="1"/>
    </xf>
    <xf numFmtId="0" fontId="34" fillId="0" borderId="2" xfId="0" applyFont="1" applyBorder="1" applyAlignment="1">
      <alignment horizontal="left" vertical="center"/>
    </xf>
    <xf numFmtId="195" fontId="33" fillId="7" borderId="3" xfId="1" applyNumberFormat="1" applyFont="1" applyFill="1" applyBorder="1" applyAlignment="1" applyProtection="1">
      <alignment vertical="center" shrinkToFit="1"/>
    </xf>
    <xf numFmtId="195" fontId="33" fillId="7" borderId="2" xfId="1" applyNumberFormat="1" applyFont="1" applyFill="1" applyBorder="1" applyAlignment="1" applyProtection="1">
      <alignment vertical="center" shrinkToFit="1"/>
    </xf>
    <xf numFmtId="197" fontId="34" fillId="0" borderId="14" xfId="0" applyNumberFormat="1" applyFont="1" applyBorder="1" applyAlignment="1">
      <alignment vertical="center"/>
    </xf>
    <xf numFmtId="0" fontId="34" fillId="0" borderId="9" xfId="0" applyFont="1" applyBorder="1" applyAlignment="1">
      <alignment horizontal="left" vertical="center"/>
    </xf>
    <xf numFmtId="195" fontId="33" fillId="7" borderId="0" xfId="1" applyNumberFormat="1" applyFont="1" applyFill="1" applyBorder="1" applyAlignment="1" applyProtection="1">
      <alignment vertical="center" shrinkToFit="1"/>
    </xf>
    <xf numFmtId="195" fontId="33" fillId="7" borderId="9" xfId="1" applyNumberFormat="1" applyFont="1" applyFill="1" applyBorder="1" applyAlignment="1" applyProtection="1">
      <alignment vertical="center" shrinkToFit="1"/>
    </xf>
    <xf numFmtId="195" fontId="33" fillId="8" borderId="0" xfId="1" applyNumberFormat="1" applyFont="1" applyFill="1" applyBorder="1" applyAlignment="1" applyProtection="1">
      <alignment vertical="center" shrinkToFit="1"/>
    </xf>
    <xf numFmtId="195" fontId="33" fillId="8" borderId="9" xfId="1" applyNumberFormat="1" applyFont="1" applyFill="1" applyBorder="1" applyAlignment="1" applyProtection="1">
      <alignment vertical="center" shrinkToFit="1"/>
    </xf>
    <xf numFmtId="0" fontId="34" fillId="0" borderId="13" xfId="0" applyFont="1" applyBorder="1" applyAlignment="1">
      <alignment vertical="center"/>
    </xf>
    <xf numFmtId="0" fontId="34" fillId="0" borderId="12" xfId="0" applyFont="1" applyBorder="1" applyAlignment="1">
      <alignment horizontal="left" vertical="center"/>
    </xf>
    <xf numFmtId="195" fontId="33" fillId="7" borderId="15" xfId="1" applyNumberFormat="1" applyFont="1" applyFill="1" applyBorder="1" applyAlignment="1" applyProtection="1">
      <alignment vertical="center" shrinkToFit="1"/>
    </xf>
    <xf numFmtId="195" fontId="33" fillId="7" borderId="12" xfId="1" applyNumberFormat="1" applyFont="1" applyFill="1" applyBorder="1" applyAlignment="1" applyProtection="1">
      <alignment vertical="center" shrinkToFit="1"/>
    </xf>
    <xf numFmtId="0" fontId="34" fillId="0" borderId="0" xfId="0" applyFont="1" applyAlignment="1">
      <alignment horizontal="left" vertical="center"/>
    </xf>
    <xf numFmtId="0" fontId="33" fillId="7" borderId="0" xfId="0" applyFont="1" applyFill="1" applyAlignment="1">
      <alignment vertical="center" shrinkToFit="1"/>
    </xf>
    <xf numFmtId="0" fontId="33" fillId="7" borderId="0" xfId="0" applyFont="1" applyFill="1" applyAlignment="1">
      <alignment horizontal="center" vertical="center"/>
    </xf>
    <xf numFmtId="0" fontId="33" fillId="7" borderId="0" xfId="0" applyFont="1" applyFill="1" applyAlignment="1">
      <alignment horizontal="right" vertical="center"/>
    </xf>
    <xf numFmtId="0" fontId="33" fillId="7" borderId="0" xfId="0" applyFont="1" applyFill="1" applyAlignment="1">
      <alignment vertical="center"/>
    </xf>
    <xf numFmtId="0" fontId="33" fillId="7" borderId="0" xfId="0" applyFont="1" applyFill="1" applyAlignment="1">
      <alignment horizontal="right" vertical="center" shrinkToFit="1"/>
    </xf>
    <xf numFmtId="0" fontId="33" fillId="7" borderId="1" xfId="0" applyFont="1" applyFill="1" applyBorder="1" applyAlignment="1">
      <alignment vertical="center"/>
    </xf>
    <xf numFmtId="0" fontId="33" fillId="7" borderId="4" xfId="0" applyFont="1" applyFill="1" applyBorder="1" applyAlignment="1">
      <alignment vertical="center"/>
    </xf>
    <xf numFmtId="0" fontId="33" fillId="7" borderId="14" xfId="0" applyFont="1" applyFill="1" applyBorder="1" applyAlignment="1">
      <alignment horizontal="center" vertical="center"/>
    </xf>
    <xf numFmtId="0" fontId="33" fillId="7" borderId="10" xfId="0" applyFont="1" applyFill="1" applyBorder="1" applyAlignment="1">
      <alignment horizontal="center" vertical="center"/>
    </xf>
    <xf numFmtId="0" fontId="34" fillId="0" borderId="6" xfId="0" applyFont="1" applyBorder="1" applyAlignment="1">
      <alignment vertical="center"/>
    </xf>
    <xf numFmtId="0" fontId="33" fillId="7" borderId="5" xfId="0" applyFont="1" applyFill="1" applyBorder="1" applyAlignment="1">
      <alignment vertical="center"/>
    </xf>
    <xf numFmtId="0" fontId="33" fillId="7" borderId="8" xfId="0" applyFont="1" applyFill="1" applyBorder="1" applyAlignment="1">
      <alignment vertical="center"/>
    </xf>
    <xf numFmtId="195" fontId="33" fillId="7" borderId="0" xfId="1" applyNumberFormat="1" applyFont="1" applyFill="1" applyBorder="1" applyAlignment="1" applyProtection="1">
      <alignment vertical="center"/>
    </xf>
    <xf numFmtId="195" fontId="33" fillId="7" borderId="3" xfId="1" applyNumberFormat="1" applyFont="1" applyFill="1" applyBorder="1" applyAlignment="1" applyProtection="1">
      <alignment vertical="center"/>
    </xf>
    <xf numFmtId="195" fontId="33" fillId="7" borderId="0" xfId="1" applyNumberFormat="1" applyFont="1" applyFill="1" applyBorder="1" applyAlignment="1" applyProtection="1">
      <alignment horizontal="right" vertical="center"/>
    </xf>
    <xf numFmtId="195" fontId="33" fillId="7" borderId="9" xfId="1" applyNumberFormat="1" applyFont="1" applyFill="1" applyBorder="1" applyAlignment="1" applyProtection="1">
      <alignment vertical="center"/>
    </xf>
    <xf numFmtId="195" fontId="33" fillId="8" borderId="0" xfId="1" applyNumberFormat="1" applyFont="1" applyFill="1" applyBorder="1" applyAlignment="1" applyProtection="1">
      <alignment vertical="center"/>
    </xf>
    <xf numFmtId="195" fontId="33" fillId="7" borderId="0" xfId="0" applyNumberFormat="1" applyFont="1" applyFill="1" applyAlignment="1">
      <alignment vertical="center"/>
    </xf>
    <xf numFmtId="195" fontId="33" fillId="7" borderId="0" xfId="0" applyNumberFormat="1" applyFont="1" applyFill="1" applyAlignment="1">
      <alignment vertical="center" shrinkToFit="1"/>
    </xf>
    <xf numFmtId="195" fontId="33" fillId="7" borderId="9" xfId="0" applyNumberFormat="1" applyFont="1" applyFill="1" applyBorder="1" applyAlignment="1">
      <alignment vertical="center" shrinkToFit="1"/>
    </xf>
    <xf numFmtId="195" fontId="33" fillId="7" borderId="15" xfId="1" applyNumberFormat="1" applyFont="1" applyFill="1" applyBorder="1" applyAlignment="1" applyProtection="1">
      <alignment vertical="center"/>
    </xf>
    <xf numFmtId="38" fontId="34" fillId="0" borderId="0" xfId="1" applyFont="1" applyFill="1" applyBorder="1" applyAlignment="1">
      <alignment vertical="center"/>
    </xf>
    <xf numFmtId="38" fontId="34" fillId="0" borderId="0" xfId="1" applyFont="1" applyFill="1" applyAlignment="1">
      <alignment vertical="center"/>
    </xf>
    <xf numFmtId="38" fontId="33" fillId="7" borderId="0" xfId="1" applyFont="1" applyFill="1" applyBorder="1" applyAlignment="1" applyProtection="1">
      <alignment horizontal="right" vertical="center"/>
    </xf>
    <xf numFmtId="38" fontId="34" fillId="0" borderId="1" xfId="1" applyFont="1" applyFill="1" applyBorder="1" applyAlignment="1">
      <alignment vertical="center"/>
    </xf>
    <xf numFmtId="38" fontId="34" fillId="0" borderId="2" xfId="1" applyFont="1" applyFill="1" applyBorder="1" applyAlignment="1">
      <alignment vertical="center"/>
    </xf>
    <xf numFmtId="38" fontId="33" fillId="7" borderId="3" xfId="1" applyFont="1" applyFill="1" applyBorder="1" applyAlignment="1">
      <alignment vertical="center"/>
    </xf>
    <xf numFmtId="0" fontId="33" fillId="7" borderId="3" xfId="0" applyFont="1" applyFill="1" applyBorder="1" applyAlignment="1">
      <alignment vertical="center"/>
    </xf>
    <xf numFmtId="0" fontId="33" fillId="7" borderId="15" xfId="0" applyFont="1" applyFill="1" applyBorder="1" applyAlignment="1">
      <alignment vertical="center"/>
    </xf>
    <xf numFmtId="0" fontId="33" fillId="7" borderId="12" xfId="0" applyFont="1" applyFill="1" applyBorder="1" applyAlignment="1">
      <alignment vertical="center"/>
    </xf>
    <xf numFmtId="38" fontId="34" fillId="0" borderId="14" xfId="1" applyFont="1" applyFill="1" applyBorder="1" applyAlignment="1">
      <alignment vertical="center"/>
    </xf>
    <xf numFmtId="38" fontId="34" fillId="0" borderId="9" xfId="1" applyFont="1" applyFill="1" applyBorder="1" applyAlignment="1">
      <alignment vertical="center"/>
    </xf>
    <xf numFmtId="38" fontId="33" fillId="7" borderId="1" xfId="1" applyFont="1" applyFill="1" applyBorder="1" applyAlignment="1">
      <alignment vertical="center"/>
    </xf>
    <xf numFmtId="38" fontId="33" fillId="7" borderId="14" xfId="1" applyFont="1" applyFill="1" applyBorder="1" applyAlignment="1" applyProtection="1">
      <alignment horizontal="center" vertical="center"/>
    </xf>
    <xf numFmtId="38" fontId="34" fillId="0" borderId="5" xfId="1" applyFont="1" applyFill="1" applyBorder="1" applyAlignment="1">
      <alignment vertical="center"/>
    </xf>
    <xf numFmtId="38" fontId="34" fillId="0" borderId="6" xfId="1" applyFont="1" applyFill="1" applyBorder="1" applyAlignment="1">
      <alignment vertical="center"/>
    </xf>
    <xf numFmtId="38" fontId="33" fillId="7" borderId="5" xfId="1" applyFont="1" applyFill="1" applyBorder="1" applyAlignment="1">
      <alignment vertical="center"/>
    </xf>
    <xf numFmtId="195" fontId="33" fillId="7" borderId="0" xfId="1" applyNumberFormat="1" applyFont="1" applyFill="1" applyBorder="1" applyAlignment="1">
      <alignment vertical="center"/>
    </xf>
    <xf numFmtId="195" fontId="33" fillId="7" borderId="3" xfId="1" applyNumberFormat="1" applyFont="1" applyFill="1" applyBorder="1" applyAlignment="1">
      <alignment vertical="center"/>
    </xf>
    <xf numFmtId="195" fontId="33" fillId="7" borderId="9" xfId="1" applyNumberFormat="1" applyFont="1" applyFill="1" applyBorder="1" applyAlignment="1">
      <alignment vertical="center"/>
    </xf>
    <xf numFmtId="195" fontId="33" fillId="8" borderId="0" xfId="1" applyNumberFormat="1" applyFont="1" applyFill="1" applyBorder="1" applyAlignment="1">
      <alignment vertical="center"/>
    </xf>
    <xf numFmtId="195" fontId="33" fillId="8" borderId="9" xfId="1" applyNumberFormat="1" applyFont="1" applyFill="1" applyBorder="1" applyAlignment="1">
      <alignment vertical="center"/>
    </xf>
    <xf numFmtId="38" fontId="34" fillId="0" borderId="14" xfId="1" applyFont="1" applyFill="1" applyBorder="1" applyAlignment="1">
      <alignment vertical="center" shrinkToFit="1"/>
    </xf>
    <xf numFmtId="38" fontId="34" fillId="0" borderId="9" xfId="1" applyFont="1" applyFill="1" applyBorder="1" applyAlignment="1">
      <alignment vertical="center" shrinkToFit="1"/>
    </xf>
    <xf numFmtId="195" fontId="33" fillId="7" borderId="0" xfId="1" applyNumberFormat="1" applyFont="1" applyFill="1" applyBorder="1" applyAlignment="1">
      <alignment vertical="center" shrinkToFit="1"/>
    </xf>
    <xf numFmtId="195" fontId="33" fillId="7" borderId="9" xfId="1" applyNumberFormat="1" applyFont="1" applyFill="1" applyBorder="1" applyAlignment="1">
      <alignment vertical="center" shrinkToFit="1"/>
    </xf>
    <xf numFmtId="38" fontId="34" fillId="0" borderId="13" xfId="1" applyFont="1" applyFill="1" applyBorder="1" applyAlignment="1">
      <alignment vertical="center"/>
    </xf>
    <xf numFmtId="38" fontId="34" fillId="0" borderId="12" xfId="1" applyFont="1" applyFill="1" applyBorder="1" applyAlignment="1" applyProtection="1">
      <alignment horizontal="left" vertical="center"/>
    </xf>
    <xf numFmtId="195" fontId="33" fillId="7" borderId="15" xfId="1" applyNumberFormat="1" applyFont="1" applyFill="1" applyBorder="1" applyAlignment="1">
      <alignment vertical="center"/>
    </xf>
    <xf numFmtId="195" fontId="33" fillId="7" borderId="12" xfId="1" applyNumberFormat="1" applyFont="1" applyFill="1" applyBorder="1" applyAlignment="1">
      <alignment vertical="center"/>
    </xf>
    <xf numFmtId="38" fontId="34" fillId="0" borderId="9" xfId="1" applyFont="1" applyFill="1" applyBorder="1" applyAlignment="1" applyProtection="1">
      <alignment horizontal="left" vertical="center"/>
    </xf>
    <xf numFmtId="195" fontId="33" fillId="7" borderId="0" xfId="1" applyNumberFormat="1" applyFont="1" applyFill="1" applyBorder="1" applyAlignment="1">
      <alignment horizontal="right" vertical="center"/>
    </xf>
    <xf numFmtId="195" fontId="33" fillId="7" borderId="7" xfId="1" applyNumberFormat="1" applyFont="1" applyFill="1" applyBorder="1" applyAlignment="1">
      <alignment vertical="center"/>
    </xf>
    <xf numFmtId="195" fontId="33" fillId="7" borderId="6" xfId="1" applyNumberFormat="1" applyFont="1" applyFill="1" applyBorder="1" applyAlignment="1">
      <alignment vertical="center"/>
    </xf>
    <xf numFmtId="194" fontId="33" fillId="7" borderId="7" xfId="1" applyNumberFormat="1" applyFont="1" applyFill="1" applyBorder="1" applyAlignment="1">
      <alignment vertical="center"/>
    </xf>
    <xf numFmtId="194" fontId="33" fillId="7" borderId="6" xfId="1" applyNumberFormat="1" applyFont="1" applyFill="1" applyBorder="1" applyAlignment="1">
      <alignment vertical="center"/>
    </xf>
    <xf numFmtId="198" fontId="6" fillId="12" borderId="0" xfId="0" applyNumberFormat="1" applyFont="1" applyFill="1" applyAlignment="1">
      <alignment horizontal="left" vertical="center"/>
    </xf>
    <xf numFmtId="0" fontId="36" fillId="0" borderId="0" xfId="0" applyFont="1" applyAlignment="1">
      <alignment horizontal="right" vertical="center"/>
    </xf>
    <xf numFmtId="0" fontId="36" fillId="0" borderId="15" xfId="0" applyFont="1" applyBorder="1" applyAlignment="1">
      <alignment vertical="center"/>
    </xf>
    <xf numFmtId="0" fontId="26" fillId="7" borderId="15" xfId="0" applyFont="1" applyFill="1" applyBorder="1" applyAlignment="1">
      <alignment horizontal="center" vertical="center"/>
    </xf>
    <xf numFmtId="0" fontId="36" fillId="0" borderId="15" xfId="0" applyFont="1" applyBorder="1" applyAlignment="1">
      <alignment horizontal="center" vertical="center"/>
    </xf>
    <xf numFmtId="0" fontId="36" fillId="0" borderId="3" xfId="0" applyFont="1" applyBorder="1" applyAlignment="1">
      <alignment horizontal="center" vertical="center"/>
    </xf>
    <xf numFmtId="0" fontId="36" fillId="0" borderId="3" xfId="0" applyFont="1" applyBorder="1" applyAlignment="1">
      <alignment horizontal="left" vertical="center"/>
    </xf>
    <xf numFmtId="37" fontId="26" fillId="7" borderId="3" xfId="0" applyNumberFormat="1" applyFont="1" applyFill="1" applyBorder="1" applyAlignment="1">
      <alignment vertical="center"/>
    </xf>
    <xf numFmtId="37" fontId="36" fillId="8" borderId="3" xfId="0" applyNumberFormat="1" applyFont="1" applyFill="1" applyBorder="1" applyAlignment="1">
      <alignment vertical="center"/>
    </xf>
    <xf numFmtId="0" fontId="36" fillId="0" borderId="0" xfId="0" applyFont="1" applyAlignment="1">
      <alignment horizontal="center" vertical="center"/>
    </xf>
    <xf numFmtId="0" fontId="36" fillId="0" borderId="0" xfId="0" applyFont="1" applyAlignment="1">
      <alignment horizontal="left" vertical="center"/>
    </xf>
    <xf numFmtId="37" fontId="26" fillId="7" borderId="0" xfId="0" applyNumberFormat="1" applyFont="1" applyFill="1" applyAlignment="1">
      <alignment vertical="center"/>
    </xf>
    <xf numFmtId="37" fontId="36" fillId="8" borderId="0" xfId="0" applyNumberFormat="1" applyFont="1" applyFill="1" applyAlignment="1">
      <alignment vertical="center"/>
    </xf>
    <xf numFmtId="0" fontId="36" fillId="0" borderId="15" xfId="0" applyFont="1" applyBorder="1" applyAlignment="1">
      <alignment horizontal="left" vertical="center"/>
    </xf>
    <xf numFmtId="37" fontId="26" fillId="7" borderId="15" xfId="0" applyNumberFormat="1" applyFont="1" applyFill="1" applyBorder="1" applyAlignment="1">
      <alignment vertical="center"/>
    </xf>
    <xf numFmtId="37" fontId="36" fillId="0" borderId="15" xfId="0" applyNumberFormat="1"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198" fontId="1" fillId="0" borderId="0" xfId="0" applyNumberFormat="1" applyFont="1" applyAlignment="1">
      <alignment vertical="center"/>
    </xf>
    <xf numFmtId="198" fontId="1" fillId="0" borderId="0" xfId="0" applyNumberFormat="1" applyFont="1" applyAlignment="1">
      <alignment horizontal="right" vertical="center"/>
    </xf>
    <xf numFmtId="0" fontId="1" fillId="0" borderId="0" xfId="0" applyFont="1" applyAlignment="1">
      <alignment vertical="center"/>
    </xf>
    <xf numFmtId="198" fontId="1" fillId="0" borderId="0" xfId="0" applyNumberFormat="1" applyFont="1" applyAlignment="1">
      <alignment horizontal="left" vertical="center"/>
    </xf>
    <xf numFmtId="0" fontId="1" fillId="0" borderId="15" xfId="0" applyFont="1" applyBorder="1" applyAlignment="1">
      <alignment horizontal="center"/>
    </xf>
    <xf numFmtId="198" fontId="1" fillId="13" borderId="15" xfId="0" applyNumberFormat="1" applyFont="1" applyFill="1" applyBorder="1" applyAlignment="1">
      <alignment horizontal="center"/>
    </xf>
    <xf numFmtId="0" fontId="1" fillId="13" borderId="15" xfId="0" applyFont="1" applyFill="1" applyBorder="1" applyAlignment="1">
      <alignment horizontal="center"/>
    </xf>
    <xf numFmtId="0" fontId="1" fillId="0" borderId="0" xfId="0" applyFont="1" applyAlignment="1">
      <alignment horizontal="center"/>
    </xf>
    <xf numFmtId="198" fontId="1" fillId="13" borderId="0" xfId="0" applyNumberFormat="1" applyFont="1" applyFill="1"/>
    <xf numFmtId="198" fontId="1" fillId="8" borderId="0" xfId="0" applyNumberFormat="1" applyFont="1" applyFill="1"/>
    <xf numFmtId="0" fontId="1" fillId="0" borderId="15" xfId="0" applyFont="1" applyBorder="1"/>
    <xf numFmtId="198" fontId="1" fillId="13" borderId="15" xfId="0" applyNumberFormat="1" applyFont="1" applyFill="1" applyBorder="1"/>
    <xf numFmtId="198" fontId="1" fillId="0" borderId="15" xfId="0" applyNumberFormat="1" applyFont="1" applyBorder="1"/>
    <xf numFmtId="0" fontId="1" fillId="0" borderId="3" xfId="0" applyFont="1" applyBorder="1"/>
    <xf numFmtId="198" fontId="1" fillId="13" borderId="3" xfId="0" applyNumberFormat="1" applyFont="1" applyFill="1" applyBorder="1"/>
    <xf numFmtId="198" fontId="1" fillId="0" borderId="3" xfId="0" applyNumberFormat="1" applyFont="1" applyBorder="1"/>
    <xf numFmtId="0" fontId="1" fillId="0" borderId="0" xfId="0" applyFont="1" applyAlignment="1">
      <alignment shrinkToFit="1"/>
    </xf>
    <xf numFmtId="0" fontId="1" fillId="0" borderId="7" xfId="0" applyFont="1" applyBorder="1" applyAlignment="1">
      <alignment shrinkToFit="1"/>
    </xf>
    <xf numFmtId="198" fontId="1" fillId="13" borderId="7" xfId="0" applyNumberFormat="1" applyFont="1" applyFill="1" applyBorder="1"/>
    <xf numFmtId="198" fontId="1" fillId="0" borderId="0" xfId="0" applyNumberFormat="1" applyFont="1"/>
    <xf numFmtId="0" fontId="9" fillId="0" borderId="0" xfId="0" applyFont="1" applyAlignment="1">
      <alignment vertical="center"/>
    </xf>
    <xf numFmtId="198" fontId="1" fillId="8" borderId="15" xfId="0" applyNumberFormat="1" applyFont="1" applyFill="1" applyBorder="1" applyAlignment="1">
      <alignment horizontal="center"/>
    </xf>
    <xf numFmtId="0" fontId="1" fillId="8" borderId="15" xfId="0" applyFont="1" applyFill="1" applyBorder="1" applyAlignment="1">
      <alignment horizontal="center"/>
    </xf>
    <xf numFmtId="198" fontId="1" fillId="14" borderId="0" xfId="0" applyNumberFormat="1" applyFont="1" applyFill="1"/>
    <xf numFmtId="198" fontId="1" fillId="0" borderId="7" xfId="0" applyNumberFormat="1" applyFont="1" applyBorder="1"/>
    <xf numFmtId="38" fontId="25" fillId="7" borderId="0" xfId="0" applyNumberFormat="1" applyFont="1" applyFill="1"/>
    <xf numFmtId="38" fontId="25" fillId="7" borderId="1" xfId="0" applyNumberFormat="1" applyFont="1" applyFill="1" applyBorder="1"/>
    <xf numFmtId="0" fontId="25" fillId="7" borderId="3" xfId="0" applyFont="1" applyFill="1" applyBorder="1"/>
    <xf numFmtId="0" fontId="25" fillId="7" borderId="2" xfId="0" applyFont="1" applyFill="1" applyBorder="1"/>
    <xf numFmtId="38" fontId="25" fillId="7" borderId="14" xfId="0" applyNumberFormat="1" applyFont="1" applyFill="1" applyBorder="1"/>
    <xf numFmtId="0" fontId="25" fillId="7" borderId="9" xfId="0" applyFont="1" applyFill="1" applyBorder="1"/>
    <xf numFmtId="0" fontId="25" fillId="7" borderId="5" xfId="0" applyFont="1" applyFill="1" applyBorder="1"/>
    <xf numFmtId="0" fontId="25" fillId="7" borderId="7" xfId="0" applyFont="1" applyFill="1" applyBorder="1"/>
    <xf numFmtId="0" fontId="25" fillId="7" borderId="6" xfId="0" applyFont="1" applyFill="1" applyBorder="1"/>
    <xf numFmtId="38" fontId="25" fillId="7" borderId="7" xfId="1" applyFont="1" applyFill="1" applyBorder="1"/>
    <xf numFmtId="195" fontId="6" fillId="8" borderId="0" xfId="1" applyNumberFormat="1" applyFont="1" applyFill="1" applyBorder="1"/>
    <xf numFmtId="195" fontId="6" fillId="8" borderId="10" xfId="1" applyNumberFormat="1" applyFont="1" applyFill="1" applyBorder="1"/>
    <xf numFmtId="195" fontId="6" fillId="8" borderId="14" xfId="1" applyNumberFormat="1" applyFont="1" applyFill="1" applyBorder="1"/>
    <xf numFmtId="195" fontId="6" fillId="8" borderId="7" xfId="1" applyNumberFormat="1" applyFont="1" applyFill="1" applyBorder="1"/>
    <xf numFmtId="195" fontId="6" fillId="8" borderId="5" xfId="1" applyNumberFormat="1" applyFont="1" applyFill="1" applyBorder="1"/>
    <xf numFmtId="195" fontId="6" fillId="8" borderId="9" xfId="1" applyNumberFormat="1" applyFont="1" applyFill="1" applyBorder="1"/>
    <xf numFmtId="195" fontId="6" fillId="8" borderId="8" xfId="1" applyNumberFormat="1" applyFont="1" applyFill="1" applyBorder="1"/>
    <xf numFmtId="38" fontId="6" fillId="8" borderId="9" xfId="1" applyFont="1" applyFill="1" applyBorder="1"/>
    <xf numFmtId="38" fontId="6" fillId="8" borderId="10" xfId="1" applyFont="1" applyFill="1" applyBorder="1"/>
    <xf numFmtId="38" fontId="6" fillId="8" borderId="8" xfId="1" applyFont="1" applyFill="1" applyBorder="1"/>
    <xf numFmtId="38" fontId="6" fillId="8" borderId="14" xfId="1" applyFont="1" applyFill="1" applyBorder="1"/>
    <xf numFmtId="195" fontId="6" fillId="8" borderId="10" xfId="1" applyNumberFormat="1" applyFont="1" applyFill="1" applyBorder="1" applyAlignment="1" applyProtection="1">
      <alignment vertical="center"/>
    </xf>
    <xf numFmtId="195" fontId="6" fillId="8" borderId="10" xfId="1" applyNumberFormat="1" applyFont="1" applyFill="1" applyBorder="1" applyAlignment="1" applyProtection="1">
      <alignment vertical="center" shrinkToFit="1"/>
    </xf>
    <xf numFmtId="38" fontId="6" fillId="8" borderId="5" xfId="1" applyFont="1" applyFill="1" applyBorder="1"/>
    <xf numFmtId="195" fontId="6" fillId="8" borderId="8" xfId="1" applyNumberFormat="1" applyFont="1" applyFill="1" applyBorder="1" applyAlignment="1" applyProtection="1">
      <alignment vertical="center" shrinkToFit="1"/>
    </xf>
    <xf numFmtId="195" fontId="6" fillId="8" borderId="0" xfId="1" applyNumberFormat="1" applyFont="1" applyFill="1" applyBorder="1" applyAlignment="1">
      <alignment vertical="center"/>
    </xf>
    <xf numFmtId="195" fontId="6" fillId="8" borderId="9" xfId="1" applyNumberFormat="1" applyFont="1" applyFill="1" applyBorder="1" applyAlignment="1">
      <alignment vertical="center"/>
    </xf>
    <xf numFmtId="195" fontId="6" fillId="8" borderId="14" xfId="1" applyNumberFormat="1" applyFont="1" applyFill="1" applyBorder="1" applyAlignment="1">
      <alignment vertical="center"/>
    </xf>
    <xf numFmtId="38" fontId="6" fillId="8" borderId="7" xfId="1" applyFont="1" applyFill="1" applyBorder="1"/>
    <xf numFmtId="38" fontId="6" fillId="8" borderId="6" xfId="1" applyFont="1" applyFill="1" applyBorder="1"/>
    <xf numFmtId="38" fontId="6" fillId="8" borderId="0" xfId="1" applyFont="1" applyFill="1" applyBorder="1" applyAlignment="1">
      <alignment vertical="center"/>
    </xf>
    <xf numFmtId="38" fontId="6" fillId="8" borderId="0" xfId="1" applyFont="1" applyFill="1" applyBorder="1"/>
    <xf numFmtId="38" fontId="6" fillId="8" borderId="9" xfId="1" applyFont="1" applyFill="1" applyBorder="1" applyAlignment="1">
      <alignment vertical="center"/>
    </xf>
    <xf numFmtId="195" fontId="19" fillId="8" borderId="3" xfId="1" applyNumberFormat="1" applyFont="1" applyFill="1" applyBorder="1" applyAlignment="1" applyProtection="1">
      <alignment horizontal="right"/>
    </xf>
    <xf numFmtId="195" fontId="19" fillId="8" borderId="21" xfId="1" applyNumberFormat="1" applyFont="1" applyFill="1" applyBorder="1" applyAlignment="1" applyProtection="1">
      <alignment horizontal="right"/>
    </xf>
    <xf numFmtId="0" fontId="0" fillId="7" borderId="0" xfId="0" applyFill="1" applyAlignment="1">
      <alignment vertical="center"/>
    </xf>
    <xf numFmtId="0" fontId="9" fillId="7" borderId="0" xfId="0" applyFont="1" applyFill="1" applyAlignment="1">
      <alignment vertical="center"/>
    </xf>
    <xf numFmtId="0" fontId="0" fillId="0" borderId="0" xfId="0" applyAlignment="1">
      <alignment vertical="center"/>
    </xf>
    <xf numFmtId="0" fontId="0" fillId="7" borderId="40" xfId="0" applyFill="1" applyBorder="1" applyAlignment="1">
      <alignment vertical="center"/>
    </xf>
    <xf numFmtId="0" fontId="0" fillId="7" borderId="19" xfId="0" applyFill="1" applyBorder="1" applyAlignment="1">
      <alignment horizontal="center"/>
    </xf>
    <xf numFmtId="0" fontId="0" fillId="7" borderId="18" xfId="0" applyFill="1" applyBorder="1" applyAlignment="1">
      <alignment vertical="center"/>
    </xf>
    <xf numFmtId="0" fontId="0" fillId="7" borderId="41" xfId="0" applyFill="1" applyBorder="1"/>
    <xf numFmtId="0" fontId="6" fillId="7" borderId="42" xfId="0" applyFont="1" applyFill="1" applyBorder="1" applyAlignment="1">
      <alignment horizontal="center"/>
    </xf>
    <xf numFmtId="0" fontId="0" fillId="7" borderId="29" xfId="0" applyFill="1" applyBorder="1" applyAlignment="1">
      <alignment vertical="center"/>
    </xf>
    <xf numFmtId="38" fontId="0" fillId="7" borderId="21" xfId="1" applyFont="1" applyFill="1" applyBorder="1"/>
    <xf numFmtId="0" fontId="0" fillId="7" borderId="3" xfId="0" applyFill="1" applyBorder="1" applyAlignment="1">
      <alignment horizontal="center"/>
    </xf>
    <xf numFmtId="189" fontId="0" fillId="7" borderId="1" xfId="1" applyNumberFormat="1" applyFont="1" applyFill="1" applyBorder="1"/>
    <xf numFmtId="193" fontId="0" fillId="7" borderId="0" xfId="1" applyNumberFormat="1" applyFont="1" applyFill="1" applyBorder="1"/>
    <xf numFmtId="0" fontId="0" fillId="7" borderId="25" xfId="0" applyFill="1" applyBorder="1" applyAlignment="1">
      <alignment vertical="center"/>
    </xf>
    <xf numFmtId="38" fontId="0" fillId="7" borderId="22" xfId="1" applyFont="1" applyFill="1" applyBorder="1"/>
    <xf numFmtId="0" fontId="0" fillId="7" borderId="0" xfId="0" applyFill="1" applyAlignment="1">
      <alignment horizontal="center"/>
    </xf>
    <xf numFmtId="189" fontId="0" fillId="7" borderId="14" xfId="1" applyNumberFormat="1" applyFont="1" applyFill="1" applyBorder="1"/>
    <xf numFmtId="193" fontId="0" fillId="7" borderId="44" xfId="1" applyNumberFormat="1" applyFont="1" applyFill="1" applyBorder="1"/>
    <xf numFmtId="189" fontId="0" fillId="7" borderId="5" xfId="1" applyNumberFormat="1" applyFont="1" applyFill="1" applyBorder="1"/>
    <xf numFmtId="0" fontId="0" fillId="7" borderId="36" xfId="0" applyFill="1" applyBorder="1" applyAlignment="1">
      <alignment vertical="center"/>
    </xf>
    <xf numFmtId="0" fontId="0" fillId="8" borderId="15" xfId="0" applyFill="1" applyBorder="1" applyAlignment="1">
      <alignment horizontal="center"/>
    </xf>
    <xf numFmtId="189" fontId="0" fillId="8" borderId="5" xfId="1" applyNumberFormat="1" applyFont="1" applyFill="1" applyBorder="1"/>
    <xf numFmtId="189" fontId="0" fillId="7" borderId="22" xfId="1" applyNumberFormat="1" applyFont="1" applyFill="1" applyBorder="1"/>
    <xf numFmtId="0" fontId="0" fillId="8" borderId="3" xfId="0" applyFill="1" applyBorder="1" applyAlignment="1">
      <alignment horizontal="center"/>
    </xf>
    <xf numFmtId="189" fontId="0" fillId="8" borderId="1" xfId="1" applyNumberFormat="1" applyFont="1" applyFill="1" applyBorder="1"/>
    <xf numFmtId="0" fontId="0" fillId="7" borderId="33" xfId="0" applyFill="1" applyBorder="1" applyAlignment="1">
      <alignment vertical="center"/>
    </xf>
    <xf numFmtId="189" fontId="0" fillId="7" borderId="46" xfId="1" applyNumberFormat="1" applyFont="1" applyFill="1" applyBorder="1"/>
    <xf numFmtId="0" fontId="0" fillId="8" borderId="17" xfId="0" applyFill="1" applyBorder="1" applyAlignment="1">
      <alignment horizontal="center"/>
    </xf>
    <xf numFmtId="189" fontId="0" fillId="8" borderId="41" xfId="1" applyNumberFormat="1" applyFont="1" applyFill="1" applyBorder="1"/>
    <xf numFmtId="193" fontId="0" fillId="8" borderId="47" xfId="1" applyNumberFormat="1" applyFont="1" applyFill="1" applyBorder="1" applyAlignment="1">
      <alignment vertical="center"/>
    </xf>
    <xf numFmtId="9" fontId="0" fillId="7" borderId="0" xfId="3" applyFont="1" applyFill="1" applyBorder="1" applyAlignment="1"/>
    <xf numFmtId="189" fontId="6" fillId="7" borderId="22" xfId="1" applyNumberFormat="1" applyFont="1" applyFill="1" applyBorder="1" applyAlignment="1">
      <alignment vertical="center"/>
    </xf>
    <xf numFmtId="0" fontId="0" fillId="8" borderId="0" xfId="0" applyFill="1" applyAlignment="1">
      <alignment horizontal="center"/>
    </xf>
    <xf numFmtId="189" fontId="0" fillId="8" borderId="14" xfId="1" applyNumberFormat="1" applyFont="1" applyFill="1" applyBorder="1"/>
    <xf numFmtId="193" fontId="0" fillId="8" borderId="44" xfId="1" applyNumberFormat="1" applyFont="1" applyFill="1" applyBorder="1" applyAlignment="1">
      <alignment vertical="center"/>
    </xf>
    <xf numFmtId="193" fontId="0" fillId="8" borderId="48" xfId="1" applyNumberFormat="1" applyFont="1" applyFill="1" applyBorder="1" applyAlignment="1">
      <alignment vertical="center"/>
    </xf>
    <xf numFmtId="0" fontId="0" fillId="7" borderId="30" xfId="0" applyFill="1" applyBorder="1" applyAlignment="1">
      <alignment vertical="center"/>
    </xf>
    <xf numFmtId="189" fontId="0" fillId="8" borderId="32" xfId="1" applyNumberFormat="1" applyFont="1" applyFill="1" applyBorder="1"/>
    <xf numFmtId="0" fontId="0" fillId="8" borderId="49" xfId="0" applyFill="1" applyBorder="1" applyAlignment="1">
      <alignment horizontal="center"/>
    </xf>
    <xf numFmtId="189" fontId="0" fillId="8" borderId="50" xfId="1" applyNumberFormat="1" applyFont="1" applyFill="1" applyBorder="1"/>
    <xf numFmtId="0" fontId="0" fillId="7" borderId="51" xfId="0" applyFill="1" applyBorder="1" applyAlignment="1">
      <alignment vertical="center"/>
    </xf>
    <xf numFmtId="0" fontId="0" fillId="7" borderId="0" xfId="0" applyFill="1"/>
    <xf numFmtId="0" fontId="9" fillId="7" borderId="0" xfId="0" applyFont="1" applyFill="1"/>
    <xf numFmtId="0" fontId="0" fillId="7" borderId="0" xfId="0" applyFill="1" applyAlignment="1">
      <alignment horizontal="right"/>
    </xf>
    <xf numFmtId="0" fontId="0" fillId="7" borderId="0" xfId="0" applyFill="1" applyAlignment="1">
      <alignment horizontal="right" vertical="center"/>
    </xf>
    <xf numFmtId="193" fontId="6" fillId="15" borderId="0" xfId="1" applyNumberFormat="1" applyFont="1" applyFill="1"/>
    <xf numFmtId="193" fontId="0" fillId="8" borderId="43" xfId="1" applyNumberFormat="1" applyFont="1" applyFill="1" applyBorder="1"/>
    <xf numFmtId="193" fontId="0" fillId="8" borderId="44" xfId="1" applyNumberFormat="1" applyFont="1" applyFill="1" applyBorder="1"/>
    <xf numFmtId="193" fontId="0" fillId="8" borderId="45" xfId="1" applyNumberFormat="1" applyFont="1" applyFill="1" applyBorder="1"/>
    <xf numFmtId="189" fontId="0" fillId="8" borderId="24" xfId="1" applyNumberFormat="1" applyFont="1" applyFill="1" applyBorder="1"/>
    <xf numFmtId="189" fontId="0" fillId="8" borderId="22" xfId="1" applyNumberFormat="1" applyFont="1" applyFill="1" applyBorder="1"/>
    <xf numFmtId="38" fontId="0" fillId="7" borderId="53" xfId="1" applyFont="1" applyFill="1" applyBorder="1" applyAlignment="1">
      <alignment vertical="center"/>
    </xf>
    <xf numFmtId="38" fontId="0" fillId="7" borderId="53" xfId="0" applyNumberFormat="1" applyFill="1" applyBorder="1" applyAlignment="1">
      <alignment vertical="center"/>
    </xf>
    <xf numFmtId="38" fontId="0" fillId="7" borderId="54" xfId="1" applyFont="1" applyFill="1" applyBorder="1" applyAlignment="1">
      <alignment vertical="center"/>
    </xf>
    <xf numFmtId="0" fontId="0" fillId="7" borderId="55" xfId="0" applyFill="1" applyBorder="1" applyAlignment="1">
      <alignment horizontal="center" vertical="center"/>
    </xf>
    <xf numFmtId="0" fontId="0" fillId="7" borderId="56" xfId="0" applyFill="1" applyBorder="1" applyAlignment="1">
      <alignment horizontal="center" vertical="center"/>
    </xf>
    <xf numFmtId="0" fontId="41" fillId="7" borderId="6" xfId="0" applyFont="1" applyFill="1" applyBorder="1" applyAlignment="1">
      <alignment vertical="center"/>
    </xf>
    <xf numFmtId="0" fontId="41" fillId="7" borderId="12" xfId="0" applyFont="1" applyFill="1" applyBorder="1" applyAlignment="1">
      <alignment vertical="center"/>
    </xf>
    <xf numFmtId="0" fontId="0" fillId="7" borderId="12" xfId="0" applyFill="1" applyBorder="1" applyAlignment="1">
      <alignment vertical="center"/>
    </xf>
    <xf numFmtId="0" fontId="0" fillId="7" borderId="52" xfId="0" applyFill="1" applyBorder="1" applyAlignment="1">
      <alignment horizontal="center" vertical="center"/>
    </xf>
    <xf numFmtId="0" fontId="0" fillId="7" borderId="48" xfId="0" applyFill="1" applyBorder="1" applyAlignment="1">
      <alignment horizontal="center" vertical="center"/>
    </xf>
    <xf numFmtId="0" fontId="0" fillId="7" borderId="45" xfId="0" applyFill="1" applyBorder="1" applyAlignment="1">
      <alignment horizontal="center" vertical="center"/>
    </xf>
    <xf numFmtId="0" fontId="0" fillId="7" borderId="43" xfId="0" applyFill="1" applyBorder="1" applyAlignment="1">
      <alignment horizontal="center" vertical="center"/>
    </xf>
    <xf numFmtId="0" fontId="0" fillId="7" borderId="2" xfId="0" applyFill="1" applyBorder="1" applyAlignment="1">
      <alignment vertical="center"/>
    </xf>
    <xf numFmtId="38" fontId="0" fillId="7" borderId="57" xfId="0" applyNumberFormat="1" applyFill="1" applyBorder="1" applyAlignment="1">
      <alignment vertical="center"/>
    </xf>
    <xf numFmtId="0" fontId="0" fillId="8" borderId="52" xfId="0" applyFill="1" applyBorder="1" applyAlignment="1">
      <alignment horizontal="center" vertical="center"/>
    </xf>
    <xf numFmtId="0" fontId="0" fillId="8" borderId="56" xfId="0" applyFill="1" applyBorder="1" applyAlignment="1">
      <alignment horizontal="center" vertical="center"/>
    </xf>
    <xf numFmtId="38" fontId="0" fillId="8" borderId="55" xfId="0" applyNumberFormat="1" applyFill="1" applyBorder="1" applyAlignment="1">
      <alignment vertical="center"/>
    </xf>
    <xf numFmtId="0" fontId="0" fillId="8" borderId="45" xfId="0" applyFill="1" applyBorder="1" applyAlignment="1">
      <alignment horizontal="center" vertical="center"/>
    </xf>
    <xf numFmtId="193" fontId="0" fillId="7" borderId="45" xfId="1" applyNumberFormat="1" applyFont="1" applyFill="1" applyBorder="1" applyAlignment="1">
      <alignment vertical="center"/>
    </xf>
    <xf numFmtId="193" fontId="0" fillId="7" borderId="43" xfId="1" applyNumberFormat="1" applyFont="1" applyFill="1" applyBorder="1" applyAlignment="1">
      <alignment vertical="center"/>
    </xf>
    <xf numFmtId="193" fontId="0" fillId="8" borderId="52" xfId="1" applyNumberFormat="1" applyFont="1" applyFill="1" applyBorder="1" applyAlignment="1">
      <alignment vertical="center"/>
    </xf>
    <xf numFmtId="0" fontId="0" fillId="11" borderId="44" xfId="0" applyFill="1" applyBorder="1" applyAlignment="1">
      <alignment vertical="center"/>
    </xf>
    <xf numFmtId="0" fontId="6" fillId="8" borderId="14" xfId="0" applyFont="1" applyFill="1" applyBorder="1"/>
    <xf numFmtId="0" fontId="0" fillId="8" borderId="3" xfId="0" applyFill="1" applyBorder="1"/>
    <xf numFmtId="0" fontId="0" fillId="8" borderId="0" xfId="0" applyFill="1" applyBorder="1"/>
    <xf numFmtId="0" fontId="0" fillId="8" borderId="7" xfId="0" applyFill="1" applyBorder="1"/>
    <xf numFmtId="0" fontId="6" fillId="0" borderId="1" xfId="0" applyFont="1" applyBorder="1" applyAlignment="1">
      <alignment horizontal="center"/>
    </xf>
    <xf numFmtId="0" fontId="6" fillId="0" borderId="3" xfId="0" applyFont="1" applyBorder="1" applyAlignment="1">
      <alignment horizontal="center"/>
    </xf>
    <xf numFmtId="0" fontId="6" fillId="0" borderId="2" xfId="0" applyFont="1" applyBorder="1" applyAlignment="1">
      <alignment horizontal="center"/>
    </xf>
    <xf numFmtId="0" fontId="6" fillId="0" borderId="13" xfId="0" applyFont="1" applyBorder="1" applyAlignment="1">
      <alignment horizontal="left" wrapText="1"/>
    </xf>
    <xf numFmtId="0" fontId="6" fillId="0" borderId="12" xfId="0" applyFont="1" applyBorder="1" applyAlignment="1">
      <alignment horizontal="left" wrapText="1"/>
    </xf>
    <xf numFmtId="0" fontId="6" fillId="0" borderId="9"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Alignment="1">
      <alignment horizontal="center" vertical="center"/>
    </xf>
    <xf numFmtId="0" fontId="6" fillId="0" borderId="7" xfId="0" applyFont="1" applyBorder="1" applyAlignment="1">
      <alignment horizontal="center" vertical="center"/>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6" fillId="0" borderId="14" xfId="0" applyFont="1" applyBorder="1" applyAlignment="1">
      <alignment horizontal="center" vertical="center"/>
    </xf>
    <xf numFmtId="0" fontId="6" fillId="0" borderId="5" xfId="0" applyFont="1" applyBorder="1" applyAlignment="1">
      <alignment horizontal="center" vertical="center"/>
    </xf>
    <xf numFmtId="195" fontId="7" fillId="0" borderId="18" xfId="0" applyNumberFormat="1" applyFont="1" applyBorder="1" applyAlignment="1">
      <alignment horizontal="center"/>
    </xf>
    <xf numFmtId="38" fontId="25" fillId="7" borderId="35" xfId="1" applyFont="1" applyFill="1" applyBorder="1" applyAlignment="1">
      <alignment horizontal="center"/>
    </xf>
    <xf numFmtId="38" fontId="25" fillId="7" borderId="18" xfId="1" applyFont="1" applyFill="1" applyBorder="1" applyAlignment="1">
      <alignment horizontal="center"/>
    </xf>
    <xf numFmtId="38" fontId="25" fillId="7" borderId="19" xfId="1" applyFont="1" applyFill="1" applyBorder="1" applyAlignment="1">
      <alignment horizontal="center"/>
    </xf>
    <xf numFmtId="0" fontId="33" fillId="7" borderId="13" xfId="0" applyFont="1" applyFill="1" applyBorder="1" applyAlignment="1">
      <alignment horizontal="center" vertical="center"/>
    </xf>
    <xf numFmtId="0" fontId="33" fillId="7" borderId="15" xfId="0" applyFont="1" applyFill="1" applyBorder="1" applyAlignment="1">
      <alignment horizontal="center" vertical="center"/>
    </xf>
    <xf numFmtId="0" fontId="35" fillId="0" borderId="0" xfId="0" applyFont="1" applyAlignment="1">
      <alignment horizontal="left" vertical="center" wrapText="1" shrinkToFit="1"/>
    </xf>
    <xf numFmtId="0" fontId="6" fillId="3" borderId="13" xfId="0" applyFont="1" applyFill="1" applyBorder="1" applyAlignment="1">
      <alignment horizontal="center"/>
    </xf>
    <xf numFmtId="0" fontId="6" fillId="3" borderId="12" xfId="0" applyFont="1" applyFill="1" applyBorder="1" applyAlignment="1">
      <alignment horizontal="center"/>
    </xf>
  </cellXfs>
  <cellStyles count="4">
    <cellStyle name="パーセント" xfId="3" builtinId="5"/>
    <cellStyle name="桁区切り" xfId="1" builtinId="6"/>
    <cellStyle name="標準" xfId="0" builtinId="0"/>
    <cellStyle name="未定義" xfId="2" xr:uid="{00000000-0005-0000-0000-000002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2"/>
  <sheetViews>
    <sheetView tabSelected="1" workbookViewId="0">
      <pane xSplit="2" ySplit="2" topLeftCell="C33" activePane="bottomRight" state="frozen"/>
      <selection activeCell="D5" sqref="D5"/>
      <selection pane="topRight" activeCell="D5" sqref="D5"/>
      <selection pane="bottomLeft" activeCell="D5" sqref="D5"/>
      <selection pane="bottomRight" activeCell="D37" sqref="D37"/>
    </sheetView>
  </sheetViews>
  <sheetFormatPr defaultRowHeight="13.5" x14ac:dyDescent="0.15"/>
  <cols>
    <col min="1" max="1" width="12.5" customWidth="1"/>
    <col min="2" max="2" width="25.125" customWidth="1"/>
    <col min="3" max="3" width="15.5" bestFit="1" customWidth="1"/>
  </cols>
  <sheetData>
    <row r="1" spans="1:3" x14ac:dyDescent="0.15">
      <c r="A1" s="18" t="s">
        <v>308</v>
      </c>
    </row>
    <row r="2" spans="1:3" x14ac:dyDescent="0.15">
      <c r="A2" s="19" t="s">
        <v>86</v>
      </c>
      <c r="B2" s="20" t="s">
        <v>87</v>
      </c>
      <c r="C2" s="21" t="s">
        <v>88</v>
      </c>
    </row>
    <row r="3" spans="1:3" x14ac:dyDescent="0.15">
      <c r="A3" s="19" t="s">
        <v>95</v>
      </c>
      <c r="B3" s="20"/>
      <c r="C3" s="21"/>
    </row>
    <row r="4" spans="1:3" x14ac:dyDescent="0.15">
      <c r="A4" s="22" t="s">
        <v>96</v>
      </c>
      <c r="B4" s="23"/>
      <c r="C4" s="24"/>
    </row>
    <row r="5" spans="1:3" ht="24" x14ac:dyDescent="0.15">
      <c r="A5" s="25" t="s">
        <v>97</v>
      </c>
      <c r="B5" s="26" t="s">
        <v>98</v>
      </c>
      <c r="C5" s="27"/>
    </row>
    <row r="6" spans="1:3" x14ac:dyDescent="0.15">
      <c r="A6" s="132" t="s">
        <v>219</v>
      </c>
      <c r="B6" s="133" t="s">
        <v>220</v>
      </c>
      <c r="C6" s="13" t="s">
        <v>99</v>
      </c>
    </row>
    <row r="7" spans="1:3" x14ac:dyDescent="0.15">
      <c r="A7" s="28" t="s">
        <v>177</v>
      </c>
      <c r="B7" s="5" t="s">
        <v>221</v>
      </c>
      <c r="C7" s="9" t="s">
        <v>99</v>
      </c>
    </row>
    <row r="8" spans="1:3" x14ac:dyDescent="0.15">
      <c r="A8" s="28" t="s">
        <v>178</v>
      </c>
      <c r="B8" s="5" t="s">
        <v>222</v>
      </c>
      <c r="C8" s="9" t="s">
        <v>99</v>
      </c>
    </row>
    <row r="9" spans="1:3" x14ac:dyDescent="0.15">
      <c r="A9" s="28" t="s">
        <v>179</v>
      </c>
      <c r="B9" s="5" t="s">
        <v>27</v>
      </c>
      <c r="C9" s="9" t="s">
        <v>99</v>
      </c>
    </row>
    <row r="10" spans="1:3" x14ac:dyDescent="0.15">
      <c r="A10" s="28" t="s">
        <v>180</v>
      </c>
      <c r="B10" s="5" t="s">
        <v>151</v>
      </c>
      <c r="C10" s="9" t="s">
        <v>99</v>
      </c>
    </row>
    <row r="11" spans="1:3" x14ac:dyDescent="0.15">
      <c r="A11" s="28" t="s">
        <v>181</v>
      </c>
      <c r="B11" s="5" t="s">
        <v>28</v>
      </c>
      <c r="C11" s="9" t="s">
        <v>99</v>
      </c>
    </row>
    <row r="12" spans="1:3" x14ac:dyDescent="0.15">
      <c r="A12" s="28" t="s">
        <v>182</v>
      </c>
      <c r="B12" s="5" t="s">
        <v>223</v>
      </c>
      <c r="C12" s="9" t="s">
        <v>99</v>
      </c>
    </row>
    <row r="13" spans="1:3" x14ac:dyDescent="0.15">
      <c r="A13" s="28" t="s">
        <v>183</v>
      </c>
      <c r="B13" s="5" t="s">
        <v>29</v>
      </c>
      <c r="C13" s="9" t="s">
        <v>99</v>
      </c>
    </row>
    <row r="14" spans="1:3" x14ac:dyDescent="0.15">
      <c r="A14" s="28" t="s">
        <v>184</v>
      </c>
      <c r="B14" s="5" t="s">
        <v>30</v>
      </c>
      <c r="C14" s="9" t="s">
        <v>99</v>
      </c>
    </row>
    <row r="15" spans="1:3" x14ac:dyDescent="0.15">
      <c r="A15" s="28" t="s">
        <v>2</v>
      </c>
      <c r="B15" s="5" t="s">
        <v>469</v>
      </c>
      <c r="C15" s="9" t="s">
        <v>99</v>
      </c>
    </row>
    <row r="16" spans="1:3" x14ac:dyDescent="0.15">
      <c r="A16" s="28" t="s">
        <v>3</v>
      </c>
      <c r="B16" s="5" t="s">
        <v>31</v>
      </c>
      <c r="C16" s="9" t="s">
        <v>99</v>
      </c>
    </row>
    <row r="17" spans="1:3" x14ac:dyDescent="0.15">
      <c r="A17" s="28" t="s">
        <v>4</v>
      </c>
      <c r="B17" s="5" t="s">
        <v>32</v>
      </c>
      <c r="C17" s="9" t="s">
        <v>99</v>
      </c>
    </row>
    <row r="18" spans="1:3" x14ac:dyDescent="0.15">
      <c r="A18" s="28" t="s">
        <v>5</v>
      </c>
      <c r="B18" s="5" t="s">
        <v>33</v>
      </c>
      <c r="C18" s="9" t="s">
        <v>99</v>
      </c>
    </row>
    <row r="19" spans="1:3" x14ac:dyDescent="0.15">
      <c r="A19" s="28" t="s">
        <v>6</v>
      </c>
      <c r="B19" s="29" t="s">
        <v>34</v>
      </c>
      <c r="C19" s="9" t="s">
        <v>99</v>
      </c>
    </row>
    <row r="20" spans="1:3" x14ac:dyDescent="0.15">
      <c r="A20" s="28" t="s">
        <v>7</v>
      </c>
      <c r="B20" s="5" t="s">
        <v>225</v>
      </c>
      <c r="C20" s="9" t="s">
        <v>99</v>
      </c>
    </row>
    <row r="21" spans="1:3" x14ac:dyDescent="0.15">
      <c r="A21" s="28" t="s">
        <v>8</v>
      </c>
      <c r="B21" s="5" t="s">
        <v>226</v>
      </c>
      <c r="C21" s="9" t="s">
        <v>99</v>
      </c>
    </row>
    <row r="22" spans="1:3" x14ac:dyDescent="0.15">
      <c r="A22" s="28" t="s">
        <v>9</v>
      </c>
      <c r="B22" s="5" t="s">
        <v>227</v>
      </c>
      <c r="C22" s="9" t="s">
        <v>99</v>
      </c>
    </row>
    <row r="23" spans="1:3" x14ac:dyDescent="0.15">
      <c r="A23" s="28" t="s">
        <v>10</v>
      </c>
      <c r="B23" s="5" t="s">
        <v>228</v>
      </c>
      <c r="C23" s="9" t="s">
        <v>99</v>
      </c>
    </row>
    <row r="24" spans="1:3" x14ac:dyDescent="0.15">
      <c r="A24" s="28" t="s">
        <v>11</v>
      </c>
      <c r="B24" s="5" t="s">
        <v>35</v>
      </c>
      <c r="C24" s="9" t="s">
        <v>99</v>
      </c>
    </row>
    <row r="25" spans="1:3" x14ac:dyDescent="0.15">
      <c r="A25" s="28" t="s">
        <v>12</v>
      </c>
      <c r="B25" s="5" t="s">
        <v>496</v>
      </c>
      <c r="C25" s="9" t="s">
        <v>99</v>
      </c>
    </row>
    <row r="26" spans="1:3" x14ac:dyDescent="0.15">
      <c r="A26" s="28" t="s">
        <v>13</v>
      </c>
      <c r="B26" s="5" t="s">
        <v>153</v>
      </c>
      <c r="C26" s="9" t="s">
        <v>99</v>
      </c>
    </row>
    <row r="27" spans="1:3" x14ac:dyDescent="0.15">
      <c r="A27" s="28" t="s">
        <v>14</v>
      </c>
      <c r="B27" s="5" t="s">
        <v>55</v>
      </c>
      <c r="C27" s="9" t="s">
        <v>99</v>
      </c>
    </row>
    <row r="28" spans="1:3" x14ac:dyDescent="0.15">
      <c r="A28" s="28" t="s">
        <v>15</v>
      </c>
      <c r="B28" s="5" t="s">
        <v>36</v>
      </c>
      <c r="C28" s="9" t="s">
        <v>99</v>
      </c>
    </row>
    <row r="29" spans="1:3" x14ac:dyDescent="0.15">
      <c r="A29" s="28" t="s">
        <v>16</v>
      </c>
      <c r="B29" s="5" t="s">
        <v>154</v>
      </c>
      <c r="C29" s="9" t="s">
        <v>99</v>
      </c>
    </row>
    <row r="30" spans="1:3" x14ac:dyDescent="0.15">
      <c r="A30" s="28" t="s">
        <v>17</v>
      </c>
      <c r="B30" s="5" t="s">
        <v>229</v>
      </c>
      <c r="C30" s="9" t="s">
        <v>99</v>
      </c>
    </row>
    <row r="31" spans="1:3" x14ac:dyDescent="0.15">
      <c r="A31" s="28" t="s">
        <v>18</v>
      </c>
      <c r="B31" s="5" t="s">
        <v>230</v>
      </c>
      <c r="C31" s="9" t="s">
        <v>99</v>
      </c>
    </row>
    <row r="32" spans="1:3" x14ac:dyDescent="0.15">
      <c r="A32" s="28" t="s">
        <v>19</v>
      </c>
      <c r="B32" s="5" t="s">
        <v>231</v>
      </c>
      <c r="C32" s="9" t="s">
        <v>99</v>
      </c>
    </row>
    <row r="33" spans="1:3" x14ac:dyDescent="0.15">
      <c r="A33" s="28" t="s">
        <v>20</v>
      </c>
      <c r="B33" s="5" t="s">
        <v>37</v>
      </c>
      <c r="C33" s="9" t="s">
        <v>99</v>
      </c>
    </row>
    <row r="34" spans="1:3" x14ac:dyDescent="0.15">
      <c r="A34" s="28" t="s">
        <v>21</v>
      </c>
      <c r="B34" s="5" t="s">
        <v>38</v>
      </c>
      <c r="C34" s="9" t="s">
        <v>99</v>
      </c>
    </row>
    <row r="35" spans="1:3" x14ac:dyDescent="0.15">
      <c r="A35" s="28" t="s">
        <v>22</v>
      </c>
      <c r="B35" s="5" t="s">
        <v>471</v>
      </c>
      <c r="C35" s="9" t="s">
        <v>99</v>
      </c>
    </row>
    <row r="36" spans="1:3" x14ac:dyDescent="0.15">
      <c r="A36" s="28" t="s">
        <v>23</v>
      </c>
      <c r="B36" s="5" t="s">
        <v>155</v>
      </c>
      <c r="C36" s="9" t="s">
        <v>99</v>
      </c>
    </row>
    <row r="37" spans="1:3" x14ac:dyDescent="0.15">
      <c r="A37" s="28" t="s">
        <v>24</v>
      </c>
      <c r="B37" s="5" t="s">
        <v>39</v>
      </c>
      <c r="C37" s="9" t="s">
        <v>99</v>
      </c>
    </row>
    <row r="38" spans="1:3" x14ac:dyDescent="0.15">
      <c r="A38" s="28" t="s">
        <v>25</v>
      </c>
      <c r="B38" s="5" t="s">
        <v>40</v>
      </c>
      <c r="C38" s="9" t="s">
        <v>99</v>
      </c>
    </row>
    <row r="39" spans="1:3" x14ac:dyDescent="0.15">
      <c r="A39" s="28" t="s">
        <v>26</v>
      </c>
      <c r="B39" s="5" t="s">
        <v>233</v>
      </c>
      <c r="C39" s="9" t="s">
        <v>99</v>
      </c>
    </row>
    <row r="40" spans="1:3" x14ac:dyDescent="0.15">
      <c r="A40" s="28" t="s">
        <v>56</v>
      </c>
      <c r="B40" s="5" t="s">
        <v>472</v>
      </c>
      <c r="C40" s="9" t="s">
        <v>99</v>
      </c>
    </row>
    <row r="41" spans="1:3" x14ac:dyDescent="0.15">
      <c r="A41" s="28" t="s">
        <v>156</v>
      </c>
      <c r="B41" s="5" t="s">
        <v>41</v>
      </c>
      <c r="C41" s="9" t="s">
        <v>99</v>
      </c>
    </row>
    <row r="42" spans="1:3" x14ac:dyDescent="0.15">
      <c r="A42" s="28" t="s">
        <v>161</v>
      </c>
      <c r="B42" s="5" t="s">
        <v>42</v>
      </c>
      <c r="C42" s="9" t="s">
        <v>99</v>
      </c>
    </row>
    <row r="43" spans="1:3" x14ac:dyDescent="0.15">
      <c r="A43" s="28" t="s">
        <v>162</v>
      </c>
      <c r="B43" s="5" t="s">
        <v>236</v>
      </c>
      <c r="C43" s="9" t="s">
        <v>99</v>
      </c>
    </row>
    <row r="44" spans="1:3" x14ac:dyDescent="0.15">
      <c r="A44" s="22" t="s">
        <v>163</v>
      </c>
      <c r="B44" s="15" t="s">
        <v>237</v>
      </c>
      <c r="C44" s="14" t="s">
        <v>99</v>
      </c>
    </row>
    <row r="45" spans="1:3" x14ac:dyDescent="0.15">
      <c r="A45" s="136" t="s">
        <v>167</v>
      </c>
      <c r="B45" s="137" t="s">
        <v>929</v>
      </c>
      <c r="C45" s="21"/>
    </row>
    <row r="46" spans="1:3" x14ac:dyDescent="0.15">
      <c r="A46" s="30" t="s">
        <v>150</v>
      </c>
      <c r="B46" s="31" t="s">
        <v>929</v>
      </c>
      <c r="C46" s="27"/>
    </row>
    <row r="47" spans="1:3" x14ac:dyDescent="0.15">
      <c r="A47" s="32" t="s">
        <v>102</v>
      </c>
      <c r="B47" s="33" t="s">
        <v>929</v>
      </c>
      <c r="C47" s="24"/>
    </row>
    <row r="48" spans="1:3" x14ac:dyDescent="0.15">
      <c r="A48" s="19" t="s">
        <v>280</v>
      </c>
      <c r="B48" s="874" t="s">
        <v>1274</v>
      </c>
      <c r="C48" s="36"/>
    </row>
    <row r="49" spans="1:3" x14ac:dyDescent="0.15">
      <c r="A49" s="28"/>
      <c r="B49" s="875" t="s">
        <v>1275</v>
      </c>
      <c r="C49" s="38"/>
    </row>
    <row r="50" spans="1:3" x14ac:dyDescent="0.15">
      <c r="A50" s="28"/>
      <c r="B50" s="875" t="s">
        <v>1276</v>
      </c>
      <c r="C50" s="38"/>
    </row>
    <row r="51" spans="1:3" x14ac:dyDescent="0.15">
      <c r="A51" s="28"/>
      <c r="B51" s="875" t="s">
        <v>1277</v>
      </c>
      <c r="C51" s="38"/>
    </row>
    <row r="52" spans="1:3" x14ac:dyDescent="0.15">
      <c r="A52" s="22"/>
      <c r="B52" s="876" t="s">
        <v>1278</v>
      </c>
      <c r="C52" s="47" t="s">
        <v>1279</v>
      </c>
    </row>
  </sheetData>
  <phoneticPr fontId="5"/>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T59"/>
  <sheetViews>
    <sheetView workbookViewId="0">
      <pane xSplit="8" ySplit="7" topLeftCell="I8" activePane="bottomRight" state="frozen"/>
      <selection pane="topRight" activeCell="I1" sqref="I1"/>
      <selection pane="bottomLeft" activeCell="A8" sqref="A8"/>
      <selection pane="bottomRight" activeCell="C7" sqref="C7"/>
    </sheetView>
  </sheetViews>
  <sheetFormatPr defaultRowHeight="13.5" x14ac:dyDescent="0.15"/>
  <cols>
    <col min="1" max="1" width="5.75" style="553" customWidth="1"/>
    <col min="2" max="2" width="9" style="553"/>
    <col min="3" max="3" width="13.25" style="553" customWidth="1"/>
    <col min="4" max="8" width="12.25" style="553" hidden="1" customWidth="1"/>
    <col min="9" max="20" width="12.25" style="553" customWidth="1"/>
    <col min="21" max="256" width="9" style="553"/>
    <col min="257" max="257" width="5.75" style="553" customWidth="1"/>
    <col min="258" max="258" width="9" style="553"/>
    <col min="259" max="259" width="13.25" style="553" customWidth="1"/>
    <col min="260" max="264" width="0" style="553" hidden="1" customWidth="1"/>
    <col min="265" max="276" width="12.25" style="553" customWidth="1"/>
    <col min="277" max="512" width="9" style="553"/>
    <col min="513" max="513" width="5.75" style="553" customWidth="1"/>
    <col min="514" max="514" width="9" style="553"/>
    <col min="515" max="515" width="13.25" style="553" customWidth="1"/>
    <col min="516" max="520" width="0" style="553" hidden="1" customWidth="1"/>
    <col min="521" max="532" width="12.25" style="553" customWidth="1"/>
    <col min="533" max="768" width="9" style="553"/>
    <col min="769" max="769" width="5.75" style="553" customWidth="1"/>
    <col min="770" max="770" width="9" style="553"/>
    <col min="771" max="771" width="13.25" style="553" customWidth="1"/>
    <col min="772" max="776" width="0" style="553" hidden="1" customWidth="1"/>
    <col min="777" max="788" width="12.25" style="553" customWidth="1"/>
    <col min="789" max="1024" width="9" style="553"/>
    <col min="1025" max="1025" width="5.75" style="553" customWidth="1"/>
    <col min="1026" max="1026" width="9" style="553"/>
    <col min="1027" max="1027" width="13.25" style="553" customWidth="1"/>
    <col min="1028" max="1032" width="0" style="553" hidden="1" customWidth="1"/>
    <col min="1033" max="1044" width="12.25" style="553" customWidth="1"/>
    <col min="1045" max="1280" width="9" style="553"/>
    <col min="1281" max="1281" width="5.75" style="553" customWidth="1"/>
    <col min="1282" max="1282" width="9" style="553"/>
    <col min="1283" max="1283" width="13.25" style="553" customWidth="1"/>
    <col min="1284" max="1288" width="0" style="553" hidden="1" customWidth="1"/>
    <col min="1289" max="1300" width="12.25" style="553" customWidth="1"/>
    <col min="1301" max="1536" width="9" style="553"/>
    <col min="1537" max="1537" width="5.75" style="553" customWidth="1"/>
    <col min="1538" max="1538" width="9" style="553"/>
    <col min="1539" max="1539" width="13.25" style="553" customWidth="1"/>
    <col min="1540" max="1544" width="0" style="553" hidden="1" customWidth="1"/>
    <col min="1545" max="1556" width="12.25" style="553" customWidth="1"/>
    <col min="1557" max="1792" width="9" style="553"/>
    <col min="1793" max="1793" width="5.75" style="553" customWidth="1"/>
    <col min="1794" max="1794" width="9" style="553"/>
    <col min="1795" max="1795" width="13.25" style="553" customWidth="1"/>
    <col min="1796" max="1800" width="0" style="553" hidden="1" customWidth="1"/>
    <col min="1801" max="1812" width="12.25" style="553" customWidth="1"/>
    <col min="1813" max="2048" width="9" style="553"/>
    <col min="2049" max="2049" width="5.75" style="553" customWidth="1"/>
    <col min="2050" max="2050" width="9" style="553"/>
    <col min="2051" max="2051" width="13.25" style="553" customWidth="1"/>
    <col min="2052" max="2056" width="0" style="553" hidden="1" customWidth="1"/>
    <col min="2057" max="2068" width="12.25" style="553" customWidth="1"/>
    <col min="2069" max="2304" width="9" style="553"/>
    <col min="2305" max="2305" width="5.75" style="553" customWidth="1"/>
    <col min="2306" max="2306" width="9" style="553"/>
    <col min="2307" max="2307" width="13.25" style="553" customWidth="1"/>
    <col min="2308" max="2312" width="0" style="553" hidden="1" customWidth="1"/>
    <col min="2313" max="2324" width="12.25" style="553" customWidth="1"/>
    <col min="2325" max="2560" width="9" style="553"/>
    <col min="2561" max="2561" width="5.75" style="553" customWidth="1"/>
    <col min="2562" max="2562" width="9" style="553"/>
    <col min="2563" max="2563" width="13.25" style="553" customWidth="1"/>
    <col min="2564" max="2568" width="0" style="553" hidden="1" customWidth="1"/>
    <col min="2569" max="2580" width="12.25" style="553" customWidth="1"/>
    <col min="2581" max="2816" width="9" style="553"/>
    <col min="2817" max="2817" width="5.75" style="553" customWidth="1"/>
    <col min="2818" max="2818" width="9" style="553"/>
    <col min="2819" max="2819" width="13.25" style="553" customWidth="1"/>
    <col min="2820" max="2824" width="0" style="553" hidden="1" customWidth="1"/>
    <col min="2825" max="2836" width="12.25" style="553" customWidth="1"/>
    <col min="2837" max="3072" width="9" style="553"/>
    <col min="3073" max="3073" width="5.75" style="553" customWidth="1"/>
    <col min="3074" max="3074" width="9" style="553"/>
    <col min="3075" max="3075" width="13.25" style="553" customWidth="1"/>
    <col min="3076" max="3080" width="0" style="553" hidden="1" customWidth="1"/>
    <col min="3081" max="3092" width="12.25" style="553" customWidth="1"/>
    <col min="3093" max="3328" width="9" style="553"/>
    <col min="3329" max="3329" width="5.75" style="553" customWidth="1"/>
    <col min="3330" max="3330" width="9" style="553"/>
    <col min="3331" max="3331" width="13.25" style="553" customWidth="1"/>
    <col min="3332" max="3336" width="0" style="553" hidden="1" customWidth="1"/>
    <col min="3337" max="3348" width="12.25" style="553" customWidth="1"/>
    <col min="3349" max="3584" width="9" style="553"/>
    <col min="3585" max="3585" width="5.75" style="553" customWidth="1"/>
    <col min="3586" max="3586" width="9" style="553"/>
    <col min="3587" max="3587" width="13.25" style="553" customWidth="1"/>
    <col min="3588" max="3592" width="0" style="553" hidden="1" customWidth="1"/>
    <col min="3593" max="3604" width="12.25" style="553" customWidth="1"/>
    <col min="3605" max="3840" width="9" style="553"/>
    <col min="3841" max="3841" width="5.75" style="553" customWidth="1"/>
    <col min="3842" max="3842" width="9" style="553"/>
    <col min="3843" max="3843" width="13.25" style="553" customWidth="1"/>
    <col min="3844" max="3848" width="0" style="553" hidden="1" customWidth="1"/>
    <col min="3849" max="3860" width="12.25" style="553" customWidth="1"/>
    <col min="3861" max="4096" width="9" style="553"/>
    <col min="4097" max="4097" width="5.75" style="553" customWidth="1"/>
    <col min="4098" max="4098" width="9" style="553"/>
    <col min="4099" max="4099" width="13.25" style="553" customWidth="1"/>
    <col min="4100" max="4104" width="0" style="553" hidden="1" customWidth="1"/>
    <col min="4105" max="4116" width="12.25" style="553" customWidth="1"/>
    <col min="4117" max="4352" width="9" style="553"/>
    <col min="4353" max="4353" width="5.75" style="553" customWidth="1"/>
    <col min="4354" max="4354" width="9" style="553"/>
    <col min="4355" max="4355" width="13.25" style="553" customWidth="1"/>
    <col min="4356" max="4360" width="0" style="553" hidden="1" customWidth="1"/>
    <col min="4361" max="4372" width="12.25" style="553" customWidth="1"/>
    <col min="4373" max="4608" width="9" style="553"/>
    <col min="4609" max="4609" width="5.75" style="553" customWidth="1"/>
    <col min="4610" max="4610" width="9" style="553"/>
    <col min="4611" max="4611" width="13.25" style="553" customWidth="1"/>
    <col min="4612" max="4616" width="0" style="553" hidden="1" customWidth="1"/>
    <col min="4617" max="4628" width="12.25" style="553" customWidth="1"/>
    <col min="4629" max="4864" width="9" style="553"/>
    <col min="4865" max="4865" width="5.75" style="553" customWidth="1"/>
    <col min="4866" max="4866" width="9" style="553"/>
    <col min="4867" max="4867" width="13.25" style="553" customWidth="1"/>
    <col min="4868" max="4872" width="0" style="553" hidden="1" customWidth="1"/>
    <col min="4873" max="4884" width="12.25" style="553" customWidth="1"/>
    <col min="4885" max="5120" width="9" style="553"/>
    <col min="5121" max="5121" width="5.75" style="553" customWidth="1"/>
    <col min="5122" max="5122" width="9" style="553"/>
    <col min="5123" max="5123" width="13.25" style="553" customWidth="1"/>
    <col min="5124" max="5128" width="0" style="553" hidden="1" customWidth="1"/>
    <col min="5129" max="5140" width="12.25" style="553" customWidth="1"/>
    <col min="5141" max="5376" width="9" style="553"/>
    <col min="5377" max="5377" width="5.75" style="553" customWidth="1"/>
    <col min="5378" max="5378" width="9" style="553"/>
    <col min="5379" max="5379" width="13.25" style="553" customWidth="1"/>
    <col min="5380" max="5384" width="0" style="553" hidden="1" customWidth="1"/>
    <col min="5385" max="5396" width="12.25" style="553" customWidth="1"/>
    <col min="5397" max="5632" width="9" style="553"/>
    <col min="5633" max="5633" width="5.75" style="553" customWidth="1"/>
    <col min="5634" max="5634" width="9" style="553"/>
    <col min="5635" max="5635" width="13.25" style="553" customWidth="1"/>
    <col min="5636" max="5640" width="0" style="553" hidden="1" customWidth="1"/>
    <col min="5641" max="5652" width="12.25" style="553" customWidth="1"/>
    <col min="5653" max="5888" width="9" style="553"/>
    <col min="5889" max="5889" width="5.75" style="553" customWidth="1"/>
    <col min="5890" max="5890" width="9" style="553"/>
    <col min="5891" max="5891" width="13.25" style="553" customWidth="1"/>
    <col min="5892" max="5896" width="0" style="553" hidden="1" customWidth="1"/>
    <col min="5897" max="5908" width="12.25" style="553" customWidth="1"/>
    <col min="5909" max="6144" width="9" style="553"/>
    <col min="6145" max="6145" width="5.75" style="553" customWidth="1"/>
    <col min="6146" max="6146" width="9" style="553"/>
    <col min="6147" max="6147" width="13.25" style="553" customWidth="1"/>
    <col min="6148" max="6152" width="0" style="553" hidden="1" customWidth="1"/>
    <col min="6153" max="6164" width="12.25" style="553" customWidth="1"/>
    <col min="6165" max="6400" width="9" style="553"/>
    <col min="6401" max="6401" width="5.75" style="553" customWidth="1"/>
    <col min="6402" max="6402" width="9" style="553"/>
    <col min="6403" max="6403" width="13.25" style="553" customWidth="1"/>
    <col min="6404" max="6408" width="0" style="553" hidden="1" customWidth="1"/>
    <col min="6409" max="6420" width="12.25" style="553" customWidth="1"/>
    <col min="6421" max="6656" width="9" style="553"/>
    <col min="6657" max="6657" width="5.75" style="553" customWidth="1"/>
    <col min="6658" max="6658" width="9" style="553"/>
    <col min="6659" max="6659" width="13.25" style="553" customWidth="1"/>
    <col min="6660" max="6664" width="0" style="553" hidden="1" customWidth="1"/>
    <col min="6665" max="6676" width="12.25" style="553" customWidth="1"/>
    <col min="6677" max="6912" width="9" style="553"/>
    <col min="6913" max="6913" width="5.75" style="553" customWidth="1"/>
    <col min="6914" max="6914" width="9" style="553"/>
    <col min="6915" max="6915" width="13.25" style="553" customWidth="1"/>
    <col min="6916" max="6920" width="0" style="553" hidden="1" customWidth="1"/>
    <col min="6921" max="6932" width="12.25" style="553" customWidth="1"/>
    <col min="6933" max="7168" width="9" style="553"/>
    <col min="7169" max="7169" width="5.75" style="553" customWidth="1"/>
    <col min="7170" max="7170" width="9" style="553"/>
    <col min="7171" max="7171" width="13.25" style="553" customWidth="1"/>
    <col min="7172" max="7176" width="0" style="553" hidden="1" customWidth="1"/>
    <col min="7177" max="7188" width="12.25" style="553" customWidth="1"/>
    <col min="7189" max="7424" width="9" style="553"/>
    <col min="7425" max="7425" width="5.75" style="553" customWidth="1"/>
    <col min="7426" max="7426" width="9" style="553"/>
    <col min="7427" max="7427" width="13.25" style="553" customWidth="1"/>
    <col min="7428" max="7432" width="0" style="553" hidden="1" customWidth="1"/>
    <col min="7433" max="7444" width="12.25" style="553" customWidth="1"/>
    <col min="7445" max="7680" width="9" style="553"/>
    <col min="7681" max="7681" width="5.75" style="553" customWidth="1"/>
    <col min="7682" max="7682" width="9" style="553"/>
    <col min="7683" max="7683" width="13.25" style="553" customWidth="1"/>
    <col min="7684" max="7688" width="0" style="553" hidden="1" customWidth="1"/>
    <col min="7689" max="7700" width="12.25" style="553" customWidth="1"/>
    <col min="7701" max="7936" width="9" style="553"/>
    <col min="7937" max="7937" width="5.75" style="553" customWidth="1"/>
    <col min="7938" max="7938" width="9" style="553"/>
    <col min="7939" max="7939" width="13.25" style="553" customWidth="1"/>
    <col min="7940" max="7944" width="0" style="553" hidden="1" customWidth="1"/>
    <col min="7945" max="7956" width="12.25" style="553" customWidth="1"/>
    <col min="7957" max="8192" width="9" style="553"/>
    <col min="8193" max="8193" width="5.75" style="553" customWidth="1"/>
    <col min="8194" max="8194" width="9" style="553"/>
    <col min="8195" max="8195" width="13.25" style="553" customWidth="1"/>
    <col min="8196" max="8200" width="0" style="553" hidden="1" customWidth="1"/>
    <col min="8201" max="8212" width="12.25" style="553" customWidth="1"/>
    <col min="8213" max="8448" width="9" style="553"/>
    <col min="8449" max="8449" width="5.75" style="553" customWidth="1"/>
    <col min="8450" max="8450" width="9" style="553"/>
    <col min="8451" max="8451" width="13.25" style="553" customWidth="1"/>
    <col min="8452" max="8456" width="0" style="553" hidden="1" customWidth="1"/>
    <col min="8457" max="8468" width="12.25" style="553" customWidth="1"/>
    <col min="8469" max="8704" width="9" style="553"/>
    <col min="8705" max="8705" width="5.75" style="553" customWidth="1"/>
    <col min="8706" max="8706" width="9" style="553"/>
    <col min="8707" max="8707" width="13.25" style="553" customWidth="1"/>
    <col min="8708" max="8712" width="0" style="553" hidden="1" customWidth="1"/>
    <col min="8713" max="8724" width="12.25" style="553" customWidth="1"/>
    <col min="8725" max="8960" width="9" style="553"/>
    <col min="8961" max="8961" width="5.75" style="553" customWidth="1"/>
    <col min="8962" max="8962" width="9" style="553"/>
    <col min="8963" max="8963" width="13.25" style="553" customWidth="1"/>
    <col min="8964" max="8968" width="0" style="553" hidden="1" customWidth="1"/>
    <col min="8969" max="8980" width="12.25" style="553" customWidth="1"/>
    <col min="8981" max="9216" width="9" style="553"/>
    <col min="9217" max="9217" width="5.75" style="553" customWidth="1"/>
    <col min="9218" max="9218" width="9" style="553"/>
    <col min="9219" max="9219" width="13.25" style="553" customWidth="1"/>
    <col min="9220" max="9224" width="0" style="553" hidden="1" customWidth="1"/>
    <col min="9225" max="9236" width="12.25" style="553" customWidth="1"/>
    <col min="9237" max="9472" width="9" style="553"/>
    <col min="9473" max="9473" width="5.75" style="553" customWidth="1"/>
    <col min="9474" max="9474" width="9" style="553"/>
    <col min="9475" max="9475" width="13.25" style="553" customWidth="1"/>
    <col min="9476" max="9480" width="0" style="553" hidden="1" customWidth="1"/>
    <col min="9481" max="9492" width="12.25" style="553" customWidth="1"/>
    <col min="9493" max="9728" width="9" style="553"/>
    <col min="9729" max="9729" width="5.75" style="553" customWidth="1"/>
    <col min="9730" max="9730" width="9" style="553"/>
    <col min="9731" max="9731" width="13.25" style="553" customWidth="1"/>
    <col min="9732" max="9736" width="0" style="553" hidden="1" customWidth="1"/>
    <col min="9737" max="9748" width="12.25" style="553" customWidth="1"/>
    <col min="9749" max="9984" width="9" style="553"/>
    <col min="9985" max="9985" width="5.75" style="553" customWidth="1"/>
    <col min="9986" max="9986" width="9" style="553"/>
    <col min="9987" max="9987" width="13.25" style="553" customWidth="1"/>
    <col min="9988" max="9992" width="0" style="553" hidden="1" customWidth="1"/>
    <col min="9993" max="10004" width="12.25" style="553" customWidth="1"/>
    <col min="10005" max="10240" width="9" style="553"/>
    <col min="10241" max="10241" width="5.75" style="553" customWidth="1"/>
    <col min="10242" max="10242" width="9" style="553"/>
    <col min="10243" max="10243" width="13.25" style="553" customWidth="1"/>
    <col min="10244" max="10248" width="0" style="553" hidden="1" customWidth="1"/>
    <col min="10249" max="10260" width="12.25" style="553" customWidth="1"/>
    <col min="10261" max="10496" width="9" style="553"/>
    <col min="10497" max="10497" width="5.75" style="553" customWidth="1"/>
    <col min="10498" max="10498" width="9" style="553"/>
    <col min="10499" max="10499" width="13.25" style="553" customWidth="1"/>
    <col min="10500" max="10504" width="0" style="553" hidden="1" customWidth="1"/>
    <col min="10505" max="10516" width="12.25" style="553" customWidth="1"/>
    <col min="10517" max="10752" width="9" style="553"/>
    <col min="10753" max="10753" width="5.75" style="553" customWidth="1"/>
    <col min="10754" max="10754" width="9" style="553"/>
    <col min="10755" max="10755" width="13.25" style="553" customWidth="1"/>
    <col min="10756" max="10760" width="0" style="553" hidden="1" customWidth="1"/>
    <col min="10761" max="10772" width="12.25" style="553" customWidth="1"/>
    <col min="10773" max="11008" width="9" style="553"/>
    <col min="11009" max="11009" width="5.75" style="553" customWidth="1"/>
    <col min="11010" max="11010" width="9" style="553"/>
    <col min="11011" max="11011" width="13.25" style="553" customWidth="1"/>
    <col min="11012" max="11016" width="0" style="553" hidden="1" customWidth="1"/>
    <col min="11017" max="11028" width="12.25" style="553" customWidth="1"/>
    <col min="11029" max="11264" width="9" style="553"/>
    <col min="11265" max="11265" width="5.75" style="553" customWidth="1"/>
    <col min="11266" max="11266" width="9" style="553"/>
    <col min="11267" max="11267" width="13.25" style="553" customWidth="1"/>
    <col min="11268" max="11272" width="0" style="553" hidden="1" customWidth="1"/>
    <col min="11273" max="11284" width="12.25" style="553" customWidth="1"/>
    <col min="11285" max="11520" width="9" style="553"/>
    <col min="11521" max="11521" width="5.75" style="553" customWidth="1"/>
    <col min="11522" max="11522" width="9" style="553"/>
    <col min="11523" max="11523" width="13.25" style="553" customWidth="1"/>
    <col min="11524" max="11528" width="0" style="553" hidden="1" customWidth="1"/>
    <col min="11529" max="11540" width="12.25" style="553" customWidth="1"/>
    <col min="11541" max="11776" width="9" style="553"/>
    <col min="11777" max="11777" width="5.75" style="553" customWidth="1"/>
    <col min="11778" max="11778" width="9" style="553"/>
    <col min="11779" max="11779" width="13.25" style="553" customWidth="1"/>
    <col min="11780" max="11784" width="0" style="553" hidden="1" customWidth="1"/>
    <col min="11785" max="11796" width="12.25" style="553" customWidth="1"/>
    <col min="11797" max="12032" width="9" style="553"/>
    <col min="12033" max="12033" width="5.75" style="553" customWidth="1"/>
    <col min="12034" max="12034" width="9" style="553"/>
    <col min="12035" max="12035" width="13.25" style="553" customWidth="1"/>
    <col min="12036" max="12040" width="0" style="553" hidden="1" customWidth="1"/>
    <col min="12041" max="12052" width="12.25" style="553" customWidth="1"/>
    <col min="12053" max="12288" width="9" style="553"/>
    <col min="12289" max="12289" width="5.75" style="553" customWidth="1"/>
    <col min="12290" max="12290" width="9" style="553"/>
    <col min="12291" max="12291" width="13.25" style="553" customWidth="1"/>
    <col min="12292" max="12296" width="0" style="553" hidden="1" customWidth="1"/>
    <col min="12297" max="12308" width="12.25" style="553" customWidth="1"/>
    <col min="12309" max="12544" width="9" style="553"/>
    <col min="12545" max="12545" width="5.75" style="553" customWidth="1"/>
    <col min="12546" max="12546" width="9" style="553"/>
    <col min="12547" max="12547" width="13.25" style="553" customWidth="1"/>
    <col min="12548" max="12552" width="0" style="553" hidden="1" customWidth="1"/>
    <col min="12553" max="12564" width="12.25" style="553" customWidth="1"/>
    <col min="12565" max="12800" width="9" style="553"/>
    <col min="12801" max="12801" width="5.75" style="553" customWidth="1"/>
    <col min="12802" max="12802" width="9" style="553"/>
    <col min="12803" max="12803" width="13.25" style="553" customWidth="1"/>
    <col min="12804" max="12808" width="0" style="553" hidden="1" customWidth="1"/>
    <col min="12809" max="12820" width="12.25" style="553" customWidth="1"/>
    <col min="12821" max="13056" width="9" style="553"/>
    <col min="13057" max="13057" width="5.75" style="553" customWidth="1"/>
    <col min="13058" max="13058" width="9" style="553"/>
    <col min="13059" max="13059" width="13.25" style="553" customWidth="1"/>
    <col min="13060" max="13064" width="0" style="553" hidden="1" customWidth="1"/>
    <col min="13065" max="13076" width="12.25" style="553" customWidth="1"/>
    <col min="13077" max="13312" width="9" style="553"/>
    <col min="13313" max="13313" width="5.75" style="553" customWidth="1"/>
    <col min="13314" max="13314" width="9" style="553"/>
    <col min="13315" max="13315" width="13.25" style="553" customWidth="1"/>
    <col min="13316" max="13320" width="0" style="553" hidden="1" customWidth="1"/>
    <col min="13321" max="13332" width="12.25" style="553" customWidth="1"/>
    <col min="13333" max="13568" width="9" style="553"/>
    <col min="13569" max="13569" width="5.75" style="553" customWidth="1"/>
    <col min="13570" max="13570" width="9" style="553"/>
    <col min="13571" max="13571" width="13.25" style="553" customWidth="1"/>
    <col min="13572" max="13576" width="0" style="553" hidden="1" customWidth="1"/>
    <col min="13577" max="13588" width="12.25" style="553" customWidth="1"/>
    <col min="13589" max="13824" width="9" style="553"/>
    <col min="13825" max="13825" width="5.75" style="553" customWidth="1"/>
    <col min="13826" max="13826" width="9" style="553"/>
    <col min="13827" max="13827" width="13.25" style="553" customWidth="1"/>
    <col min="13828" max="13832" width="0" style="553" hidden="1" customWidth="1"/>
    <col min="13833" max="13844" width="12.25" style="553" customWidth="1"/>
    <col min="13845" max="14080" width="9" style="553"/>
    <col min="14081" max="14081" width="5.75" style="553" customWidth="1"/>
    <col min="14082" max="14082" width="9" style="553"/>
    <col min="14083" max="14083" width="13.25" style="553" customWidth="1"/>
    <col min="14084" max="14088" width="0" style="553" hidden="1" customWidth="1"/>
    <col min="14089" max="14100" width="12.25" style="553" customWidth="1"/>
    <col min="14101" max="14336" width="9" style="553"/>
    <col min="14337" max="14337" width="5.75" style="553" customWidth="1"/>
    <col min="14338" max="14338" width="9" style="553"/>
    <col min="14339" max="14339" width="13.25" style="553" customWidth="1"/>
    <col min="14340" max="14344" width="0" style="553" hidden="1" customWidth="1"/>
    <col min="14345" max="14356" width="12.25" style="553" customWidth="1"/>
    <col min="14357" max="14592" width="9" style="553"/>
    <col min="14593" max="14593" width="5.75" style="553" customWidth="1"/>
    <col min="14594" max="14594" width="9" style="553"/>
    <col min="14595" max="14595" width="13.25" style="553" customWidth="1"/>
    <col min="14596" max="14600" width="0" style="553" hidden="1" customWidth="1"/>
    <col min="14601" max="14612" width="12.25" style="553" customWidth="1"/>
    <col min="14613" max="14848" width="9" style="553"/>
    <col min="14849" max="14849" width="5.75" style="553" customWidth="1"/>
    <col min="14850" max="14850" width="9" style="553"/>
    <col min="14851" max="14851" width="13.25" style="553" customWidth="1"/>
    <col min="14852" max="14856" width="0" style="553" hidden="1" customWidth="1"/>
    <col min="14857" max="14868" width="12.25" style="553" customWidth="1"/>
    <col min="14869" max="15104" width="9" style="553"/>
    <col min="15105" max="15105" width="5.75" style="553" customWidth="1"/>
    <col min="15106" max="15106" width="9" style="553"/>
    <col min="15107" max="15107" width="13.25" style="553" customWidth="1"/>
    <col min="15108" max="15112" width="0" style="553" hidden="1" customWidth="1"/>
    <col min="15113" max="15124" width="12.25" style="553" customWidth="1"/>
    <col min="15125" max="15360" width="9" style="553"/>
    <col min="15361" max="15361" width="5.75" style="553" customWidth="1"/>
    <col min="15362" max="15362" width="9" style="553"/>
    <col min="15363" max="15363" width="13.25" style="553" customWidth="1"/>
    <col min="15364" max="15368" width="0" style="553" hidden="1" customWidth="1"/>
    <col min="15369" max="15380" width="12.25" style="553" customWidth="1"/>
    <col min="15381" max="15616" width="9" style="553"/>
    <col min="15617" max="15617" width="5.75" style="553" customWidth="1"/>
    <col min="15618" max="15618" width="9" style="553"/>
    <col min="15619" max="15619" width="13.25" style="553" customWidth="1"/>
    <col min="15620" max="15624" width="0" style="553" hidden="1" customWidth="1"/>
    <col min="15625" max="15636" width="12.25" style="553" customWidth="1"/>
    <col min="15637" max="15872" width="9" style="553"/>
    <col min="15873" max="15873" width="5.75" style="553" customWidth="1"/>
    <col min="15874" max="15874" width="9" style="553"/>
    <col min="15875" max="15875" width="13.25" style="553" customWidth="1"/>
    <col min="15876" max="15880" width="0" style="553" hidden="1" customWidth="1"/>
    <col min="15881" max="15892" width="12.25" style="553" customWidth="1"/>
    <col min="15893" max="16128" width="9" style="553"/>
    <col min="16129" max="16129" width="5.75" style="553" customWidth="1"/>
    <col min="16130" max="16130" width="9" style="553"/>
    <col min="16131" max="16131" width="13.25" style="553" customWidth="1"/>
    <col min="16132" max="16136" width="0" style="553" hidden="1" customWidth="1"/>
    <col min="16137" max="16148" width="12.25" style="553" customWidth="1"/>
    <col min="16149" max="16384" width="9" style="553"/>
  </cols>
  <sheetData>
    <row r="1" spans="1:20" ht="17.25" x14ac:dyDescent="0.2">
      <c r="A1" s="549" t="s">
        <v>1014</v>
      </c>
      <c r="B1" s="550"/>
      <c r="C1" s="550"/>
      <c r="D1" s="551" t="s">
        <v>1015</v>
      </c>
      <c r="E1" s="552"/>
      <c r="F1" s="552"/>
      <c r="G1" s="552"/>
      <c r="H1" s="552"/>
      <c r="I1" s="552"/>
      <c r="J1" s="552"/>
      <c r="K1" s="552"/>
      <c r="L1" s="552"/>
      <c r="M1" s="552"/>
      <c r="N1" s="552"/>
      <c r="O1" s="552"/>
      <c r="P1" s="552"/>
      <c r="Q1" s="552"/>
      <c r="R1" s="552"/>
      <c r="S1" s="552"/>
      <c r="T1" s="552"/>
    </row>
    <row r="2" spans="1:20" x14ac:dyDescent="0.15">
      <c r="A2" s="554"/>
      <c r="B2" s="550"/>
      <c r="C2" s="550"/>
      <c r="D2" s="552"/>
      <c r="E2" s="552"/>
      <c r="F2" s="552"/>
      <c r="G2" s="552"/>
      <c r="H2" s="552"/>
      <c r="I2" s="552"/>
      <c r="J2" s="552"/>
      <c r="K2" s="552"/>
      <c r="L2" s="552"/>
      <c r="M2" s="552"/>
      <c r="N2" s="552"/>
      <c r="O2" s="552"/>
      <c r="P2" s="552"/>
      <c r="Q2" s="552"/>
      <c r="R2" s="552"/>
      <c r="S2" s="552"/>
      <c r="T2" s="552"/>
    </row>
    <row r="3" spans="1:20" ht="14.25" x14ac:dyDescent="0.15">
      <c r="A3" s="555" t="s">
        <v>1016</v>
      </c>
      <c r="B3" s="556"/>
      <c r="C3" s="557"/>
      <c r="D3" s="552"/>
      <c r="E3" s="552"/>
      <c r="F3" s="552"/>
      <c r="G3" s="552"/>
      <c r="H3" s="552"/>
      <c r="I3" s="552"/>
      <c r="J3" s="552"/>
      <c r="K3" s="552"/>
      <c r="L3" s="552"/>
      <c r="M3" s="552"/>
      <c r="N3" s="552"/>
      <c r="O3" s="552"/>
      <c r="P3" s="552"/>
      <c r="Q3" s="552"/>
      <c r="R3" s="552"/>
      <c r="S3" s="552"/>
      <c r="T3" s="552"/>
    </row>
    <row r="4" spans="1:20" ht="14.25" thickBot="1" x14ac:dyDescent="0.2">
      <c r="A4" s="558"/>
      <c r="B4" s="559"/>
      <c r="C4" s="559"/>
      <c r="D4" s="552"/>
      <c r="E4" s="560"/>
      <c r="F4" s="560"/>
      <c r="G4" s="560"/>
      <c r="H4" s="560"/>
      <c r="I4" s="560"/>
      <c r="J4" s="560"/>
      <c r="K4" s="560"/>
      <c r="L4" s="560"/>
      <c r="M4" s="552"/>
      <c r="N4" s="561"/>
      <c r="O4" s="561"/>
      <c r="P4" s="562"/>
      <c r="Q4" s="562"/>
      <c r="R4" s="562"/>
      <c r="S4" s="562"/>
      <c r="T4" s="562" t="s">
        <v>0</v>
      </c>
    </row>
    <row r="5" spans="1:20" x14ac:dyDescent="0.15">
      <c r="A5" s="563"/>
      <c r="B5" s="564"/>
      <c r="C5" s="565"/>
      <c r="D5" s="891" t="s">
        <v>1017</v>
      </c>
      <c r="E5" s="892"/>
      <c r="F5" s="892"/>
      <c r="G5" s="892"/>
      <c r="H5" s="892"/>
      <c r="I5" s="892"/>
      <c r="J5" s="892"/>
      <c r="K5" s="892"/>
      <c r="L5" s="892"/>
      <c r="M5" s="892"/>
      <c r="N5" s="892"/>
      <c r="O5" s="892"/>
      <c r="P5" s="892"/>
      <c r="Q5" s="892"/>
      <c r="R5" s="892"/>
      <c r="S5" s="892"/>
      <c r="T5" s="893"/>
    </row>
    <row r="6" spans="1:20" x14ac:dyDescent="0.15">
      <c r="A6" s="566" t="s">
        <v>1018</v>
      </c>
      <c r="B6" s="567"/>
      <c r="C6" s="567"/>
      <c r="D6" s="568"/>
      <c r="E6" s="569" t="s">
        <v>1019</v>
      </c>
      <c r="F6" s="569"/>
      <c r="G6" s="569"/>
      <c r="H6" s="569"/>
      <c r="I6" s="569"/>
      <c r="J6" s="569"/>
      <c r="K6" s="570"/>
      <c r="L6" s="570"/>
      <c r="M6" s="570"/>
      <c r="N6" s="569"/>
      <c r="O6" s="569"/>
      <c r="P6" s="570"/>
      <c r="Q6" s="570"/>
      <c r="R6" s="570"/>
      <c r="S6" s="570"/>
      <c r="T6" s="571"/>
    </row>
    <row r="7" spans="1:20" x14ac:dyDescent="0.15">
      <c r="A7" s="572"/>
      <c r="B7" s="573"/>
      <c r="C7" s="573"/>
      <c r="D7" s="574" t="s">
        <v>1020</v>
      </c>
      <c r="E7" s="575" t="s">
        <v>1021</v>
      </c>
      <c r="F7" s="575" t="s">
        <v>1022</v>
      </c>
      <c r="G7" s="575" t="s">
        <v>1023</v>
      </c>
      <c r="H7" s="575" t="s">
        <v>1024</v>
      </c>
      <c r="I7" s="575" t="s">
        <v>1025</v>
      </c>
      <c r="J7" s="575" t="s">
        <v>1026</v>
      </c>
      <c r="K7" s="576" t="s">
        <v>1027</v>
      </c>
      <c r="L7" s="576" t="s">
        <v>1028</v>
      </c>
      <c r="M7" s="576" t="s">
        <v>1029</v>
      </c>
      <c r="N7" s="575" t="s">
        <v>1030</v>
      </c>
      <c r="O7" s="575" t="s">
        <v>1031</v>
      </c>
      <c r="P7" s="576" t="s">
        <v>1032</v>
      </c>
      <c r="Q7" s="576" t="s">
        <v>1033</v>
      </c>
      <c r="R7" s="576" t="s">
        <v>1034</v>
      </c>
      <c r="S7" s="576" t="s">
        <v>1035</v>
      </c>
      <c r="T7" s="577" t="s">
        <v>1036</v>
      </c>
    </row>
    <row r="8" spans="1:20" x14ac:dyDescent="0.15">
      <c r="A8" s="578"/>
      <c r="B8" s="579" t="s">
        <v>1037</v>
      </c>
      <c r="C8" s="580"/>
      <c r="D8" s="581">
        <v>86778.417820455565</v>
      </c>
      <c r="E8" s="581">
        <v>89136.334524341219</v>
      </c>
      <c r="F8" s="581">
        <v>85035.772666368925</v>
      </c>
      <c r="G8" s="581">
        <v>73151</v>
      </c>
      <c r="H8" s="581">
        <v>78305</v>
      </c>
      <c r="I8" s="582">
        <v>72828</v>
      </c>
      <c r="J8" s="582">
        <v>68925</v>
      </c>
      <c r="K8" s="582">
        <v>68428</v>
      </c>
      <c r="L8" s="582">
        <v>66665</v>
      </c>
      <c r="M8" s="582">
        <v>68213</v>
      </c>
      <c r="N8" s="582">
        <v>68079</v>
      </c>
      <c r="O8" s="582">
        <v>73411</v>
      </c>
      <c r="P8" s="582">
        <v>68337</v>
      </c>
      <c r="Q8" s="582">
        <v>65909</v>
      </c>
      <c r="R8" s="582">
        <v>75417</v>
      </c>
      <c r="S8" s="582">
        <v>83182</v>
      </c>
      <c r="T8" s="583">
        <v>79615</v>
      </c>
    </row>
    <row r="9" spans="1:20" x14ac:dyDescent="0.15">
      <c r="A9" s="578"/>
      <c r="B9" s="579" t="s">
        <v>1038</v>
      </c>
      <c r="C9" s="580"/>
      <c r="D9" s="581">
        <v>5525</v>
      </c>
      <c r="E9" s="581">
        <v>5663</v>
      </c>
      <c r="F9" s="581">
        <v>5949</v>
      </c>
      <c r="G9" s="581">
        <v>6020</v>
      </c>
      <c r="H9" s="581">
        <v>6025</v>
      </c>
      <c r="I9" s="582">
        <v>6250</v>
      </c>
      <c r="J9" s="582">
        <v>6224</v>
      </c>
      <c r="K9" s="582">
        <v>6178</v>
      </c>
      <c r="L9" s="582">
        <v>5563</v>
      </c>
      <c r="M9" s="582">
        <v>5668</v>
      </c>
      <c r="N9" s="582">
        <v>5323</v>
      </c>
      <c r="O9" s="582">
        <v>5081</v>
      </c>
      <c r="P9" s="582">
        <v>5260</v>
      </c>
      <c r="Q9" s="582">
        <v>5449</v>
      </c>
      <c r="R9" s="582">
        <v>5603</v>
      </c>
      <c r="S9" s="582">
        <v>5581</v>
      </c>
      <c r="T9" s="583">
        <v>5593</v>
      </c>
    </row>
    <row r="10" spans="1:20" x14ac:dyDescent="0.15">
      <c r="A10" s="578"/>
      <c r="B10" s="579" t="s">
        <v>1039</v>
      </c>
      <c r="C10" s="580"/>
      <c r="D10" s="581">
        <v>30021</v>
      </c>
      <c r="E10" s="581">
        <v>30092</v>
      </c>
      <c r="F10" s="581">
        <v>26905</v>
      </c>
      <c r="G10" s="581">
        <v>23620</v>
      </c>
      <c r="H10" s="581">
        <v>25080</v>
      </c>
      <c r="I10" s="582">
        <v>20728</v>
      </c>
      <c r="J10" s="582">
        <v>23402</v>
      </c>
      <c r="K10" s="582">
        <v>19226</v>
      </c>
      <c r="L10" s="582">
        <v>21013</v>
      </c>
      <c r="M10" s="582">
        <v>19894</v>
      </c>
      <c r="N10" s="582">
        <v>17466</v>
      </c>
      <c r="O10" s="582">
        <v>23105</v>
      </c>
      <c r="P10" s="582">
        <v>17212</v>
      </c>
      <c r="Q10" s="582">
        <v>19095</v>
      </c>
      <c r="R10" s="582">
        <v>22712</v>
      </c>
      <c r="S10" s="582">
        <v>26151</v>
      </c>
      <c r="T10" s="583">
        <v>25541</v>
      </c>
    </row>
    <row r="11" spans="1:20" x14ac:dyDescent="0.15">
      <c r="A11" s="584"/>
      <c r="B11" s="585" t="s">
        <v>1040</v>
      </c>
      <c r="C11" s="586"/>
      <c r="D11" s="573">
        <f>SUM(D8:D10)</f>
        <v>122324.41782045556</v>
      </c>
      <c r="E11" s="573">
        <f>SUM(E8:E10)</f>
        <v>124891.33452434122</v>
      </c>
      <c r="F11" s="573">
        <f>SUM(F8:F10)</f>
        <v>117889.77266636892</v>
      </c>
      <c r="G11" s="573">
        <f>SUM(G8:G10)</f>
        <v>102791</v>
      </c>
      <c r="H11" s="573">
        <f>SUM(H8:H10)</f>
        <v>109410</v>
      </c>
      <c r="I11" s="573">
        <f t="shared" ref="I11:T11" si="0">SUM(I8:I10)</f>
        <v>99806</v>
      </c>
      <c r="J11" s="573">
        <f t="shared" si="0"/>
        <v>98551</v>
      </c>
      <c r="K11" s="573">
        <f t="shared" si="0"/>
        <v>93832</v>
      </c>
      <c r="L11" s="573">
        <f t="shared" si="0"/>
        <v>93241</v>
      </c>
      <c r="M11" s="573">
        <f t="shared" si="0"/>
        <v>93775</v>
      </c>
      <c r="N11" s="573">
        <f t="shared" si="0"/>
        <v>90868</v>
      </c>
      <c r="O11" s="573">
        <f t="shared" si="0"/>
        <v>101597</v>
      </c>
      <c r="P11" s="573">
        <f t="shared" si="0"/>
        <v>90809</v>
      </c>
      <c r="Q11" s="573">
        <f t="shared" si="0"/>
        <v>90453</v>
      </c>
      <c r="R11" s="573">
        <f t="shared" si="0"/>
        <v>103732</v>
      </c>
      <c r="S11" s="573">
        <f t="shared" si="0"/>
        <v>114914</v>
      </c>
      <c r="T11" s="587">
        <f t="shared" si="0"/>
        <v>110749</v>
      </c>
    </row>
    <row r="12" spans="1:20" x14ac:dyDescent="0.15">
      <c r="A12" s="578"/>
      <c r="B12" s="579" t="s">
        <v>27</v>
      </c>
      <c r="C12" s="580"/>
      <c r="D12" s="588">
        <v>6543</v>
      </c>
      <c r="E12" s="581">
        <v>5415</v>
      </c>
      <c r="F12" s="581">
        <v>5415</v>
      </c>
      <c r="G12" s="581">
        <v>5152</v>
      </c>
      <c r="H12" s="581">
        <v>5402</v>
      </c>
      <c r="I12" s="589">
        <v>7117</v>
      </c>
      <c r="J12" s="589">
        <v>6993</v>
      </c>
      <c r="K12" s="589">
        <v>6222</v>
      </c>
      <c r="L12" s="589">
        <v>5083</v>
      </c>
      <c r="M12" s="589">
        <v>5475</v>
      </c>
      <c r="N12" s="589">
        <v>5781</v>
      </c>
      <c r="O12" s="589">
        <v>5325</v>
      </c>
      <c r="P12" s="589">
        <v>6071</v>
      </c>
      <c r="Q12" s="589">
        <v>7678</v>
      </c>
      <c r="R12" s="589">
        <v>5793</v>
      </c>
      <c r="S12" s="589">
        <v>4643</v>
      </c>
      <c r="T12" s="590">
        <v>4152</v>
      </c>
    </row>
    <row r="13" spans="1:20" x14ac:dyDescent="0.15">
      <c r="A13" s="578"/>
      <c r="B13" s="579" t="s">
        <v>1041</v>
      </c>
      <c r="C13" s="580"/>
      <c r="D13" s="591">
        <v>4943576</v>
      </c>
      <c r="E13" s="581">
        <v>4769310</v>
      </c>
      <c r="F13" s="581">
        <v>4744064</v>
      </c>
      <c r="G13" s="581">
        <v>4979090</v>
      </c>
      <c r="H13" s="581">
        <v>5076198</v>
      </c>
      <c r="I13" s="592">
        <f t="shared" ref="I13:T13" si="1">SUM(I14:I28)</f>
        <v>5467878</v>
      </c>
      <c r="J13" s="592">
        <f t="shared" si="1"/>
        <v>5314435</v>
      </c>
      <c r="K13" s="592">
        <f t="shared" si="1"/>
        <v>5417096</v>
      </c>
      <c r="L13" s="592">
        <f t="shared" si="1"/>
        <v>4233272</v>
      </c>
      <c r="M13" s="592">
        <f t="shared" si="1"/>
        <v>4813125</v>
      </c>
      <c r="N13" s="592">
        <f t="shared" si="1"/>
        <v>4662333</v>
      </c>
      <c r="O13" s="592">
        <f t="shared" si="1"/>
        <v>4707116</v>
      </c>
      <c r="P13" s="592">
        <f t="shared" si="1"/>
        <v>4646232</v>
      </c>
      <c r="Q13" s="592">
        <f t="shared" si="1"/>
        <v>4821970</v>
      </c>
      <c r="R13" s="592">
        <f t="shared" si="1"/>
        <v>4755784</v>
      </c>
      <c r="S13" s="592">
        <f t="shared" si="1"/>
        <v>4725093</v>
      </c>
      <c r="T13" s="593">
        <f t="shared" si="1"/>
        <v>4903115</v>
      </c>
    </row>
    <row r="14" spans="1:20" x14ac:dyDescent="0.15">
      <c r="A14" s="594"/>
      <c r="B14" s="595" t="s">
        <v>1042</v>
      </c>
      <c r="C14" s="580"/>
      <c r="D14" s="591">
        <v>847541</v>
      </c>
      <c r="E14" s="581">
        <v>839239</v>
      </c>
      <c r="F14" s="581">
        <v>832555</v>
      </c>
      <c r="G14" s="581">
        <v>810543</v>
      </c>
      <c r="H14" s="581">
        <v>786538</v>
      </c>
      <c r="I14" s="596">
        <v>785616</v>
      </c>
      <c r="J14" s="596">
        <v>751191</v>
      </c>
      <c r="K14" s="596">
        <v>770680</v>
      </c>
      <c r="L14" s="596">
        <v>732097</v>
      </c>
      <c r="M14" s="596">
        <v>751219</v>
      </c>
      <c r="N14" s="596">
        <v>657811</v>
      </c>
      <c r="O14" s="596">
        <v>746401</v>
      </c>
      <c r="P14" s="596">
        <v>754225</v>
      </c>
      <c r="Q14" s="596">
        <v>772926</v>
      </c>
      <c r="R14" s="596">
        <v>668737</v>
      </c>
      <c r="S14" s="596">
        <v>787785</v>
      </c>
      <c r="T14" s="597">
        <v>790331</v>
      </c>
    </row>
    <row r="15" spans="1:20" x14ac:dyDescent="0.15">
      <c r="A15" s="594"/>
      <c r="B15" s="595" t="s">
        <v>1043</v>
      </c>
      <c r="C15" s="580"/>
      <c r="D15" s="591">
        <v>86906</v>
      </c>
      <c r="E15" s="581">
        <v>81539</v>
      </c>
      <c r="F15" s="581">
        <v>77567</v>
      </c>
      <c r="G15" s="581">
        <v>69640</v>
      </c>
      <c r="H15" s="581">
        <v>56530</v>
      </c>
      <c r="I15" s="596">
        <v>58742</v>
      </c>
      <c r="J15" s="596">
        <v>60713</v>
      </c>
      <c r="K15" s="596">
        <v>57786</v>
      </c>
      <c r="L15" s="596">
        <v>45897</v>
      </c>
      <c r="M15" s="596">
        <v>37021</v>
      </c>
      <c r="N15" s="596">
        <v>37979</v>
      </c>
      <c r="O15" s="596">
        <v>37734</v>
      </c>
      <c r="P15" s="596">
        <v>35189</v>
      </c>
      <c r="Q15" s="596">
        <v>33443</v>
      </c>
      <c r="R15" s="596">
        <v>41032</v>
      </c>
      <c r="S15" s="596">
        <v>35986</v>
      </c>
      <c r="T15" s="597">
        <v>36560</v>
      </c>
    </row>
    <row r="16" spans="1:20" x14ac:dyDescent="0.15">
      <c r="A16" s="594"/>
      <c r="B16" s="595" t="s">
        <v>1044</v>
      </c>
      <c r="C16" s="580"/>
      <c r="D16" s="591">
        <v>121963</v>
      </c>
      <c r="E16" s="581">
        <v>123262</v>
      </c>
      <c r="F16" s="581">
        <v>119839</v>
      </c>
      <c r="G16" s="581">
        <v>130601</v>
      </c>
      <c r="H16" s="581">
        <v>106376</v>
      </c>
      <c r="I16" s="596">
        <v>97244</v>
      </c>
      <c r="J16" s="596">
        <v>80480</v>
      </c>
      <c r="K16" s="596">
        <v>76248</v>
      </c>
      <c r="L16" s="596">
        <v>81397</v>
      </c>
      <c r="M16" s="596">
        <v>84781</v>
      </c>
      <c r="N16" s="596">
        <v>82641</v>
      </c>
      <c r="O16" s="596">
        <v>65270</v>
      </c>
      <c r="P16" s="596">
        <v>68285</v>
      </c>
      <c r="Q16" s="596">
        <v>67333</v>
      </c>
      <c r="R16" s="596">
        <v>62505</v>
      </c>
      <c r="S16" s="596">
        <v>75871</v>
      </c>
      <c r="T16" s="597">
        <v>73591</v>
      </c>
    </row>
    <row r="17" spans="1:20" x14ac:dyDescent="0.15">
      <c r="A17" s="594"/>
      <c r="B17" s="595" t="s">
        <v>1045</v>
      </c>
      <c r="C17" s="580"/>
      <c r="D17" s="591">
        <v>546696</v>
      </c>
      <c r="E17" s="581">
        <v>547944</v>
      </c>
      <c r="F17" s="581">
        <v>580651</v>
      </c>
      <c r="G17" s="581">
        <v>522146</v>
      </c>
      <c r="H17" s="581">
        <v>498620</v>
      </c>
      <c r="I17" s="596">
        <v>496495</v>
      </c>
      <c r="J17" s="596">
        <v>485045</v>
      </c>
      <c r="K17" s="596">
        <v>441255</v>
      </c>
      <c r="L17" s="596">
        <v>472296</v>
      </c>
      <c r="M17" s="596">
        <v>601375</v>
      </c>
      <c r="N17" s="596">
        <v>578623</v>
      </c>
      <c r="O17" s="596">
        <v>579503</v>
      </c>
      <c r="P17" s="596">
        <v>545164</v>
      </c>
      <c r="Q17" s="596">
        <v>578715</v>
      </c>
      <c r="R17" s="596">
        <v>666723</v>
      </c>
      <c r="S17" s="596">
        <v>642059</v>
      </c>
      <c r="T17" s="597">
        <v>656506</v>
      </c>
    </row>
    <row r="18" spans="1:20" x14ac:dyDescent="0.15">
      <c r="A18" s="594"/>
      <c r="B18" s="595" t="s">
        <v>1046</v>
      </c>
      <c r="C18" s="580"/>
      <c r="D18" s="591">
        <v>108161</v>
      </c>
      <c r="E18" s="581">
        <v>126398</v>
      </c>
      <c r="F18" s="581">
        <v>12879</v>
      </c>
      <c r="G18" s="581">
        <v>32167</v>
      </c>
      <c r="H18" s="581">
        <v>19450</v>
      </c>
      <c r="I18" s="596">
        <v>20473</v>
      </c>
      <c r="J18" s="596">
        <v>18827</v>
      </c>
      <c r="K18" s="596">
        <v>27568</v>
      </c>
      <c r="L18" s="596">
        <v>12712</v>
      </c>
      <c r="M18" s="596">
        <v>27547</v>
      </c>
      <c r="N18" s="596">
        <v>32967</v>
      </c>
      <c r="O18" s="596">
        <v>28510</v>
      </c>
      <c r="P18" s="596">
        <v>27236</v>
      </c>
      <c r="Q18" s="596">
        <v>28521</v>
      </c>
      <c r="R18" s="596">
        <v>28672</v>
      </c>
      <c r="S18" s="596">
        <v>41560</v>
      </c>
      <c r="T18" s="597">
        <v>38673</v>
      </c>
    </row>
    <row r="19" spans="1:20" x14ac:dyDescent="0.15">
      <c r="A19" s="594"/>
      <c r="B19" s="595" t="s">
        <v>1047</v>
      </c>
      <c r="C19" s="580"/>
      <c r="D19" s="591">
        <v>125964</v>
      </c>
      <c r="E19" s="581">
        <v>123452</v>
      </c>
      <c r="F19" s="581">
        <v>111345</v>
      </c>
      <c r="G19" s="581">
        <v>119475</v>
      </c>
      <c r="H19" s="581">
        <v>102113</v>
      </c>
      <c r="I19" s="596">
        <v>138022</v>
      </c>
      <c r="J19" s="596">
        <v>186017</v>
      </c>
      <c r="K19" s="596">
        <v>161014</v>
      </c>
      <c r="L19" s="596">
        <v>108883</v>
      </c>
      <c r="M19" s="596">
        <v>201248</v>
      </c>
      <c r="N19" s="596">
        <v>172046</v>
      </c>
      <c r="O19" s="596">
        <v>128939</v>
      </c>
      <c r="P19" s="596">
        <v>103761</v>
      </c>
      <c r="Q19" s="596">
        <v>122910</v>
      </c>
      <c r="R19" s="596">
        <v>119619</v>
      </c>
      <c r="S19" s="596">
        <v>106642</v>
      </c>
      <c r="T19" s="597">
        <v>115211</v>
      </c>
    </row>
    <row r="20" spans="1:20" x14ac:dyDescent="0.15">
      <c r="A20" s="594"/>
      <c r="B20" s="595" t="s">
        <v>1048</v>
      </c>
      <c r="C20" s="580"/>
      <c r="D20" s="591">
        <v>442519</v>
      </c>
      <c r="E20" s="581">
        <v>404931</v>
      </c>
      <c r="F20" s="581">
        <v>471786</v>
      </c>
      <c r="G20" s="581">
        <v>522075</v>
      </c>
      <c r="H20" s="581">
        <v>720435</v>
      </c>
      <c r="I20" s="596">
        <v>733513</v>
      </c>
      <c r="J20" s="596">
        <v>701863</v>
      </c>
      <c r="K20" s="596">
        <v>756916</v>
      </c>
      <c r="L20" s="596">
        <v>224739</v>
      </c>
      <c r="M20" s="596">
        <v>355625</v>
      </c>
      <c r="N20" s="596">
        <v>362196</v>
      </c>
      <c r="O20" s="596">
        <v>282064</v>
      </c>
      <c r="P20" s="596">
        <v>320929</v>
      </c>
      <c r="Q20" s="596">
        <v>359387</v>
      </c>
      <c r="R20" s="596">
        <v>477339</v>
      </c>
      <c r="S20" s="596">
        <v>343609</v>
      </c>
      <c r="T20" s="597">
        <v>420013</v>
      </c>
    </row>
    <row r="21" spans="1:20" x14ac:dyDescent="0.15">
      <c r="A21" s="594"/>
      <c r="B21" s="595" t="s">
        <v>1049</v>
      </c>
      <c r="C21" s="580"/>
      <c r="D21" s="591">
        <v>190683</v>
      </c>
      <c r="E21" s="581">
        <v>173799</v>
      </c>
      <c r="F21" s="581">
        <v>157200</v>
      </c>
      <c r="G21" s="581">
        <v>213573</v>
      </c>
      <c r="H21" s="581">
        <v>220679</v>
      </c>
      <c r="I21" s="596">
        <v>309004</v>
      </c>
      <c r="J21" s="596">
        <v>304910</v>
      </c>
      <c r="K21" s="596">
        <v>308213</v>
      </c>
      <c r="L21" s="596">
        <v>243279</v>
      </c>
      <c r="M21" s="596">
        <v>253939</v>
      </c>
      <c r="N21" s="596">
        <v>247019</v>
      </c>
      <c r="O21" s="596">
        <v>271631</v>
      </c>
      <c r="P21" s="596">
        <v>275441</v>
      </c>
      <c r="Q21" s="596">
        <v>278086</v>
      </c>
      <c r="R21" s="596">
        <v>273319</v>
      </c>
      <c r="S21" s="596">
        <v>272652</v>
      </c>
      <c r="T21" s="597">
        <v>277671</v>
      </c>
    </row>
    <row r="22" spans="1:20" x14ac:dyDescent="0.15">
      <c r="A22" s="594"/>
      <c r="B22" s="595" t="s">
        <v>1050</v>
      </c>
      <c r="C22" s="580"/>
      <c r="D22" s="591">
        <v>889483</v>
      </c>
      <c r="E22" s="581">
        <v>899248</v>
      </c>
      <c r="F22" s="581">
        <v>870361</v>
      </c>
      <c r="G22" s="581">
        <v>903702</v>
      </c>
      <c r="H22" s="581">
        <v>953922</v>
      </c>
      <c r="I22" s="596">
        <v>1010389</v>
      </c>
      <c r="J22" s="596">
        <v>1116225</v>
      </c>
      <c r="K22" s="596">
        <v>1138422</v>
      </c>
      <c r="L22" s="596">
        <v>945244</v>
      </c>
      <c r="M22" s="596">
        <v>1066898</v>
      </c>
      <c r="N22" s="596">
        <v>1067240</v>
      </c>
      <c r="O22" s="596">
        <v>998069</v>
      </c>
      <c r="P22" s="596">
        <v>1037153</v>
      </c>
      <c r="Q22" s="596">
        <v>966836</v>
      </c>
      <c r="R22" s="596">
        <v>856740</v>
      </c>
      <c r="S22" s="596">
        <v>936472</v>
      </c>
      <c r="T22" s="597">
        <v>967431</v>
      </c>
    </row>
    <row r="23" spans="1:20" x14ac:dyDescent="0.15">
      <c r="A23" s="594"/>
      <c r="B23" s="595" t="s">
        <v>1051</v>
      </c>
      <c r="C23" s="580"/>
      <c r="D23" s="591">
        <v>134091</v>
      </c>
      <c r="E23" s="581">
        <v>115636</v>
      </c>
      <c r="F23" s="581">
        <v>123785</v>
      </c>
      <c r="G23" s="581">
        <v>148510</v>
      </c>
      <c r="H23" s="581">
        <v>130462</v>
      </c>
      <c r="I23" s="596">
        <v>184312</v>
      </c>
      <c r="J23" s="596">
        <v>127679</v>
      </c>
      <c r="K23" s="596">
        <v>123917</v>
      </c>
      <c r="L23" s="596">
        <v>67765</v>
      </c>
      <c r="M23" s="596">
        <v>96509</v>
      </c>
      <c r="N23" s="596">
        <v>58312</v>
      </c>
      <c r="O23" s="596">
        <v>35660</v>
      </c>
      <c r="P23" s="596">
        <v>44995</v>
      </c>
      <c r="Q23" s="596">
        <v>42821</v>
      </c>
      <c r="R23" s="596">
        <v>42446</v>
      </c>
      <c r="S23" s="596">
        <v>30714</v>
      </c>
      <c r="T23" s="597">
        <v>45831</v>
      </c>
    </row>
    <row r="24" spans="1:20" x14ac:dyDescent="0.15">
      <c r="A24" s="594"/>
      <c r="B24" s="595" t="s">
        <v>1052</v>
      </c>
      <c r="C24" s="580"/>
      <c r="D24" s="591">
        <v>435415</v>
      </c>
      <c r="E24" s="581">
        <v>375489</v>
      </c>
      <c r="F24" s="581">
        <v>396296</v>
      </c>
      <c r="G24" s="581">
        <v>380925</v>
      </c>
      <c r="H24" s="581">
        <v>390299</v>
      </c>
      <c r="I24" s="596">
        <v>425931</v>
      </c>
      <c r="J24" s="596">
        <v>279479</v>
      </c>
      <c r="K24" s="596">
        <v>388962</v>
      </c>
      <c r="L24" s="596">
        <v>358808</v>
      </c>
      <c r="M24" s="596">
        <v>395572</v>
      </c>
      <c r="N24" s="596">
        <v>508425</v>
      </c>
      <c r="O24" s="596">
        <v>461810</v>
      </c>
      <c r="P24" s="596">
        <v>374215</v>
      </c>
      <c r="Q24" s="596">
        <v>450404</v>
      </c>
      <c r="R24" s="596">
        <v>599649</v>
      </c>
      <c r="S24" s="596">
        <v>441855</v>
      </c>
      <c r="T24" s="597">
        <v>449712</v>
      </c>
    </row>
    <row r="25" spans="1:20" x14ac:dyDescent="0.15">
      <c r="A25" s="594"/>
      <c r="B25" s="595" t="s">
        <v>1053</v>
      </c>
      <c r="C25" s="580"/>
      <c r="D25" s="591">
        <v>161805</v>
      </c>
      <c r="E25" s="581">
        <v>139536</v>
      </c>
      <c r="F25" s="581">
        <v>144308</v>
      </c>
      <c r="G25" s="581">
        <v>188353</v>
      </c>
      <c r="H25" s="581">
        <v>208091</v>
      </c>
      <c r="I25" s="596">
        <v>255283</v>
      </c>
      <c r="J25" s="596">
        <v>272780</v>
      </c>
      <c r="K25" s="596">
        <v>205637</v>
      </c>
      <c r="L25" s="596">
        <v>214928</v>
      </c>
      <c r="M25" s="596">
        <v>207403</v>
      </c>
      <c r="N25" s="596">
        <v>192536</v>
      </c>
      <c r="O25" s="596">
        <v>283094</v>
      </c>
      <c r="P25" s="596">
        <v>274184</v>
      </c>
      <c r="Q25" s="596">
        <v>286102</v>
      </c>
      <c r="R25" s="596">
        <v>146338</v>
      </c>
      <c r="S25" s="596">
        <v>162672</v>
      </c>
      <c r="T25" s="597">
        <v>161701</v>
      </c>
    </row>
    <row r="26" spans="1:20" x14ac:dyDescent="0.15">
      <c r="A26" s="594"/>
      <c r="B26" s="595" t="s">
        <v>1054</v>
      </c>
      <c r="C26" s="580"/>
      <c r="D26" s="591">
        <v>389844</v>
      </c>
      <c r="E26" s="581">
        <v>418936</v>
      </c>
      <c r="F26" s="581">
        <v>400194</v>
      </c>
      <c r="G26" s="581">
        <v>483036</v>
      </c>
      <c r="H26" s="581">
        <v>436317</v>
      </c>
      <c r="I26" s="596">
        <v>520938</v>
      </c>
      <c r="J26" s="596">
        <v>476445</v>
      </c>
      <c r="K26" s="596">
        <v>537913</v>
      </c>
      <c r="L26" s="596">
        <v>381042</v>
      </c>
      <c r="M26" s="596">
        <v>379594</v>
      </c>
      <c r="N26" s="596">
        <v>288424</v>
      </c>
      <c r="O26" s="596">
        <v>429075</v>
      </c>
      <c r="P26" s="596">
        <v>410061</v>
      </c>
      <c r="Q26" s="596">
        <v>471630</v>
      </c>
      <c r="R26" s="596">
        <v>392805</v>
      </c>
      <c r="S26" s="596">
        <v>442101</v>
      </c>
      <c r="T26" s="597">
        <v>493709</v>
      </c>
    </row>
    <row r="27" spans="1:20" x14ac:dyDescent="0.15">
      <c r="A27" s="594"/>
      <c r="B27" s="595" t="s">
        <v>1055</v>
      </c>
      <c r="C27" s="580"/>
      <c r="D27" s="591">
        <v>105855</v>
      </c>
      <c r="E27" s="581">
        <v>60341</v>
      </c>
      <c r="F27" s="581">
        <v>94082</v>
      </c>
      <c r="G27" s="581">
        <v>93507</v>
      </c>
      <c r="H27" s="581">
        <v>93760</v>
      </c>
      <c r="I27" s="596">
        <v>94805</v>
      </c>
      <c r="J27" s="596">
        <v>95715</v>
      </c>
      <c r="K27" s="596">
        <v>96858</v>
      </c>
      <c r="L27" s="596">
        <v>92123</v>
      </c>
      <c r="M27" s="596">
        <v>79175</v>
      </c>
      <c r="N27" s="596">
        <v>91391</v>
      </c>
      <c r="O27" s="596">
        <v>52152</v>
      </c>
      <c r="P27" s="596">
        <v>48156</v>
      </c>
      <c r="Q27" s="596">
        <v>46207</v>
      </c>
      <c r="R27" s="596">
        <v>48194</v>
      </c>
      <c r="S27" s="596">
        <v>51967</v>
      </c>
      <c r="T27" s="597">
        <v>43376</v>
      </c>
    </row>
    <row r="28" spans="1:20" x14ac:dyDescent="0.15">
      <c r="A28" s="594"/>
      <c r="B28" s="595" t="s">
        <v>1056</v>
      </c>
      <c r="C28" s="580"/>
      <c r="D28" s="591">
        <v>356650</v>
      </c>
      <c r="E28" s="581">
        <v>339560</v>
      </c>
      <c r="F28" s="581">
        <v>351216</v>
      </c>
      <c r="G28" s="581">
        <v>360837</v>
      </c>
      <c r="H28" s="581">
        <v>352606</v>
      </c>
      <c r="I28" s="596">
        <v>337111</v>
      </c>
      <c r="J28" s="596">
        <v>357066</v>
      </c>
      <c r="K28" s="596">
        <v>325707</v>
      </c>
      <c r="L28" s="596">
        <v>252062</v>
      </c>
      <c r="M28" s="596">
        <v>275219</v>
      </c>
      <c r="N28" s="596">
        <v>284723</v>
      </c>
      <c r="O28" s="596">
        <v>307204</v>
      </c>
      <c r="P28" s="596">
        <v>327238</v>
      </c>
      <c r="Q28" s="596">
        <v>316649</v>
      </c>
      <c r="R28" s="596">
        <v>331666</v>
      </c>
      <c r="S28" s="596">
        <v>353148</v>
      </c>
      <c r="T28" s="597">
        <v>332799</v>
      </c>
    </row>
    <row r="29" spans="1:20" x14ac:dyDescent="0.15">
      <c r="A29" s="578"/>
      <c r="B29" s="579" t="s">
        <v>1057</v>
      </c>
      <c r="C29" s="580"/>
      <c r="D29" s="581">
        <v>1208929</v>
      </c>
      <c r="E29" s="581">
        <v>1062626</v>
      </c>
      <c r="F29" s="581">
        <v>995204</v>
      </c>
      <c r="G29" s="581">
        <v>1039149</v>
      </c>
      <c r="H29" s="581">
        <v>988057</v>
      </c>
      <c r="I29" s="582">
        <v>1002221</v>
      </c>
      <c r="J29" s="582">
        <v>909185</v>
      </c>
      <c r="K29" s="582">
        <v>1047639</v>
      </c>
      <c r="L29" s="582">
        <v>773152</v>
      </c>
      <c r="M29" s="582">
        <v>770633</v>
      </c>
      <c r="N29" s="582">
        <v>711979</v>
      </c>
      <c r="O29" s="582">
        <v>772755</v>
      </c>
      <c r="P29" s="582">
        <v>864500</v>
      </c>
      <c r="Q29" s="582">
        <v>886536</v>
      </c>
      <c r="R29" s="582">
        <v>861435</v>
      </c>
      <c r="S29" s="582">
        <v>974607</v>
      </c>
      <c r="T29" s="583">
        <v>914469</v>
      </c>
    </row>
    <row r="30" spans="1:20" x14ac:dyDescent="0.15">
      <c r="A30" s="584"/>
      <c r="B30" s="585" t="s">
        <v>1058</v>
      </c>
      <c r="C30" s="586"/>
      <c r="D30" s="573">
        <f t="shared" ref="D30:T30" si="2">D12+D13+D29</f>
        <v>6159048</v>
      </c>
      <c r="E30" s="573">
        <f t="shared" si="2"/>
        <v>5837351</v>
      </c>
      <c r="F30" s="573">
        <f t="shared" si="2"/>
        <v>5744683</v>
      </c>
      <c r="G30" s="573">
        <f t="shared" si="2"/>
        <v>6023391</v>
      </c>
      <c r="H30" s="573">
        <f t="shared" si="2"/>
        <v>6069657</v>
      </c>
      <c r="I30" s="573">
        <f t="shared" si="2"/>
        <v>6477216</v>
      </c>
      <c r="J30" s="573">
        <f t="shared" si="2"/>
        <v>6230613</v>
      </c>
      <c r="K30" s="573">
        <f t="shared" si="2"/>
        <v>6470957</v>
      </c>
      <c r="L30" s="573">
        <f t="shared" si="2"/>
        <v>5011507</v>
      </c>
      <c r="M30" s="573">
        <f t="shared" si="2"/>
        <v>5589233</v>
      </c>
      <c r="N30" s="573">
        <f t="shared" si="2"/>
        <v>5380093</v>
      </c>
      <c r="O30" s="573">
        <f t="shared" si="2"/>
        <v>5485196</v>
      </c>
      <c r="P30" s="573">
        <f t="shared" si="2"/>
        <v>5516803</v>
      </c>
      <c r="Q30" s="573">
        <f t="shared" si="2"/>
        <v>5716184</v>
      </c>
      <c r="R30" s="573">
        <f t="shared" si="2"/>
        <v>5623012</v>
      </c>
      <c r="S30" s="573">
        <f t="shared" si="2"/>
        <v>5704343</v>
      </c>
      <c r="T30" s="587">
        <f t="shared" si="2"/>
        <v>5821736</v>
      </c>
    </row>
    <row r="31" spans="1:20" x14ac:dyDescent="0.15">
      <c r="A31" s="578"/>
      <c r="B31" s="579" t="s">
        <v>1059</v>
      </c>
      <c r="C31" s="580"/>
      <c r="D31" s="581">
        <v>707505.03722008597</v>
      </c>
      <c r="E31" s="581">
        <v>720272.56916084467</v>
      </c>
      <c r="F31" s="581">
        <v>718130.61593593727</v>
      </c>
      <c r="G31" s="581">
        <v>670739.36971389642</v>
      </c>
      <c r="H31" s="581">
        <v>880570.81158160523</v>
      </c>
      <c r="I31" s="582">
        <v>885371.37840201962</v>
      </c>
      <c r="J31" s="582">
        <v>863868.31683110539</v>
      </c>
      <c r="K31" s="582">
        <v>819360.20599196735</v>
      </c>
      <c r="L31" s="582">
        <v>844371.11117263278</v>
      </c>
      <c r="M31" s="582">
        <v>908222.78947423282</v>
      </c>
      <c r="N31" s="582">
        <v>719647.9515483923</v>
      </c>
      <c r="O31" s="582">
        <v>688506.6367581801</v>
      </c>
      <c r="P31" s="582">
        <v>791443.7364949492</v>
      </c>
      <c r="Q31" s="582">
        <v>892585.08886288304</v>
      </c>
      <c r="R31" s="582">
        <v>1016474.3080038272</v>
      </c>
      <c r="S31" s="582">
        <v>955002</v>
      </c>
      <c r="T31" s="583">
        <v>995713</v>
      </c>
    </row>
    <row r="32" spans="1:20" x14ac:dyDescent="0.15">
      <c r="A32" s="578"/>
      <c r="B32" s="579" t="s">
        <v>1060</v>
      </c>
      <c r="C32" s="580"/>
      <c r="D32" s="581">
        <v>2232258</v>
      </c>
      <c r="E32" s="581">
        <v>2165872</v>
      </c>
      <c r="F32" s="581">
        <v>2195094</v>
      </c>
      <c r="G32" s="581">
        <v>2151568</v>
      </c>
      <c r="H32" s="581">
        <v>2065774</v>
      </c>
      <c r="I32" s="582">
        <v>1960025</v>
      </c>
      <c r="J32" s="582">
        <v>2013405</v>
      </c>
      <c r="K32" s="582">
        <v>1819512</v>
      </c>
      <c r="L32" s="582">
        <v>1991335</v>
      </c>
      <c r="M32" s="582">
        <v>2060197</v>
      </c>
      <c r="N32" s="582">
        <v>2173761</v>
      </c>
      <c r="O32" s="582">
        <v>2294694</v>
      </c>
      <c r="P32" s="582">
        <v>2244142</v>
      </c>
      <c r="Q32" s="582">
        <v>2110699</v>
      </c>
      <c r="R32" s="582">
        <v>2348606</v>
      </c>
      <c r="S32" s="582">
        <v>2392625</v>
      </c>
      <c r="T32" s="583">
        <v>2313297</v>
      </c>
    </row>
    <row r="33" spans="1:20" x14ac:dyDescent="0.15">
      <c r="A33" s="578"/>
      <c r="B33" s="598" t="s">
        <v>1061</v>
      </c>
      <c r="C33" s="580"/>
      <c r="D33" s="581">
        <v>1095096</v>
      </c>
      <c r="E33" s="581">
        <v>1082539</v>
      </c>
      <c r="F33" s="581">
        <v>1075807</v>
      </c>
      <c r="G33" s="581">
        <v>1130397</v>
      </c>
      <c r="H33" s="581">
        <v>1096225</v>
      </c>
      <c r="I33" s="582">
        <v>1191957</v>
      </c>
      <c r="J33" s="582">
        <v>1266606</v>
      </c>
      <c r="K33" s="582">
        <v>1218235</v>
      </c>
      <c r="L33" s="582">
        <v>1085364</v>
      </c>
      <c r="M33" s="582">
        <v>1157272</v>
      </c>
      <c r="N33" s="582">
        <v>1085401</v>
      </c>
      <c r="O33" s="582">
        <v>1156356</v>
      </c>
      <c r="P33" s="582">
        <v>1067549</v>
      </c>
      <c r="Q33" s="582">
        <v>1234847</v>
      </c>
      <c r="R33" s="582">
        <v>1255317</v>
      </c>
      <c r="S33" s="582">
        <v>1184860</v>
      </c>
      <c r="T33" s="583">
        <v>1183693</v>
      </c>
    </row>
    <row r="34" spans="1:20" x14ac:dyDescent="0.15">
      <c r="A34" s="578"/>
      <c r="B34" s="598" t="s">
        <v>1062</v>
      </c>
      <c r="C34" s="580"/>
      <c r="D34" s="581">
        <v>709352</v>
      </c>
      <c r="E34" s="581">
        <v>693232</v>
      </c>
      <c r="F34" s="581">
        <v>668678</v>
      </c>
      <c r="G34" s="581">
        <v>639677</v>
      </c>
      <c r="H34" s="581">
        <v>609402</v>
      </c>
      <c r="I34" s="582">
        <v>631900</v>
      </c>
      <c r="J34" s="582">
        <v>633501</v>
      </c>
      <c r="K34" s="582">
        <v>574956</v>
      </c>
      <c r="L34" s="582">
        <v>578996</v>
      </c>
      <c r="M34" s="582">
        <v>546051</v>
      </c>
      <c r="N34" s="582">
        <v>561608</v>
      </c>
      <c r="O34" s="582">
        <v>540067</v>
      </c>
      <c r="P34" s="582">
        <v>547301</v>
      </c>
      <c r="Q34" s="582">
        <v>554458</v>
      </c>
      <c r="R34" s="582">
        <v>513436</v>
      </c>
      <c r="S34" s="582">
        <v>552086</v>
      </c>
      <c r="T34" s="583">
        <v>617619</v>
      </c>
    </row>
    <row r="35" spans="1:20" x14ac:dyDescent="0.15">
      <c r="A35" s="578"/>
      <c r="B35" s="598" t="s">
        <v>1063</v>
      </c>
      <c r="C35" s="580"/>
      <c r="D35" s="581">
        <v>581440</v>
      </c>
      <c r="E35" s="581">
        <v>614100</v>
      </c>
      <c r="F35" s="581">
        <v>599423</v>
      </c>
      <c r="G35" s="581">
        <v>586552</v>
      </c>
      <c r="H35" s="581">
        <v>592543</v>
      </c>
      <c r="I35" s="582">
        <v>584853</v>
      </c>
      <c r="J35" s="582">
        <v>591119</v>
      </c>
      <c r="K35" s="582">
        <v>595694</v>
      </c>
      <c r="L35" s="582">
        <v>595544</v>
      </c>
      <c r="M35" s="582">
        <v>606210</v>
      </c>
      <c r="N35" s="582">
        <v>617683</v>
      </c>
      <c r="O35" s="582">
        <v>603354</v>
      </c>
      <c r="P35" s="582">
        <v>606537</v>
      </c>
      <c r="Q35" s="582">
        <v>603981</v>
      </c>
      <c r="R35" s="582">
        <v>610817</v>
      </c>
      <c r="S35" s="582">
        <v>597166</v>
      </c>
      <c r="T35" s="583">
        <v>573517</v>
      </c>
    </row>
    <row r="36" spans="1:20" x14ac:dyDescent="0.15">
      <c r="A36" s="578"/>
      <c r="B36" s="579" t="s">
        <v>1064</v>
      </c>
      <c r="C36" s="580"/>
      <c r="D36" s="581">
        <v>880478.76306477084</v>
      </c>
      <c r="E36" s="581">
        <v>900785.82915041922</v>
      </c>
      <c r="F36" s="581">
        <v>922932.79524617887</v>
      </c>
      <c r="G36" s="581">
        <v>902953.83493654011</v>
      </c>
      <c r="H36" s="581">
        <v>965236.56847200182</v>
      </c>
      <c r="I36" s="582">
        <v>944651</v>
      </c>
      <c r="J36" s="582">
        <v>939558</v>
      </c>
      <c r="K36" s="582">
        <v>741393</v>
      </c>
      <c r="L36" s="582">
        <v>733177</v>
      </c>
      <c r="M36" s="582">
        <v>721979</v>
      </c>
      <c r="N36" s="582">
        <v>694567</v>
      </c>
      <c r="O36" s="582">
        <v>700752</v>
      </c>
      <c r="P36" s="582">
        <v>723033</v>
      </c>
      <c r="Q36" s="582">
        <v>706810</v>
      </c>
      <c r="R36" s="582">
        <v>712139</v>
      </c>
      <c r="S36" s="582">
        <v>674067</v>
      </c>
      <c r="T36" s="583">
        <v>672026</v>
      </c>
    </row>
    <row r="37" spans="1:20" x14ac:dyDescent="0.15">
      <c r="A37" s="578"/>
      <c r="B37" s="579" t="s">
        <v>1065</v>
      </c>
      <c r="C37" s="580"/>
      <c r="D37" s="581">
        <v>2557497</v>
      </c>
      <c r="E37" s="581">
        <v>2504185</v>
      </c>
      <c r="F37" s="581">
        <v>2481587</v>
      </c>
      <c r="G37" s="581">
        <v>2512394</v>
      </c>
      <c r="H37" s="581">
        <v>2567024</v>
      </c>
      <c r="I37" s="582">
        <v>2659934</v>
      </c>
      <c r="J37" s="582">
        <v>2662579</v>
      </c>
      <c r="K37" s="582">
        <v>2570456</v>
      </c>
      <c r="L37" s="582">
        <v>2629958</v>
      </c>
      <c r="M37" s="582">
        <v>2655562</v>
      </c>
      <c r="N37" s="582">
        <v>2674596</v>
      </c>
      <c r="O37" s="582">
        <v>2680213</v>
      </c>
      <c r="P37" s="582">
        <v>2873318</v>
      </c>
      <c r="Q37" s="582">
        <v>2910768</v>
      </c>
      <c r="R37" s="582">
        <v>2957248</v>
      </c>
      <c r="S37" s="582">
        <v>2992434</v>
      </c>
      <c r="T37" s="583">
        <v>3151416</v>
      </c>
    </row>
    <row r="38" spans="1:20" x14ac:dyDescent="0.15">
      <c r="A38" s="578"/>
      <c r="B38" s="579" t="s">
        <v>1066</v>
      </c>
      <c r="C38" s="580"/>
      <c r="D38" s="581">
        <v>1002015</v>
      </c>
      <c r="E38" s="581">
        <v>970930</v>
      </c>
      <c r="F38" s="581">
        <v>958859</v>
      </c>
      <c r="G38" s="581">
        <v>975995</v>
      </c>
      <c r="H38" s="581">
        <v>1006561</v>
      </c>
      <c r="I38" s="582">
        <v>1051654</v>
      </c>
      <c r="J38" s="582">
        <v>1134186</v>
      </c>
      <c r="K38" s="582">
        <v>1158360</v>
      </c>
      <c r="L38" s="582">
        <v>1117769</v>
      </c>
      <c r="M38" s="582">
        <v>1109765</v>
      </c>
      <c r="N38" s="582">
        <v>1148780</v>
      </c>
      <c r="O38" s="582">
        <v>1100540</v>
      </c>
      <c r="P38" s="582">
        <v>1137590</v>
      </c>
      <c r="Q38" s="582">
        <v>1173607</v>
      </c>
      <c r="R38" s="582">
        <v>1275442</v>
      </c>
      <c r="S38" s="582">
        <v>1365556</v>
      </c>
      <c r="T38" s="583">
        <v>1392172</v>
      </c>
    </row>
    <row r="39" spans="1:20" x14ac:dyDescent="0.15">
      <c r="A39" s="578"/>
      <c r="B39" s="579" t="s">
        <v>1067</v>
      </c>
      <c r="C39" s="580"/>
      <c r="D39" s="581">
        <v>764431</v>
      </c>
      <c r="E39" s="581">
        <v>746741</v>
      </c>
      <c r="F39" s="581">
        <v>737749</v>
      </c>
      <c r="G39" s="581">
        <v>731470</v>
      </c>
      <c r="H39" s="581">
        <v>727802</v>
      </c>
      <c r="I39" s="582">
        <v>732881</v>
      </c>
      <c r="J39" s="582">
        <v>734824</v>
      </c>
      <c r="K39" s="582">
        <v>723448</v>
      </c>
      <c r="L39" s="582">
        <v>698380</v>
      </c>
      <c r="M39" s="582">
        <v>691790</v>
      </c>
      <c r="N39" s="582">
        <v>692985</v>
      </c>
      <c r="O39" s="582">
        <v>663367</v>
      </c>
      <c r="P39" s="582">
        <v>634702</v>
      </c>
      <c r="Q39" s="582">
        <v>652141</v>
      </c>
      <c r="R39" s="582">
        <v>658481</v>
      </c>
      <c r="S39" s="582">
        <v>658554</v>
      </c>
      <c r="T39" s="583">
        <v>649290</v>
      </c>
    </row>
    <row r="40" spans="1:20" x14ac:dyDescent="0.15">
      <c r="A40" s="578"/>
      <c r="B40" s="579" t="s">
        <v>1068</v>
      </c>
      <c r="C40" s="580"/>
      <c r="D40" s="581">
        <v>910535</v>
      </c>
      <c r="E40" s="581">
        <v>900151</v>
      </c>
      <c r="F40" s="581">
        <v>887410</v>
      </c>
      <c r="G40" s="581">
        <v>885663</v>
      </c>
      <c r="H40" s="581">
        <v>887731</v>
      </c>
      <c r="I40" s="582">
        <v>890001</v>
      </c>
      <c r="J40" s="582">
        <v>892531</v>
      </c>
      <c r="K40" s="582">
        <v>870624</v>
      </c>
      <c r="L40" s="582">
        <v>851817</v>
      </c>
      <c r="M40" s="582">
        <v>860592</v>
      </c>
      <c r="N40" s="582">
        <v>870278</v>
      </c>
      <c r="O40" s="582">
        <v>853763</v>
      </c>
      <c r="P40" s="582">
        <v>848307</v>
      </c>
      <c r="Q40" s="582">
        <v>847920</v>
      </c>
      <c r="R40" s="582">
        <v>884897</v>
      </c>
      <c r="S40" s="582">
        <v>935000</v>
      </c>
      <c r="T40" s="583">
        <v>989768</v>
      </c>
    </row>
    <row r="41" spans="1:20" x14ac:dyDescent="0.15">
      <c r="A41" s="578"/>
      <c r="B41" s="579" t="s">
        <v>1069</v>
      </c>
      <c r="C41" s="580"/>
      <c r="D41" s="581">
        <v>1217795</v>
      </c>
      <c r="E41" s="581">
        <v>1211694</v>
      </c>
      <c r="F41" s="581">
        <v>1259473</v>
      </c>
      <c r="G41" s="581">
        <v>1297747</v>
      </c>
      <c r="H41" s="581">
        <v>1329027</v>
      </c>
      <c r="I41" s="582">
        <v>1342790</v>
      </c>
      <c r="J41" s="582">
        <v>1356535</v>
      </c>
      <c r="K41" s="582">
        <v>1388934</v>
      </c>
      <c r="L41" s="582">
        <v>1478301</v>
      </c>
      <c r="M41" s="582">
        <v>1554614</v>
      </c>
      <c r="N41" s="582">
        <v>1581334</v>
      </c>
      <c r="O41" s="582">
        <v>1563636</v>
      </c>
      <c r="P41" s="582">
        <v>1597512</v>
      </c>
      <c r="Q41" s="582">
        <v>1597653</v>
      </c>
      <c r="R41" s="582">
        <v>1658833</v>
      </c>
      <c r="S41" s="582">
        <v>1697586</v>
      </c>
      <c r="T41" s="583">
        <v>1702829</v>
      </c>
    </row>
    <row r="42" spans="1:20" x14ac:dyDescent="0.15">
      <c r="A42" s="578"/>
      <c r="B42" s="579" t="s">
        <v>1070</v>
      </c>
      <c r="C42" s="580"/>
      <c r="D42" s="581">
        <v>1119458</v>
      </c>
      <c r="E42" s="581">
        <v>1110252</v>
      </c>
      <c r="F42" s="581">
        <v>1104411</v>
      </c>
      <c r="G42" s="581">
        <v>1096358</v>
      </c>
      <c r="H42" s="581">
        <v>1105775</v>
      </c>
      <c r="I42" s="582">
        <v>1146773</v>
      </c>
      <c r="J42" s="582">
        <v>1122395</v>
      </c>
      <c r="K42" s="582">
        <v>1061563</v>
      </c>
      <c r="L42" s="582">
        <v>1028581</v>
      </c>
      <c r="M42" s="582">
        <v>1018521</v>
      </c>
      <c r="N42" s="582">
        <v>1015940</v>
      </c>
      <c r="O42" s="582">
        <v>993501</v>
      </c>
      <c r="P42" s="582">
        <v>998727</v>
      </c>
      <c r="Q42" s="582">
        <v>1038738</v>
      </c>
      <c r="R42" s="582">
        <v>1065892</v>
      </c>
      <c r="S42" s="582">
        <v>1038530</v>
      </c>
      <c r="T42" s="583">
        <v>1050067</v>
      </c>
    </row>
    <row r="43" spans="1:20" x14ac:dyDescent="0.15">
      <c r="A43" s="584"/>
      <c r="B43" s="600" t="s">
        <v>1071</v>
      </c>
      <c r="C43" s="580"/>
      <c r="D43" s="573">
        <f t="shared" ref="D43:T43" si="3">SUM(D31:D42)</f>
        <v>13777860.800284857</v>
      </c>
      <c r="E43" s="573">
        <f t="shared" si="3"/>
        <v>13620754.398311265</v>
      </c>
      <c r="F43" s="573">
        <f t="shared" si="3"/>
        <v>13609554.411182117</v>
      </c>
      <c r="G43" s="573">
        <f t="shared" si="3"/>
        <v>13581514.204650437</v>
      </c>
      <c r="H43" s="573">
        <f t="shared" si="3"/>
        <v>13833671.380053606</v>
      </c>
      <c r="I43" s="573">
        <f t="shared" si="3"/>
        <v>14022790.378402021</v>
      </c>
      <c r="J43" s="573">
        <f t="shared" si="3"/>
        <v>14211107.316831104</v>
      </c>
      <c r="K43" s="573">
        <f t="shared" si="3"/>
        <v>13542535.205991969</v>
      </c>
      <c r="L43" s="573">
        <f t="shared" si="3"/>
        <v>13633593.111172633</v>
      </c>
      <c r="M43" s="573">
        <f t="shared" si="3"/>
        <v>13890775.789474234</v>
      </c>
      <c r="N43" s="573">
        <f t="shared" si="3"/>
        <v>13836580.951548392</v>
      </c>
      <c r="O43" s="573">
        <f t="shared" si="3"/>
        <v>13838749.63675818</v>
      </c>
      <c r="P43" s="573">
        <f t="shared" si="3"/>
        <v>14070161.736494949</v>
      </c>
      <c r="Q43" s="573">
        <f t="shared" si="3"/>
        <v>14324207.088862883</v>
      </c>
      <c r="R43" s="573">
        <f t="shared" si="3"/>
        <v>14957582.308003828</v>
      </c>
      <c r="S43" s="573">
        <f t="shared" si="3"/>
        <v>15043466</v>
      </c>
      <c r="T43" s="587">
        <f t="shared" si="3"/>
        <v>15291407</v>
      </c>
    </row>
    <row r="44" spans="1:20" x14ac:dyDescent="0.15">
      <c r="A44" s="601" t="s">
        <v>1072</v>
      </c>
      <c r="B44" s="602" t="s">
        <v>1073</v>
      </c>
      <c r="C44" s="603"/>
      <c r="D44" s="604">
        <f t="shared" ref="D44:T44" si="4">D11+D30+D43</f>
        <v>20059233.218105312</v>
      </c>
      <c r="E44" s="604">
        <f t="shared" si="4"/>
        <v>19582996.732835606</v>
      </c>
      <c r="F44" s="604">
        <f t="shared" si="4"/>
        <v>19472127.183848485</v>
      </c>
      <c r="G44" s="604">
        <f t="shared" si="4"/>
        <v>19707696.204650439</v>
      </c>
      <c r="H44" s="604">
        <f t="shared" si="4"/>
        <v>20012738.380053606</v>
      </c>
      <c r="I44" s="604">
        <f t="shared" si="4"/>
        <v>20599812.378402021</v>
      </c>
      <c r="J44" s="604">
        <f t="shared" si="4"/>
        <v>20540271.316831104</v>
      </c>
      <c r="K44" s="604">
        <f t="shared" si="4"/>
        <v>20107324.205991969</v>
      </c>
      <c r="L44" s="604">
        <f t="shared" si="4"/>
        <v>18738341.111172631</v>
      </c>
      <c r="M44" s="604">
        <f t="shared" si="4"/>
        <v>19573783.789474234</v>
      </c>
      <c r="N44" s="604">
        <f t="shared" si="4"/>
        <v>19307541.95154839</v>
      </c>
      <c r="O44" s="604">
        <f t="shared" si="4"/>
        <v>19425542.636758178</v>
      </c>
      <c r="P44" s="604">
        <f t="shared" si="4"/>
        <v>19677773.736494951</v>
      </c>
      <c r="Q44" s="604">
        <f t="shared" si="4"/>
        <v>20130844.088862881</v>
      </c>
      <c r="R44" s="604">
        <f t="shared" si="4"/>
        <v>20684326.308003828</v>
      </c>
      <c r="S44" s="604">
        <f t="shared" si="4"/>
        <v>20862723</v>
      </c>
      <c r="T44" s="605">
        <f t="shared" si="4"/>
        <v>21223892</v>
      </c>
    </row>
    <row r="45" spans="1:20" x14ac:dyDescent="0.15">
      <c r="A45" s="578" t="s">
        <v>1074</v>
      </c>
      <c r="B45" s="606"/>
      <c r="C45" s="580"/>
      <c r="D45" s="581">
        <v>160262</v>
      </c>
      <c r="E45" s="581">
        <v>154412</v>
      </c>
      <c r="F45" s="581">
        <v>160312</v>
      </c>
      <c r="G45" s="581">
        <v>169725</v>
      </c>
      <c r="H45" s="581">
        <v>188385</v>
      </c>
      <c r="I45" s="581">
        <v>211396</v>
      </c>
      <c r="J45" s="581">
        <v>220594</v>
      </c>
      <c r="K45" s="581">
        <v>229970</v>
      </c>
      <c r="L45" s="581">
        <v>167406</v>
      </c>
      <c r="M45" s="581">
        <v>190057</v>
      </c>
      <c r="N45" s="581">
        <v>219170</v>
      </c>
      <c r="O45" s="581">
        <v>225008</v>
      </c>
      <c r="P45" s="581">
        <v>250922</v>
      </c>
      <c r="Q45" s="581">
        <v>342900</v>
      </c>
      <c r="R45" s="581">
        <v>342777</v>
      </c>
      <c r="S45" s="581">
        <v>300451</v>
      </c>
      <c r="T45" s="599">
        <v>335555</v>
      </c>
    </row>
    <row r="46" spans="1:20" x14ac:dyDescent="0.15">
      <c r="A46" s="578" t="s">
        <v>1075</v>
      </c>
      <c r="B46" s="606"/>
      <c r="C46" s="580"/>
      <c r="D46" s="581">
        <v>119595</v>
      </c>
      <c r="E46" s="581">
        <v>97735</v>
      </c>
      <c r="F46" s="581">
        <v>107662</v>
      </c>
      <c r="G46" s="581">
        <v>117393</v>
      </c>
      <c r="H46" s="581">
        <v>115488</v>
      </c>
      <c r="I46" s="591">
        <v>126042</v>
      </c>
      <c r="J46" s="591">
        <v>133587</v>
      </c>
      <c r="K46" s="591">
        <v>131831</v>
      </c>
      <c r="L46" s="591">
        <v>126240</v>
      </c>
      <c r="M46" s="591">
        <v>118970</v>
      </c>
      <c r="N46" s="591">
        <v>116546</v>
      </c>
      <c r="O46" s="591">
        <v>121211</v>
      </c>
      <c r="P46" s="591">
        <v>123933</v>
      </c>
      <c r="Q46" s="591">
        <v>169754</v>
      </c>
      <c r="R46" s="591">
        <v>197716</v>
      </c>
      <c r="S46" s="591">
        <v>225394</v>
      </c>
      <c r="T46" s="607">
        <v>230624</v>
      </c>
    </row>
    <row r="47" spans="1:20" x14ac:dyDescent="0.15">
      <c r="A47" s="601" t="s">
        <v>1076</v>
      </c>
      <c r="B47" s="604"/>
      <c r="C47" s="603"/>
      <c r="D47" s="604">
        <f t="shared" ref="D47:T47" si="5">D44+D45-D46</f>
        <v>20099900.218105312</v>
      </c>
      <c r="E47" s="604">
        <f t="shared" si="5"/>
        <v>19639673.732835606</v>
      </c>
      <c r="F47" s="604">
        <f t="shared" si="5"/>
        <v>19524777.183848485</v>
      </c>
      <c r="G47" s="604">
        <f t="shared" si="5"/>
        <v>19760028.204650439</v>
      </c>
      <c r="H47" s="604">
        <f t="shared" si="5"/>
        <v>20085635.380053606</v>
      </c>
      <c r="I47" s="608">
        <f t="shared" si="5"/>
        <v>20685166.378402021</v>
      </c>
      <c r="J47" s="608">
        <f t="shared" si="5"/>
        <v>20627278.316831104</v>
      </c>
      <c r="K47" s="608">
        <f t="shared" si="5"/>
        <v>20205463.205991969</v>
      </c>
      <c r="L47" s="608">
        <f t="shared" si="5"/>
        <v>18779507.111172631</v>
      </c>
      <c r="M47" s="608">
        <f t="shared" si="5"/>
        <v>19644870.789474234</v>
      </c>
      <c r="N47" s="608">
        <f t="shared" si="5"/>
        <v>19410165.95154839</v>
      </c>
      <c r="O47" s="608">
        <f t="shared" si="5"/>
        <v>19529339.636758178</v>
      </c>
      <c r="P47" s="608">
        <f t="shared" si="5"/>
        <v>19804762.736494951</v>
      </c>
      <c r="Q47" s="608">
        <f t="shared" si="5"/>
        <v>20303990.088862881</v>
      </c>
      <c r="R47" s="608">
        <f t="shared" si="5"/>
        <v>20829387.308003828</v>
      </c>
      <c r="S47" s="608">
        <f t="shared" si="5"/>
        <v>20937780</v>
      </c>
      <c r="T47" s="609">
        <f t="shared" si="5"/>
        <v>21328823</v>
      </c>
    </row>
    <row r="48" spans="1:20" x14ac:dyDescent="0.15">
      <c r="A48" s="610" t="s">
        <v>1077</v>
      </c>
      <c r="B48" s="591"/>
      <c r="C48" s="611"/>
      <c r="D48" s="591">
        <v>17954999.218105309</v>
      </c>
      <c r="E48" s="591">
        <v>17475686.732835606</v>
      </c>
      <c r="F48" s="591">
        <v>17385652.183848485</v>
      </c>
      <c r="G48" s="591">
        <v>17612435.204650439</v>
      </c>
      <c r="H48" s="591">
        <v>17924450.380053606</v>
      </c>
      <c r="I48" s="591">
        <v>18496286.378402021</v>
      </c>
      <c r="J48" s="591">
        <v>18456220.316831104</v>
      </c>
      <c r="K48" s="591">
        <v>18013396.205991969</v>
      </c>
      <c r="L48" s="591">
        <v>16783282.111172631</v>
      </c>
      <c r="M48" s="591">
        <v>17619543.789474234</v>
      </c>
      <c r="N48" s="591">
        <v>17317056.95154839</v>
      </c>
      <c r="O48" s="591">
        <v>17481042.636758178</v>
      </c>
      <c r="P48" s="591">
        <v>17772011.736494951</v>
      </c>
      <c r="Q48" s="591">
        <v>18209369.088862881</v>
      </c>
      <c r="R48" s="591">
        <v>18700277.308003828</v>
      </c>
      <c r="S48" s="591">
        <v>18833705</v>
      </c>
      <c r="T48" s="607">
        <v>19147016</v>
      </c>
    </row>
    <row r="49" spans="1:20" x14ac:dyDescent="0.15">
      <c r="A49" s="578" t="s">
        <v>1078</v>
      </c>
      <c r="B49" s="596"/>
      <c r="C49" s="612"/>
      <c r="D49" s="591">
        <v>1706466</v>
      </c>
      <c r="E49" s="591">
        <v>1685311</v>
      </c>
      <c r="F49" s="591">
        <v>1655810</v>
      </c>
      <c r="G49" s="591">
        <v>1642114</v>
      </c>
      <c r="H49" s="591">
        <v>1632056</v>
      </c>
      <c r="I49" s="591">
        <v>1637114</v>
      </c>
      <c r="J49" s="591">
        <v>1635727</v>
      </c>
      <c r="K49" s="591">
        <v>1664272</v>
      </c>
      <c r="L49" s="591">
        <v>1536824</v>
      </c>
      <c r="M49" s="591">
        <v>1516505</v>
      </c>
      <c r="N49" s="591">
        <v>1527825</v>
      </c>
      <c r="O49" s="591">
        <v>1487050</v>
      </c>
      <c r="P49" s="591">
        <v>1459358</v>
      </c>
      <c r="Q49" s="591">
        <v>1476764</v>
      </c>
      <c r="R49" s="591">
        <v>1470557</v>
      </c>
      <c r="S49" s="591">
        <v>1482486</v>
      </c>
      <c r="T49" s="607">
        <v>1489340</v>
      </c>
    </row>
    <row r="50" spans="1:20" x14ac:dyDescent="0.15">
      <c r="A50" s="578" t="s">
        <v>1079</v>
      </c>
      <c r="B50" s="596"/>
      <c r="C50" s="612"/>
      <c r="D50" s="591">
        <v>397768</v>
      </c>
      <c r="E50" s="591">
        <v>421999</v>
      </c>
      <c r="F50" s="591">
        <v>430665</v>
      </c>
      <c r="G50" s="591">
        <v>453147</v>
      </c>
      <c r="H50" s="591">
        <v>456232</v>
      </c>
      <c r="I50" s="591">
        <v>466412</v>
      </c>
      <c r="J50" s="591">
        <v>448324</v>
      </c>
      <c r="K50" s="591">
        <v>429656</v>
      </c>
      <c r="L50" s="591">
        <v>418235</v>
      </c>
      <c r="M50" s="591">
        <v>437735</v>
      </c>
      <c r="N50" s="591">
        <v>462660</v>
      </c>
      <c r="O50" s="591">
        <v>457450</v>
      </c>
      <c r="P50" s="591">
        <v>446404</v>
      </c>
      <c r="Q50" s="591">
        <v>444711</v>
      </c>
      <c r="R50" s="591">
        <v>513492</v>
      </c>
      <c r="S50" s="591">
        <v>546532</v>
      </c>
      <c r="T50" s="607">
        <v>587536</v>
      </c>
    </row>
    <row r="51" spans="1:20" x14ac:dyDescent="0.15">
      <c r="A51" s="578"/>
      <c r="B51" s="596" t="s">
        <v>1080</v>
      </c>
      <c r="C51" s="612"/>
      <c r="D51" s="591">
        <v>20059233.218105309</v>
      </c>
      <c r="E51" s="591">
        <v>19582996.732835606</v>
      </c>
      <c r="F51" s="591">
        <v>19472127.183848485</v>
      </c>
      <c r="G51" s="591">
        <v>19707696.204650439</v>
      </c>
      <c r="H51" s="591">
        <v>20012738.380053606</v>
      </c>
      <c r="I51" s="591">
        <f t="shared" ref="I51:P51" si="6">SUM(I48:I50)</f>
        <v>20599812.378402021</v>
      </c>
      <c r="J51" s="591">
        <f t="shared" si="6"/>
        <v>20540271.316831104</v>
      </c>
      <c r="K51" s="591">
        <f t="shared" si="6"/>
        <v>20107324.205991969</v>
      </c>
      <c r="L51" s="591">
        <f t="shared" si="6"/>
        <v>18738341.111172631</v>
      </c>
      <c r="M51" s="591">
        <f t="shared" si="6"/>
        <v>19573783.789474234</v>
      </c>
      <c r="N51" s="591">
        <f t="shared" si="6"/>
        <v>19307541.95154839</v>
      </c>
      <c r="O51" s="591">
        <f t="shared" si="6"/>
        <v>19425542.636758178</v>
      </c>
      <c r="P51" s="591">
        <f t="shared" si="6"/>
        <v>19677773.736494951</v>
      </c>
      <c r="Q51" s="591">
        <f>SUM(Q48:Q50)</f>
        <v>20130844.088862881</v>
      </c>
      <c r="R51" s="591">
        <f>SUM(R48:R50)</f>
        <v>20684326.308003828</v>
      </c>
      <c r="S51" s="591">
        <f>SUM(S48:S50)</f>
        <v>20862723</v>
      </c>
      <c r="T51" s="607">
        <f>SUM(T48:T50)</f>
        <v>21223892</v>
      </c>
    </row>
    <row r="52" spans="1:20" x14ac:dyDescent="0.15">
      <c r="A52" s="613" t="s">
        <v>1081</v>
      </c>
      <c r="B52" s="614" t="s">
        <v>1082</v>
      </c>
      <c r="C52" s="615"/>
      <c r="D52" s="588"/>
      <c r="E52" s="588"/>
      <c r="F52" s="588"/>
      <c r="G52" s="588"/>
      <c r="H52" s="588"/>
      <c r="I52" s="588">
        <f t="shared" ref="I52:T52" si="7">I58</f>
        <v>1949009</v>
      </c>
      <c r="J52" s="588">
        <f t="shared" si="7"/>
        <v>1759493</v>
      </c>
      <c r="K52" s="588">
        <f t="shared" si="7"/>
        <v>1720611</v>
      </c>
      <c r="L52" s="588">
        <f t="shared" si="7"/>
        <v>1831142</v>
      </c>
      <c r="M52" s="588">
        <f t="shared" si="7"/>
        <v>1449808</v>
      </c>
      <c r="N52" s="588">
        <f t="shared" si="7"/>
        <v>1466566</v>
      </c>
      <c r="O52" s="588">
        <f t="shared" si="7"/>
        <v>1503048</v>
      </c>
      <c r="P52" s="588">
        <f t="shared" si="7"/>
        <v>1624525</v>
      </c>
      <c r="Q52" s="588">
        <f t="shared" si="7"/>
        <v>1622495</v>
      </c>
      <c r="R52" s="588">
        <f t="shared" si="7"/>
        <v>1583708</v>
      </c>
      <c r="S52" s="588">
        <f t="shared" si="7"/>
        <v>1539132</v>
      </c>
      <c r="T52" s="616">
        <f t="shared" si="7"/>
        <v>1701150</v>
      </c>
    </row>
    <row r="53" spans="1:20" ht="14.25" thickBot="1" x14ac:dyDescent="0.2">
      <c r="A53" s="617" t="s">
        <v>1083</v>
      </c>
      <c r="B53" s="618" t="s">
        <v>1084</v>
      </c>
      <c r="C53" s="619"/>
      <c r="D53" s="620"/>
      <c r="E53" s="620"/>
      <c r="F53" s="620"/>
      <c r="G53" s="620"/>
      <c r="H53" s="620"/>
      <c r="I53" s="620">
        <f t="shared" ref="I53:Q53" si="8">I47+I52</f>
        <v>22634175.378402021</v>
      </c>
      <c r="J53" s="620">
        <f t="shared" si="8"/>
        <v>22386771.316831104</v>
      </c>
      <c r="K53" s="620">
        <f t="shared" si="8"/>
        <v>21926074.205991969</v>
      </c>
      <c r="L53" s="620">
        <f t="shared" si="8"/>
        <v>20610649.111172631</v>
      </c>
      <c r="M53" s="620">
        <f t="shared" si="8"/>
        <v>21094678.789474234</v>
      </c>
      <c r="N53" s="620">
        <f t="shared" si="8"/>
        <v>20876731.95154839</v>
      </c>
      <c r="O53" s="620">
        <f t="shared" si="8"/>
        <v>21032387.636758178</v>
      </c>
      <c r="P53" s="620">
        <f t="shared" si="8"/>
        <v>21429287.736494951</v>
      </c>
      <c r="Q53" s="620">
        <f t="shared" si="8"/>
        <v>21926485.088862881</v>
      </c>
      <c r="R53" s="620">
        <f>R47+R52</f>
        <v>22413095.308003828</v>
      </c>
      <c r="S53" s="620">
        <f>S47+S52</f>
        <v>22476912</v>
      </c>
      <c r="T53" s="621">
        <f>T47+T52</f>
        <v>23029973</v>
      </c>
    </row>
    <row r="54" spans="1:20" x14ac:dyDescent="0.15">
      <c r="A54" s="622"/>
      <c r="B54" s="622" t="s">
        <v>1085</v>
      </c>
      <c r="C54" s="622"/>
      <c r="D54" s="595"/>
      <c r="E54" s="595"/>
      <c r="F54" s="595"/>
      <c r="G54" s="595"/>
      <c r="H54" s="595"/>
      <c r="I54" s="765">
        <f>I34+I38+I40+I41+I42</f>
        <v>5063118</v>
      </c>
      <c r="J54" s="765">
        <f t="shared" ref="J54:T54" si="9">J34+J38+J40+J41+J42</f>
        <v>5139148</v>
      </c>
      <c r="K54" s="765">
        <f t="shared" si="9"/>
        <v>5054437</v>
      </c>
      <c r="L54" s="765">
        <f t="shared" si="9"/>
        <v>5055464</v>
      </c>
      <c r="M54" s="765">
        <f t="shared" si="9"/>
        <v>5089543</v>
      </c>
      <c r="N54" s="765">
        <f t="shared" si="9"/>
        <v>5177940</v>
      </c>
      <c r="O54" s="765">
        <f t="shared" si="9"/>
        <v>5051507</v>
      </c>
      <c r="P54" s="765">
        <f t="shared" si="9"/>
        <v>5129437</v>
      </c>
      <c r="Q54" s="765">
        <f t="shared" si="9"/>
        <v>5212376</v>
      </c>
      <c r="R54" s="765">
        <f t="shared" si="9"/>
        <v>5398500</v>
      </c>
      <c r="S54" s="765">
        <f t="shared" si="9"/>
        <v>5588758</v>
      </c>
      <c r="T54" s="765">
        <f t="shared" si="9"/>
        <v>5752455</v>
      </c>
    </row>
    <row r="55" spans="1:20" x14ac:dyDescent="0.15">
      <c r="A55" s="623" t="s">
        <v>1086</v>
      </c>
      <c r="B55" s="622"/>
      <c r="C55" s="622"/>
      <c r="D55" s="595"/>
      <c r="E55" s="595"/>
      <c r="F55" s="595"/>
      <c r="G55" s="595"/>
      <c r="H55" s="595"/>
      <c r="I55" s="622"/>
      <c r="J55" s="622"/>
      <c r="K55" s="622"/>
      <c r="L55" s="622"/>
      <c r="M55" s="622"/>
      <c r="N55" s="622"/>
      <c r="O55" s="622"/>
      <c r="P55" s="622"/>
      <c r="Q55" s="622"/>
      <c r="R55" s="622"/>
      <c r="S55" s="622"/>
      <c r="T55" s="622"/>
    </row>
    <row r="56" spans="1:20" s="622" customFormat="1" ht="12" x14ac:dyDescent="0.15">
      <c r="A56" s="766" t="s">
        <v>1087</v>
      </c>
      <c r="B56" s="767"/>
      <c r="C56" s="768"/>
      <c r="D56" s="568"/>
      <c r="E56" s="568"/>
      <c r="F56" s="568"/>
      <c r="G56" s="568"/>
      <c r="H56" s="568"/>
      <c r="I56" s="568">
        <v>16375026</v>
      </c>
      <c r="J56" s="568">
        <v>16073439</v>
      </c>
      <c r="K56" s="568">
        <v>15557447</v>
      </c>
      <c r="L56" s="568">
        <v>14411246</v>
      </c>
      <c r="M56" s="568">
        <v>14975162</v>
      </c>
      <c r="N56" s="568">
        <v>14599708</v>
      </c>
      <c r="O56" s="568">
        <v>14926186</v>
      </c>
      <c r="P56" s="568">
        <v>15246183</v>
      </c>
      <c r="Q56" s="568">
        <v>15376927.477</v>
      </c>
      <c r="R56" s="568">
        <v>15739974.495000001</v>
      </c>
      <c r="S56" s="568">
        <v>15983413.594000001</v>
      </c>
      <c r="T56" s="568">
        <v>16322014.986</v>
      </c>
    </row>
    <row r="57" spans="1:20" s="622" customFormat="1" ht="12" x14ac:dyDescent="0.15">
      <c r="A57" s="769" t="s">
        <v>1088</v>
      </c>
      <c r="B57" s="595"/>
      <c r="C57" s="770"/>
      <c r="D57" s="596"/>
      <c r="E57" s="596"/>
      <c r="F57" s="596"/>
      <c r="G57" s="596"/>
      <c r="H57" s="596"/>
      <c r="I57" s="596">
        <v>14426017.378402021</v>
      </c>
      <c r="J57" s="596">
        <v>14313946.316831104</v>
      </c>
      <c r="K57" s="596">
        <v>13836836.205991969</v>
      </c>
      <c r="L57" s="596">
        <v>12580104.111172633</v>
      </c>
      <c r="M57" s="596">
        <v>13525353.789474234</v>
      </c>
      <c r="N57" s="596">
        <v>13133141.951548392</v>
      </c>
      <c r="O57" s="596">
        <v>13423137.63675818</v>
      </c>
      <c r="P57" s="596">
        <v>13621657.736494949</v>
      </c>
      <c r="Q57" s="596">
        <v>13754432.088862883</v>
      </c>
      <c r="R57" s="596">
        <v>14156266.308003828</v>
      </c>
      <c r="S57" s="596">
        <v>14444282</v>
      </c>
      <c r="T57" s="596">
        <v>14620865</v>
      </c>
    </row>
    <row r="58" spans="1:20" s="622" customFormat="1" ht="12" x14ac:dyDescent="0.15">
      <c r="A58" s="771" t="s">
        <v>1089</v>
      </c>
      <c r="B58" s="772"/>
      <c r="C58" s="773"/>
      <c r="D58" s="774"/>
      <c r="E58" s="774"/>
      <c r="F58" s="774"/>
      <c r="G58" s="774"/>
      <c r="H58" s="774"/>
      <c r="I58" s="774">
        <f t="shared" ref="I58:T58" si="10">ROUND(I56-I57,0)</f>
        <v>1949009</v>
      </c>
      <c r="J58" s="774">
        <f t="shared" si="10"/>
        <v>1759493</v>
      </c>
      <c r="K58" s="774">
        <f t="shared" si="10"/>
        <v>1720611</v>
      </c>
      <c r="L58" s="774">
        <f t="shared" si="10"/>
        <v>1831142</v>
      </c>
      <c r="M58" s="774">
        <f t="shared" si="10"/>
        <v>1449808</v>
      </c>
      <c r="N58" s="774">
        <f t="shared" si="10"/>
        <v>1466566</v>
      </c>
      <c r="O58" s="774">
        <f t="shared" si="10"/>
        <v>1503048</v>
      </c>
      <c r="P58" s="774">
        <f t="shared" si="10"/>
        <v>1624525</v>
      </c>
      <c r="Q58" s="774">
        <f t="shared" si="10"/>
        <v>1622495</v>
      </c>
      <c r="R58" s="774">
        <f t="shared" si="10"/>
        <v>1583708</v>
      </c>
      <c r="S58" s="774">
        <f t="shared" si="10"/>
        <v>1539132</v>
      </c>
      <c r="T58" s="774">
        <f t="shared" si="10"/>
        <v>1701150</v>
      </c>
    </row>
    <row r="59" spans="1:20" x14ac:dyDescent="0.15">
      <c r="Q59" s="624"/>
    </row>
  </sheetData>
  <mergeCells count="1">
    <mergeCell ref="D5:T5"/>
  </mergeCells>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S131"/>
  <sheetViews>
    <sheetView workbookViewId="0">
      <pane xSplit="7" ySplit="6" topLeftCell="H7" activePane="bottomRight" state="frozen"/>
      <selection pane="topRight" activeCell="H1" sqref="H1"/>
      <selection pane="bottomLeft" activeCell="A7" sqref="A7"/>
      <selection pane="bottomRight" activeCell="B6" sqref="B6"/>
    </sheetView>
  </sheetViews>
  <sheetFormatPr defaultRowHeight="13.5" x14ac:dyDescent="0.15"/>
  <cols>
    <col min="1" max="1" width="2.875" style="627" customWidth="1"/>
    <col min="2" max="2" width="35.25" style="627" customWidth="1"/>
    <col min="3" max="7" width="11.5" style="626" hidden="1" customWidth="1"/>
    <col min="8" max="19" width="11.5" style="626" customWidth="1"/>
    <col min="20" max="256" width="9" style="627"/>
    <col min="257" max="257" width="2.875" style="627" customWidth="1"/>
    <col min="258" max="258" width="35.25" style="627" customWidth="1"/>
    <col min="259" max="263" width="0" style="627" hidden="1" customWidth="1"/>
    <col min="264" max="275" width="11.5" style="627" customWidth="1"/>
    <col min="276" max="512" width="9" style="627"/>
    <col min="513" max="513" width="2.875" style="627" customWidth="1"/>
    <col min="514" max="514" width="35.25" style="627" customWidth="1"/>
    <col min="515" max="519" width="0" style="627" hidden="1" customWidth="1"/>
    <col min="520" max="531" width="11.5" style="627" customWidth="1"/>
    <col min="532" max="768" width="9" style="627"/>
    <col min="769" max="769" width="2.875" style="627" customWidth="1"/>
    <col min="770" max="770" width="35.25" style="627" customWidth="1"/>
    <col min="771" max="775" width="0" style="627" hidden="1" customWidth="1"/>
    <col min="776" max="787" width="11.5" style="627" customWidth="1"/>
    <col min="788" max="1024" width="9" style="627"/>
    <col min="1025" max="1025" width="2.875" style="627" customWidth="1"/>
    <col min="1026" max="1026" width="35.25" style="627" customWidth="1"/>
    <col min="1027" max="1031" width="0" style="627" hidden="1" customWidth="1"/>
    <col min="1032" max="1043" width="11.5" style="627" customWidth="1"/>
    <col min="1044" max="1280" width="9" style="627"/>
    <col min="1281" max="1281" width="2.875" style="627" customWidth="1"/>
    <col min="1282" max="1282" width="35.25" style="627" customWidth="1"/>
    <col min="1283" max="1287" width="0" style="627" hidden="1" customWidth="1"/>
    <col min="1288" max="1299" width="11.5" style="627" customWidth="1"/>
    <col min="1300" max="1536" width="9" style="627"/>
    <col min="1537" max="1537" width="2.875" style="627" customWidth="1"/>
    <col min="1538" max="1538" width="35.25" style="627" customWidth="1"/>
    <col min="1539" max="1543" width="0" style="627" hidden="1" customWidth="1"/>
    <col min="1544" max="1555" width="11.5" style="627" customWidth="1"/>
    <col min="1556" max="1792" width="9" style="627"/>
    <col min="1793" max="1793" width="2.875" style="627" customWidth="1"/>
    <col min="1794" max="1794" width="35.25" style="627" customWidth="1"/>
    <col min="1795" max="1799" width="0" style="627" hidden="1" customWidth="1"/>
    <col min="1800" max="1811" width="11.5" style="627" customWidth="1"/>
    <col min="1812" max="2048" width="9" style="627"/>
    <col min="2049" max="2049" width="2.875" style="627" customWidth="1"/>
    <col min="2050" max="2050" width="35.25" style="627" customWidth="1"/>
    <col min="2051" max="2055" width="0" style="627" hidden="1" customWidth="1"/>
    <col min="2056" max="2067" width="11.5" style="627" customWidth="1"/>
    <col min="2068" max="2304" width="9" style="627"/>
    <col min="2305" max="2305" width="2.875" style="627" customWidth="1"/>
    <col min="2306" max="2306" width="35.25" style="627" customWidth="1"/>
    <col min="2307" max="2311" width="0" style="627" hidden="1" customWidth="1"/>
    <col min="2312" max="2323" width="11.5" style="627" customWidth="1"/>
    <col min="2324" max="2560" width="9" style="627"/>
    <col min="2561" max="2561" width="2.875" style="627" customWidth="1"/>
    <col min="2562" max="2562" width="35.25" style="627" customWidth="1"/>
    <col min="2563" max="2567" width="0" style="627" hidden="1" customWidth="1"/>
    <col min="2568" max="2579" width="11.5" style="627" customWidth="1"/>
    <col min="2580" max="2816" width="9" style="627"/>
    <col min="2817" max="2817" width="2.875" style="627" customWidth="1"/>
    <col min="2818" max="2818" width="35.25" style="627" customWidth="1"/>
    <col min="2819" max="2823" width="0" style="627" hidden="1" customWidth="1"/>
    <col min="2824" max="2835" width="11.5" style="627" customWidth="1"/>
    <col min="2836" max="3072" width="9" style="627"/>
    <col min="3073" max="3073" width="2.875" style="627" customWidth="1"/>
    <col min="3074" max="3074" width="35.25" style="627" customWidth="1"/>
    <col min="3075" max="3079" width="0" style="627" hidden="1" customWidth="1"/>
    <col min="3080" max="3091" width="11.5" style="627" customWidth="1"/>
    <col min="3092" max="3328" width="9" style="627"/>
    <col min="3329" max="3329" width="2.875" style="627" customWidth="1"/>
    <col min="3330" max="3330" width="35.25" style="627" customWidth="1"/>
    <col min="3331" max="3335" width="0" style="627" hidden="1" customWidth="1"/>
    <col min="3336" max="3347" width="11.5" style="627" customWidth="1"/>
    <col min="3348" max="3584" width="9" style="627"/>
    <col min="3585" max="3585" width="2.875" style="627" customWidth="1"/>
    <col min="3586" max="3586" width="35.25" style="627" customWidth="1"/>
    <col min="3587" max="3591" width="0" style="627" hidden="1" customWidth="1"/>
    <col min="3592" max="3603" width="11.5" style="627" customWidth="1"/>
    <col min="3604" max="3840" width="9" style="627"/>
    <col min="3841" max="3841" width="2.875" style="627" customWidth="1"/>
    <col min="3842" max="3842" width="35.25" style="627" customWidth="1"/>
    <col min="3843" max="3847" width="0" style="627" hidden="1" customWidth="1"/>
    <col min="3848" max="3859" width="11.5" style="627" customWidth="1"/>
    <col min="3860" max="4096" width="9" style="627"/>
    <col min="4097" max="4097" width="2.875" style="627" customWidth="1"/>
    <col min="4098" max="4098" width="35.25" style="627" customWidth="1"/>
    <col min="4099" max="4103" width="0" style="627" hidden="1" customWidth="1"/>
    <col min="4104" max="4115" width="11.5" style="627" customWidth="1"/>
    <col min="4116" max="4352" width="9" style="627"/>
    <col min="4353" max="4353" width="2.875" style="627" customWidth="1"/>
    <col min="4354" max="4354" width="35.25" style="627" customWidth="1"/>
    <col min="4355" max="4359" width="0" style="627" hidden="1" customWidth="1"/>
    <col min="4360" max="4371" width="11.5" style="627" customWidth="1"/>
    <col min="4372" max="4608" width="9" style="627"/>
    <col min="4609" max="4609" width="2.875" style="627" customWidth="1"/>
    <col min="4610" max="4610" width="35.25" style="627" customWidth="1"/>
    <col min="4611" max="4615" width="0" style="627" hidden="1" customWidth="1"/>
    <col min="4616" max="4627" width="11.5" style="627" customWidth="1"/>
    <col min="4628" max="4864" width="9" style="627"/>
    <col min="4865" max="4865" width="2.875" style="627" customWidth="1"/>
    <col min="4866" max="4866" width="35.25" style="627" customWidth="1"/>
    <col min="4867" max="4871" width="0" style="627" hidden="1" customWidth="1"/>
    <col min="4872" max="4883" width="11.5" style="627" customWidth="1"/>
    <col min="4884" max="5120" width="9" style="627"/>
    <col min="5121" max="5121" width="2.875" style="627" customWidth="1"/>
    <col min="5122" max="5122" width="35.25" style="627" customWidth="1"/>
    <col min="5123" max="5127" width="0" style="627" hidden="1" customWidth="1"/>
    <col min="5128" max="5139" width="11.5" style="627" customWidth="1"/>
    <col min="5140" max="5376" width="9" style="627"/>
    <col min="5377" max="5377" width="2.875" style="627" customWidth="1"/>
    <col min="5378" max="5378" width="35.25" style="627" customWidth="1"/>
    <col min="5379" max="5383" width="0" style="627" hidden="1" customWidth="1"/>
    <col min="5384" max="5395" width="11.5" style="627" customWidth="1"/>
    <col min="5396" max="5632" width="9" style="627"/>
    <col min="5633" max="5633" width="2.875" style="627" customWidth="1"/>
    <col min="5634" max="5634" width="35.25" style="627" customWidth="1"/>
    <col min="5635" max="5639" width="0" style="627" hidden="1" customWidth="1"/>
    <col min="5640" max="5651" width="11.5" style="627" customWidth="1"/>
    <col min="5652" max="5888" width="9" style="627"/>
    <col min="5889" max="5889" width="2.875" style="627" customWidth="1"/>
    <col min="5890" max="5890" width="35.25" style="627" customWidth="1"/>
    <col min="5891" max="5895" width="0" style="627" hidden="1" customWidth="1"/>
    <col min="5896" max="5907" width="11.5" style="627" customWidth="1"/>
    <col min="5908" max="6144" width="9" style="627"/>
    <col min="6145" max="6145" width="2.875" style="627" customWidth="1"/>
    <col min="6146" max="6146" width="35.25" style="627" customWidth="1"/>
    <col min="6147" max="6151" width="0" style="627" hidden="1" customWidth="1"/>
    <col min="6152" max="6163" width="11.5" style="627" customWidth="1"/>
    <col min="6164" max="6400" width="9" style="627"/>
    <col min="6401" max="6401" width="2.875" style="627" customWidth="1"/>
    <col min="6402" max="6402" width="35.25" style="627" customWidth="1"/>
    <col min="6403" max="6407" width="0" style="627" hidden="1" customWidth="1"/>
    <col min="6408" max="6419" width="11.5" style="627" customWidth="1"/>
    <col min="6420" max="6656" width="9" style="627"/>
    <col min="6657" max="6657" width="2.875" style="627" customWidth="1"/>
    <col min="6658" max="6658" width="35.25" style="627" customWidth="1"/>
    <col min="6659" max="6663" width="0" style="627" hidden="1" customWidth="1"/>
    <col min="6664" max="6675" width="11.5" style="627" customWidth="1"/>
    <col min="6676" max="6912" width="9" style="627"/>
    <col min="6913" max="6913" width="2.875" style="627" customWidth="1"/>
    <col min="6914" max="6914" width="35.25" style="627" customWidth="1"/>
    <col min="6915" max="6919" width="0" style="627" hidden="1" customWidth="1"/>
    <col min="6920" max="6931" width="11.5" style="627" customWidth="1"/>
    <col min="6932" max="7168" width="9" style="627"/>
    <col min="7169" max="7169" width="2.875" style="627" customWidth="1"/>
    <col min="7170" max="7170" width="35.25" style="627" customWidth="1"/>
    <col min="7171" max="7175" width="0" style="627" hidden="1" customWidth="1"/>
    <col min="7176" max="7187" width="11.5" style="627" customWidth="1"/>
    <col min="7188" max="7424" width="9" style="627"/>
    <col min="7425" max="7425" width="2.875" style="627" customWidth="1"/>
    <col min="7426" max="7426" width="35.25" style="627" customWidth="1"/>
    <col min="7427" max="7431" width="0" style="627" hidden="1" customWidth="1"/>
    <col min="7432" max="7443" width="11.5" style="627" customWidth="1"/>
    <col min="7444" max="7680" width="9" style="627"/>
    <col min="7681" max="7681" width="2.875" style="627" customWidth="1"/>
    <col min="7682" max="7682" width="35.25" style="627" customWidth="1"/>
    <col min="7683" max="7687" width="0" style="627" hidden="1" customWidth="1"/>
    <col min="7688" max="7699" width="11.5" style="627" customWidth="1"/>
    <col min="7700" max="7936" width="9" style="627"/>
    <col min="7937" max="7937" width="2.875" style="627" customWidth="1"/>
    <col min="7938" max="7938" width="35.25" style="627" customWidth="1"/>
    <col min="7939" max="7943" width="0" style="627" hidden="1" customWidth="1"/>
    <col min="7944" max="7955" width="11.5" style="627" customWidth="1"/>
    <col min="7956" max="8192" width="9" style="627"/>
    <col min="8193" max="8193" width="2.875" style="627" customWidth="1"/>
    <col min="8194" max="8194" width="35.25" style="627" customWidth="1"/>
    <col min="8195" max="8199" width="0" style="627" hidden="1" customWidth="1"/>
    <col min="8200" max="8211" width="11.5" style="627" customWidth="1"/>
    <col min="8212" max="8448" width="9" style="627"/>
    <col min="8449" max="8449" width="2.875" style="627" customWidth="1"/>
    <col min="8450" max="8450" width="35.25" style="627" customWidth="1"/>
    <col min="8451" max="8455" width="0" style="627" hidden="1" customWidth="1"/>
    <col min="8456" max="8467" width="11.5" style="627" customWidth="1"/>
    <col min="8468" max="8704" width="9" style="627"/>
    <col min="8705" max="8705" width="2.875" style="627" customWidth="1"/>
    <col min="8706" max="8706" width="35.25" style="627" customWidth="1"/>
    <col min="8707" max="8711" width="0" style="627" hidden="1" customWidth="1"/>
    <col min="8712" max="8723" width="11.5" style="627" customWidth="1"/>
    <col min="8724" max="8960" width="9" style="627"/>
    <col min="8961" max="8961" width="2.875" style="627" customWidth="1"/>
    <col min="8962" max="8962" width="35.25" style="627" customWidth="1"/>
    <col min="8963" max="8967" width="0" style="627" hidden="1" customWidth="1"/>
    <col min="8968" max="8979" width="11.5" style="627" customWidth="1"/>
    <col min="8980" max="9216" width="9" style="627"/>
    <col min="9217" max="9217" width="2.875" style="627" customWidth="1"/>
    <col min="9218" max="9218" width="35.25" style="627" customWidth="1"/>
    <col min="9219" max="9223" width="0" style="627" hidden="1" customWidth="1"/>
    <col min="9224" max="9235" width="11.5" style="627" customWidth="1"/>
    <col min="9236" max="9472" width="9" style="627"/>
    <col min="9473" max="9473" width="2.875" style="627" customWidth="1"/>
    <col min="9474" max="9474" width="35.25" style="627" customWidth="1"/>
    <col min="9475" max="9479" width="0" style="627" hidden="1" customWidth="1"/>
    <col min="9480" max="9491" width="11.5" style="627" customWidth="1"/>
    <col min="9492" max="9728" width="9" style="627"/>
    <col min="9729" max="9729" width="2.875" style="627" customWidth="1"/>
    <col min="9730" max="9730" width="35.25" style="627" customWidth="1"/>
    <col min="9731" max="9735" width="0" style="627" hidden="1" customWidth="1"/>
    <col min="9736" max="9747" width="11.5" style="627" customWidth="1"/>
    <col min="9748" max="9984" width="9" style="627"/>
    <col min="9985" max="9985" width="2.875" style="627" customWidth="1"/>
    <col min="9986" max="9986" width="35.25" style="627" customWidth="1"/>
    <col min="9987" max="9991" width="0" style="627" hidden="1" customWidth="1"/>
    <col min="9992" max="10003" width="11.5" style="627" customWidth="1"/>
    <col min="10004" max="10240" width="9" style="627"/>
    <col min="10241" max="10241" width="2.875" style="627" customWidth="1"/>
    <col min="10242" max="10242" width="35.25" style="627" customWidth="1"/>
    <col min="10243" max="10247" width="0" style="627" hidden="1" customWidth="1"/>
    <col min="10248" max="10259" width="11.5" style="627" customWidth="1"/>
    <col min="10260" max="10496" width="9" style="627"/>
    <col min="10497" max="10497" width="2.875" style="627" customWidth="1"/>
    <col min="10498" max="10498" width="35.25" style="627" customWidth="1"/>
    <col min="10499" max="10503" width="0" style="627" hidden="1" customWidth="1"/>
    <col min="10504" max="10515" width="11.5" style="627" customWidth="1"/>
    <col min="10516" max="10752" width="9" style="627"/>
    <col min="10753" max="10753" width="2.875" style="627" customWidth="1"/>
    <col min="10754" max="10754" width="35.25" style="627" customWidth="1"/>
    <col min="10755" max="10759" width="0" style="627" hidden="1" customWidth="1"/>
    <col min="10760" max="10771" width="11.5" style="627" customWidth="1"/>
    <col min="10772" max="11008" width="9" style="627"/>
    <col min="11009" max="11009" width="2.875" style="627" customWidth="1"/>
    <col min="11010" max="11010" width="35.25" style="627" customWidth="1"/>
    <col min="11011" max="11015" width="0" style="627" hidden="1" customWidth="1"/>
    <col min="11016" max="11027" width="11.5" style="627" customWidth="1"/>
    <col min="11028" max="11264" width="9" style="627"/>
    <col min="11265" max="11265" width="2.875" style="627" customWidth="1"/>
    <col min="11266" max="11266" width="35.25" style="627" customWidth="1"/>
    <col min="11267" max="11271" width="0" style="627" hidden="1" customWidth="1"/>
    <col min="11272" max="11283" width="11.5" style="627" customWidth="1"/>
    <col min="11284" max="11520" width="9" style="627"/>
    <col min="11521" max="11521" width="2.875" style="627" customWidth="1"/>
    <col min="11522" max="11522" width="35.25" style="627" customWidth="1"/>
    <col min="11523" max="11527" width="0" style="627" hidden="1" customWidth="1"/>
    <col min="11528" max="11539" width="11.5" style="627" customWidth="1"/>
    <col min="11540" max="11776" width="9" style="627"/>
    <col min="11777" max="11777" width="2.875" style="627" customWidth="1"/>
    <col min="11778" max="11778" width="35.25" style="627" customWidth="1"/>
    <col min="11779" max="11783" width="0" style="627" hidden="1" customWidth="1"/>
    <col min="11784" max="11795" width="11.5" style="627" customWidth="1"/>
    <col min="11796" max="12032" width="9" style="627"/>
    <col min="12033" max="12033" width="2.875" style="627" customWidth="1"/>
    <col min="12034" max="12034" width="35.25" style="627" customWidth="1"/>
    <col min="12035" max="12039" width="0" style="627" hidden="1" customWidth="1"/>
    <col min="12040" max="12051" width="11.5" style="627" customWidth="1"/>
    <col min="12052" max="12288" width="9" style="627"/>
    <col min="12289" max="12289" width="2.875" style="627" customWidth="1"/>
    <col min="12290" max="12290" width="35.25" style="627" customWidth="1"/>
    <col min="12291" max="12295" width="0" style="627" hidden="1" customWidth="1"/>
    <col min="12296" max="12307" width="11.5" style="627" customWidth="1"/>
    <col min="12308" max="12544" width="9" style="627"/>
    <col min="12545" max="12545" width="2.875" style="627" customWidth="1"/>
    <col min="12546" max="12546" width="35.25" style="627" customWidth="1"/>
    <col min="12547" max="12551" width="0" style="627" hidden="1" customWidth="1"/>
    <col min="12552" max="12563" width="11.5" style="627" customWidth="1"/>
    <col min="12564" max="12800" width="9" style="627"/>
    <col min="12801" max="12801" width="2.875" style="627" customWidth="1"/>
    <col min="12802" max="12802" width="35.25" style="627" customWidth="1"/>
    <col min="12803" max="12807" width="0" style="627" hidden="1" customWidth="1"/>
    <col min="12808" max="12819" width="11.5" style="627" customWidth="1"/>
    <col min="12820" max="13056" width="9" style="627"/>
    <col min="13057" max="13057" width="2.875" style="627" customWidth="1"/>
    <col min="13058" max="13058" width="35.25" style="627" customWidth="1"/>
    <col min="13059" max="13063" width="0" style="627" hidden="1" customWidth="1"/>
    <col min="13064" max="13075" width="11.5" style="627" customWidth="1"/>
    <col min="13076" max="13312" width="9" style="627"/>
    <col min="13313" max="13313" width="2.875" style="627" customWidth="1"/>
    <col min="13314" max="13314" width="35.25" style="627" customWidth="1"/>
    <col min="13315" max="13319" width="0" style="627" hidden="1" customWidth="1"/>
    <col min="13320" max="13331" width="11.5" style="627" customWidth="1"/>
    <col min="13332" max="13568" width="9" style="627"/>
    <col min="13569" max="13569" width="2.875" style="627" customWidth="1"/>
    <col min="13570" max="13570" width="35.25" style="627" customWidth="1"/>
    <col min="13571" max="13575" width="0" style="627" hidden="1" customWidth="1"/>
    <col min="13576" max="13587" width="11.5" style="627" customWidth="1"/>
    <col min="13588" max="13824" width="9" style="627"/>
    <col min="13825" max="13825" width="2.875" style="627" customWidth="1"/>
    <col min="13826" max="13826" width="35.25" style="627" customWidth="1"/>
    <col min="13827" max="13831" width="0" style="627" hidden="1" customWidth="1"/>
    <col min="13832" max="13843" width="11.5" style="627" customWidth="1"/>
    <col min="13844" max="14080" width="9" style="627"/>
    <col min="14081" max="14081" width="2.875" style="627" customWidth="1"/>
    <col min="14082" max="14082" width="35.25" style="627" customWidth="1"/>
    <col min="14083" max="14087" width="0" style="627" hidden="1" customWidth="1"/>
    <col min="14088" max="14099" width="11.5" style="627" customWidth="1"/>
    <col min="14100" max="14336" width="9" style="627"/>
    <col min="14337" max="14337" width="2.875" style="627" customWidth="1"/>
    <col min="14338" max="14338" width="35.25" style="627" customWidth="1"/>
    <col min="14339" max="14343" width="0" style="627" hidden="1" customWidth="1"/>
    <col min="14344" max="14355" width="11.5" style="627" customWidth="1"/>
    <col min="14356" max="14592" width="9" style="627"/>
    <col min="14593" max="14593" width="2.875" style="627" customWidth="1"/>
    <col min="14594" max="14594" width="35.25" style="627" customWidth="1"/>
    <col min="14595" max="14599" width="0" style="627" hidden="1" customWidth="1"/>
    <col min="14600" max="14611" width="11.5" style="627" customWidth="1"/>
    <col min="14612" max="14848" width="9" style="627"/>
    <col min="14849" max="14849" width="2.875" style="627" customWidth="1"/>
    <col min="14850" max="14850" width="35.25" style="627" customWidth="1"/>
    <col min="14851" max="14855" width="0" style="627" hidden="1" customWidth="1"/>
    <col min="14856" max="14867" width="11.5" style="627" customWidth="1"/>
    <col min="14868" max="15104" width="9" style="627"/>
    <col min="15105" max="15105" width="2.875" style="627" customWidth="1"/>
    <col min="15106" max="15106" width="35.25" style="627" customWidth="1"/>
    <col min="15107" max="15111" width="0" style="627" hidden="1" customWidth="1"/>
    <col min="15112" max="15123" width="11.5" style="627" customWidth="1"/>
    <col min="15124" max="15360" width="9" style="627"/>
    <col min="15361" max="15361" width="2.875" style="627" customWidth="1"/>
    <col min="15362" max="15362" width="35.25" style="627" customWidth="1"/>
    <col min="15363" max="15367" width="0" style="627" hidden="1" customWidth="1"/>
    <col min="15368" max="15379" width="11.5" style="627" customWidth="1"/>
    <col min="15380" max="15616" width="9" style="627"/>
    <col min="15617" max="15617" width="2.875" style="627" customWidth="1"/>
    <col min="15618" max="15618" width="35.25" style="627" customWidth="1"/>
    <col min="15619" max="15623" width="0" style="627" hidden="1" customWidth="1"/>
    <col min="15624" max="15635" width="11.5" style="627" customWidth="1"/>
    <col min="15636" max="15872" width="9" style="627"/>
    <col min="15873" max="15873" width="2.875" style="627" customWidth="1"/>
    <col min="15874" max="15874" width="35.25" style="627" customWidth="1"/>
    <col min="15875" max="15879" width="0" style="627" hidden="1" customWidth="1"/>
    <col min="15880" max="15891" width="11.5" style="627" customWidth="1"/>
    <col min="15892" max="16128" width="9" style="627"/>
    <col min="16129" max="16129" width="2.875" style="627" customWidth="1"/>
    <col min="16130" max="16130" width="35.25" style="627" customWidth="1"/>
    <col min="16131" max="16135" width="0" style="627" hidden="1" customWidth="1"/>
    <col min="16136" max="16147" width="11.5" style="627" customWidth="1"/>
    <col min="16148" max="16384" width="9" style="627"/>
  </cols>
  <sheetData>
    <row r="1" spans="1:19" x14ac:dyDescent="0.15">
      <c r="A1" s="625" t="s">
        <v>1090</v>
      </c>
      <c r="B1" s="625"/>
    </row>
    <row r="2" spans="1:19" x14ac:dyDescent="0.15">
      <c r="A2" s="628" t="s">
        <v>1091</v>
      </c>
      <c r="B2" s="628"/>
      <c r="C2" s="629" t="s">
        <v>955</v>
      </c>
      <c r="D2" s="629" t="s">
        <v>955</v>
      </c>
      <c r="E2" s="629" t="s">
        <v>955</v>
      </c>
      <c r="F2" s="629" t="s">
        <v>955</v>
      </c>
      <c r="G2" s="629" t="s">
        <v>955</v>
      </c>
      <c r="H2" s="630"/>
      <c r="I2" s="630"/>
      <c r="J2" s="630"/>
      <c r="K2" s="630"/>
      <c r="L2" s="630"/>
      <c r="P2" s="630"/>
      <c r="Q2" s="630"/>
      <c r="R2" s="630"/>
      <c r="S2" s="630" t="s">
        <v>1092</v>
      </c>
    </row>
    <row r="3" spans="1:19" x14ac:dyDescent="0.15">
      <c r="A3" s="631"/>
      <c r="B3" s="632"/>
      <c r="C3" s="633"/>
      <c r="D3" s="633"/>
      <c r="E3" s="634"/>
      <c r="F3" s="634"/>
      <c r="G3" s="634"/>
      <c r="H3" s="634"/>
      <c r="I3" s="634"/>
      <c r="J3" s="634"/>
      <c r="K3" s="634"/>
      <c r="L3" s="634"/>
      <c r="M3" s="634"/>
      <c r="N3" s="634"/>
      <c r="O3" s="634"/>
      <c r="P3" s="634"/>
      <c r="Q3" s="634"/>
      <c r="R3" s="634"/>
      <c r="S3" s="635"/>
    </row>
    <row r="4" spans="1:19" x14ac:dyDescent="0.15">
      <c r="A4" s="636"/>
      <c r="B4" s="637" t="s">
        <v>1093</v>
      </c>
      <c r="C4" s="638"/>
      <c r="D4" s="639"/>
      <c r="E4" s="633"/>
      <c r="F4" s="638"/>
      <c r="G4" s="638"/>
      <c r="H4" s="640"/>
      <c r="I4" s="638"/>
      <c r="J4" s="638"/>
      <c r="K4" s="640"/>
      <c r="L4" s="638"/>
      <c r="M4" s="638"/>
      <c r="N4" s="638"/>
      <c r="O4" s="638"/>
      <c r="P4" s="640"/>
      <c r="Q4" s="638"/>
      <c r="R4" s="638"/>
      <c r="S4" s="638"/>
    </row>
    <row r="5" spans="1:19" x14ac:dyDescent="0.15">
      <c r="A5" s="636"/>
      <c r="B5" s="637"/>
      <c r="C5" s="641" t="s">
        <v>1094</v>
      </c>
      <c r="D5" s="642" t="s">
        <v>1095</v>
      </c>
      <c r="E5" s="643" t="s">
        <v>1096</v>
      </c>
      <c r="F5" s="641" t="s">
        <v>1097</v>
      </c>
      <c r="G5" s="641" t="s">
        <v>1098</v>
      </c>
      <c r="H5" s="644" t="s">
        <v>1099</v>
      </c>
      <c r="I5" s="641" t="s">
        <v>1100</v>
      </c>
      <c r="J5" s="641" t="s">
        <v>1101</v>
      </c>
      <c r="K5" s="644" t="s">
        <v>1102</v>
      </c>
      <c r="L5" s="641" t="s">
        <v>1103</v>
      </c>
      <c r="M5" s="641" t="s">
        <v>1104</v>
      </c>
      <c r="N5" s="641" t="s">
        <v>1105</v>
      </c>
      <c r="O5" s="641" t="s">
        <v>1106</v>
      </c>
      <c r="P5" s="644" t="s">
        <v>1107</v>
      </c>
      <c r="Q5" s="641" t="s">
        <v>1108</v>
      </c>
      <c r="R5" s="641" t="s">
        <v>1109</v>
      </c>
      <c r="S5" s="641" t="s">
        <v>1110</v>
      </c>
    </row>
    <row r="6" spans="1:19" x14ac:dyDescent="0.15">
      <c r="A6" s="645"/>
      <c r="B6" s="646" t="s">
        <v>1111</v>
      </c>
      <c r="C6" s="647"/>
      <c r="D6" s="648"/>
      <c r="E6" s="649"/>
      <c r="F6" s="650"/>
      <c r="G6" s="650"/>
      <c r="H6" s="651"/>
      <c r="I6" s="650"/>
      <c r="J6" s="650"/>
      <c r="K6" s="651"/>
      <c r="L6" s="650"/>
      <c r="M6" s="650"/>
      <c r="N6" s="650"/>
      <c r="O6" s="650"/>
      <c r="P6" s="651"/>
      <c r="Q6" s="650"/>
      <c r="R6" s="650"/>
      <c r="S6" s="650"/>
    </row>
    <row r="7" spans="1:19" x14ac:dyDescent="0.15">
      <c r="A7" s="636">
        <v>1</v>
      </c>
      <c r="B7" s="652" t="s">
        <v>1112</v>
      </c>
      <c r="C7" s="653">
        <v>808434</v>
      </c>
      <c r="D7" s="653">
        <v>701269</v>
      </c>
      <c r="E7" s="653">
        <v>671248</v>
      </c>
      <c r="F7" s="653">
        <v>787270</v>
      </c>
      <c r="G7" s="653">
        <v>1002939</v>
      </c>
      <c r="H7" s="653">
        <v>1005626</v>
      </c>
      <c r="I7" s="653">
        <v>893796</v>
      </c>
      <c r="J7" s="653">
        <v>1048335</v>
      </c>
      <c r="K7" s="653">
        <v>421277</v>
      </c>
      <c r="L7" s="653">
        <v>867131</v>
      </c>
      <c r="M7" s="653">
        <v>783235</v>
      </c>
      <c r="N7" s="653">
        <v>912845</v>
      </c>
      <c r="O7" s="653">
        <v>830734</v>
      </c>
      <c r="P7" s="653">
        <v>1054831</v>
      </c>
      <c r="Q7" s="653">
        <v>1233937</v>
      </c>
      <c r="R7" s="653">
        <v>1413605</v>
      </c>
      <c r="S7" s="654">
        <v>1349098</v>
      </c>
    </row>
    <row r="8" spans="1:19" x14ac:dyDescent="0.15">
      <c r="A8" s="655" t="s">
        <v>1113</v>
      </c>
      <c r="B8" s="656" t="s">
        <v>1114</v>
      </c>
      <c r="C8" s="657">
        <v>355559</v>
      </c>
      <c r="D8" s="657">
        <v>235125</v>
      </c>
      <c r="E8" s="657">
        <v>204757</v>
      </c>
      <c r="F8" s="657">
        <v>200583</v>
      </c>
      <c r="G8" s="657">
        <v>194941</v>
      </c>
      <c r="H8" s="657">
        <v>238814</v>
      </c>
      <c r="I8" s="657">
        <v>245394</v>
      </c>
      <c r="J8" s="657">
        <v>288051</v>
      </c>
      <c r="K8" s="657">
        <v>88345</v>
      </c>
      <c r="L8" s="657">
        <v>224031</v>
      </c>
      <c r="M8" s="657">
        <v>169569</v>
      </c>
      <c r="N8" s="657">
        <v>176443</v>
      </c>
      <c r="O8" s="657">
        <v>144288</v>
      </c>
      <c r="P8" s="657">
        <v>191172</v>
      </c>
      <c r="Q8" s="657">
        <v>207568</v>
      </c>
      <c r="R8" s="657">
        <v>191320</v>
      </c>
      <c r="S8" s="658">
        <v>135491</v>
      </c>
    </row>
    <row r="9" spans="1:19" x14ac:dyDescent="0.15">
      <c r="A9" s="655" t="s">
        <v>1113</v>
      </c>
      <c r="B9" s="656" t="s">
        <v>1115</v>
      </c>
      <c r="C9" s="657">
        <v>241804</v>
      </c>
      <c r="D9" s="657">
        <v>268435</v>
      </c>
      <c r="E9" s="657">
        <v>278070</v>
      </c>
      <c r="F9" s="657">
        <v>405568</v>
      </c>
      <c r="G9" s="657">
        <v>636599</v>
      </c>
      <c r="H9" s="657">
        <v>600217</v>
      </c>
      <c r="I9" s="657">
        <v>481567</v>
      </c>
      <c r="J9" s="657">
        <v>586211</v>
      </c>
      <c r="K9" s="657">
        <v>183592</v>
      </c>
      <c r="L9" s="657">
        <v>488983</v>
      </c>
      <c r="M9" s="657">
        <v>461273</v>
      </c>
      <c r="N9" s="657">
        <v>584262</v>
      </c>
      <c r="O9" s="657">
        <v>512252</v>
      </c>
      <c r="P9" s="657">
        <v>661927</v>
      </c>
      <c r="Q9" s="657">
        <v>835888</v>
      </c>
      <c r="R9" s="657">
        <v>1024561</v>
      </c>
      <c r="S9" s="658">
        <v>1020841</v>
      </c>
    </row>
    <row r="10" spans="1:19" x14ac:dyDescent="0.15">
      <c r="A10" s="655" t="s">
        <v>1113</v>
      </c>
      <c r="B10" s="656" t="s">
        <v>1116</v>
      </c>
      <c r="C10" s="657">
        <v>211071</v>
      </c>
      <c r="D10" s="657">
        <v>197709</v>
      </c>
      <c r="E10" s="657">
        <v>188421</v>
      </c>
      <c r="F10" s="657">
        <v>181119</v>
      </c>
      <c r="G10" s="657">
        <v>171399</v>
      </c>
      <c r="H10" s="657">
        <v>166595</v>
      </c>
      <c r="I10" s="657">
        <v>166835</v>
      </c>
      <c r="J10" s="657">
        <v>174073</v>
      </c>
      <c r="K10" s="657">
        <v>149340</v>
      </c>
      <c r="L10" s="657">
        <v>154117</v>
      </c>
      <c r="M10" s="657">
        <v>152393</v>
      </c>
      <c r="N10" s="657">
        <v>152140</v>
      </c>
      <c r="O10" s="657">
        <v>174194</v>
      </c>
      <c r="P10" s="657">
        <v>201732</v>
      </c>
      <c r="Q10" s="657">
        <v>190481</v>
      </c>
      <c r="R10" s="657">
        <v>197724</v>
      </c>
      <c r="S10" s="658">
        <v>192766</v>
      </c>
    </row>
    <row r="11" spans="1:19" x14ac:dyDescent="0.15">
      <c r="A11" s="636">
        <v>2</v>
      </c>
      <c r="B11" s="656" t="s">
        <v>1117</v>
      </c>
      <c r="C11" s="659">
        <v>360053</v>
      </c>
      <c r="D11" s="659">
        <v>319346</v>
      </c>
      <c r="E11" s="659">
        <v>326282</v>
      </c>
      <c r="F11" s="659">
        <v>406060</v>
      </c>
      <c r="G11" s="659">
        <v>490088</v>
      </c>
      <c r="H11" s="659">
        <v>586293</v>
      </c>
      <c r="I11" s="659">
        <v>576984</v>
      </c>
      <c r="J11" s="659">
        <v>434167</v>
      </c>
      <c r="K11" s="659">
        <v>292867</v>
      </c>
      <c r="L11" s="659">
        <v>385951</v>
      </c>
      <c r="M11" s="659">
        <v>404163</v>
      </c>
      <c r="N11" s="659">
        <v>431791</v>
      </c>
      <c r="O11" s="659">
        <v>449789</v>
      </c>
      <c r="P11" s="659">
        <v>466312</v>
      </c>
      <c r="Q11" s="659">
        <v>446536</v>
      </c>
      <c r="R11" s="659">
        <v>412028</v>
      </c>
      <c r="S11" s="660">
        <v>494095</v>
      </c>
    </row>
    <row r="12" spans="1:19" x14ac:dyDescent="0.15">
      <c r="A12" s="636">
        <v>3</v>
      </c>
      <c r="B12" s="656" t="s">
        <v>1118</v>
      </c>
      <c r="C12" s="657">
        <v>38639</v>
      </c>
      <c r="D12" s="657">
        <v>37782</v>
      </c>
      <c r="E12" s="657">
        <v>39611</v>
      </c>
      <c r="F12" s="657">
        <v>38607</v>
      </c>
      <c r="G12" s="657">
        <v>42357</v>
      </c>
      <c r="H12" s="657">
        <v>36936</v>
      </c>
      <c r="I12" s="657">
        <v>34691</v>
      </c>
      <c r="J12" s="657">
        <v>32346</v>
      </c>
      <c r="K12" s="657">
        <v>30428</v>
      </c>
      <c r="L12" s="657">
        <v>26045</v>
      </c>
      <c r="M12" s="657">
        <v>24534</v>
      </c>
      <c r="N12" s="657">
        <v>24698</v>
      </c>
      <c r="O12" s="657">
        <v>24836</v>
      </c>
      <c r="P12" s="657">
        <v>24745</v>
      </c>
      <c r="Q12" s="657">
        <v>24339</v>
      </c>
      <c r="R12" s="657">
        <v>24498</v>
      </c>
      <c r="S12" s="658">
        <v>25117</v>
      </c>
    </row>
    <row r="13" spans="1:19" x14ac:dyDescent="0.15">
      <c r="A13" s="636">
        <v>4</v>
      </c>
      <c r="B13" s="656" t="s">
        <v>1119</v>
      </c>
      <c r="C13" s="657">
        <v>76132</v>
      </c>
      <c r="D13" s="657">
        <v>66730</v>
      </c>
      <c r="E13" s="657">
        <v>55150</v>
      </c>
      <c r="F13" s="657">
        <v>72454</v>
      </c>
      <c r="G13" s="657">
        <v>58399</v>
      </c>
      <c r="H13" s="657">
        <v>61248</v>
      </c>
      <c r="I13" s="657">
        <v>59821</v>
      </c>
      <c r="J13" s="657">
        <v>64901</v>
      </c>
      <c r="K13" s="657">
        <v>59202</v>
      </c>
      <c r="L13" s="657">
        <v>62442</v>
      </c>
      <c r="M13" s="657">
        <v>75768</v>
      </c>
      <c r="N13" s="657">
        <v>69936</v>
      </c>
      <c r="O13" s="657">
        <v>69113</v>
      </c>
      <c r="P13" s="657">
        <v>66668</v>
      </c>
      <c r="Q13" s="657">
        <v>74403</v>
      </c>
      <c r="R13" s="657">
        <v>91057</v>
      </c>
      <c r="S13" s="658">
        <v>95031</v>
      </c>
    </row>
    <row r="14" spans="1:19" x14ac:dyDescent="0.15">
      <c r="A14" s="636"/>
      <c r="B14" s="656" t="s">
        <v>1120</v>
      </c>
      <c r="C14" s="657">
        <v>66210</v>
      </c>
      <c r="D14" s="657">
        <v>57231</v>
      </c>
      <c r="E14" s="657">
        <v>43283</v>
      </c>
      <c r="F14" s="657">
        <v>59311</v>
      </c>
      <c r="G14" s="657">
        <v>47563</v>
      </c>
      <c r="H14" s="657">
        <v>47089</v>
      </c>
      <c r="I14" s="657">
        <v>47635</v>
      </c>
      <c r="J14" s="657">
        <v>54163</v>
      </c>
      <c r="K14" s="657">
        <v>49955</v>
      </c>
      <c r="L14" s="657">
        <v>48907</v>
      </c>
      <c r="M14" s="657">
        <v>60754</v>
      </c>
      <c r="N14" s="657">
        <v>51265</v>
      </c>
      <c r="O14" s="657">
        <v>50052</v>
      </c>
      <c r="P14" s="657">
        <v>44358</v>
      </c>
      <c r="Q14" s="657">
        <v>48203</v>
      </c>
      <c r="R14" s="657">
        <v>56725</v>
      </c>
      <c r="S14" s="658">
        <v>61127</v>
      </c>
    </row>
    <row r="15" spans="1:19" x14ac:dyDescent="0.15">
      <c r="A15" s="636">
        <v>5</v>
      </c>
      <c r="B15" s="656" t="s">
        <v>1121</v>
      </c>
      <c r="C15" s="657">
        <v>938659</v>
      </c>
      <c r="D15" s="657">
        <v>771316</v>
      </c>
      <c r="E15" s="657">
        <v>808214</v>
      </c>
      <c r="F15" s="657">
        <v>1239520</v>
      </c>
      <c r="G15" s="657">
        <v>1232334</v>
      </c>
      <c r="H15" s="657">
        <v>955249</v>
      </c>
      <c r="I15" s="657">
        <v>848023</v>
      </c>
      <c r="J15" s="657">
        <v>833594</v>
      </c>
      <c r="K15" s="657">
        <v>-44809</v>
      </c>
      <c r="L15" s="657">
        <v>1276372</v>
      </c>
      <c r="M15" s="657">
        <v>864520</v>
      </c>
      <c r="N15" s="657">
        <v>985870</v>
      </c>
      <c r="O15" s="657">
        <v>999865</v>
      </c>
      <c r="P15" s="657">
        <v>1030752</v>
      </c>
      <c r="Q15" s="657">
        <v>1490600</v>
      </c>
      <c r="R15" s="657">
        <v>1767825</v>
      </c>
      <c r="S15" s="658">
        <v>1614645</v>
      </c>
    </row>
    <row r="16" spans="1:19" x14ac:dyDescent="0.15">
      <c r="A16" s="661"/>
      <c r="B16" s="662" t="s">
        <v>1122</v>
      </c>
      <c r="C16" s="663">
        <f>C7+SUM(C11:C13)+C15</f>
        <v>2221917</v>
      </c>
      <c r="D16" s="663">
        <f t="shared" ref="D16:I16" si="0">D7+SUM(D11:D13)+D15</f>
        <v>1896443</v>
      </c>
      <c r="E16" s="663">
        <f t="shared" si="0"/>
        <v>1900505</v>
      </c>
      <c r="F16" s="663">
        <f t="shared" si="0"/>
        <v>2543911</v>
      </c>
      <c r="G16" s="663">
        <f t="shared" si="0"/>
        <v>2826117</v>
      </c>
      <c r="H16" s="663">
        <f>H7+SUM(H11:H13)+H15</f>
        <v>2645352</v>
      </c>
      <c r="I16" s="663">
        <f t="shared" si="0"/>
        <v>2413315</v>
      </c>
      <c r="J16" s="663">
        <f t="shared" ref="J16:S16" si="1">J7+SUM(J11:J13)+J15</f>
        <v>2413343</v>
      </c>
      <c r="K16" s="663">
        <f t="shared" si="1"/>
        <v>758965</v>
      </c>
      <c r="L16" s="663">
        <f t="shared" si="1"/>
        <v>2617941</v>
      </c>
      <c r="M16" s="663">
        <f t="shared" si="1"/>
        <v>2152220</v>
      </c>
      <c r="N16" s="663">
        <f t="shared" si="1"/>
        <v>2425140</v>
      </c>
      <c r="O16" s="663">
        <f t="shared" si="1"/>
        <v>2374337</v>
      </c>
      <c r="P16" s="663">
        <f t="shared" si="1"/>
        <v>2643308</v>
      </c>
      <c r="Q16" s="663">
        <f t="shared" si="1"/>
        <v>3269815</v>
      </c>
      <c r="R16" s="663">
        <f t="shared" si="1"/>
        <v>3709013</v>
      </c>
      <c r="S16" s="664">
        <f t="shared" si="1"/>
        <v>3577986</v>
      </c>
    </row>
    <row r="17" spans="1:19" x14ac:dyDescent="0.15">
      <c r="A17" s="636">
        <v>6</v>
      </c>
      <c r="B17" s="656" t="s">
        <v>1123</v>
      </c>
      <c r="C17" s="657">
        <v>1813983.3992183979</v>
      </c>
      <c r="D17" s="657">
        <v>1518753.6577821693</v>
      </c>
      <c r="E17" s="657">
        <v>1522268.2691012232</v>
      </c>
      <c r="F17" s="657">
        <v>2069369.8607889262</v>
      </c>
      <c r="G17" s="657">
        <v>2251103</v>
      </c>
      <c r="H17" s="657">
        <v>2024844</v>
      </c>
      <c r="I17" s="657">
        <v>1819487</v>
      </c>
      <c r="J17" s="657">
        <v>1716051</v>
      </c>
      <c r="K17" s="657">
        <v>467343</v>
      </c>
      <c r="L17" s="657">
        <v>2007031</v>
      </c>
      <c r="M17" s="657">
        <v>1562954</v>
      </c>
      <c r="N17" s="657">
        <v>1755286</v>
      </c>
      <c r="O17" s="657">
        <v>1740380</v>
      </c>
      <c r="P17" s="657">
        <v>1872115</v>
      </c>
      <c r="Q17" s="657">
        <v>2354773</v>
      </c>
      <c r="R17" s="657">
        <v>2723989</v>
      </c>
      <c r="S17" s="658">
        <v>2617813</v>
      </c>
    </row>
    <row r="18" spans="1:19" x14ac:dyDescent="0.15">
      <c r="A18" s="636">
        <v>7</v>
      </c>
      <c r="B18" s="656" t="s">
        <v>1112</v>
      </c>
      <c r="C18" s="657">
        <v>294431</v>
      </c>
      <c r="D18" s="657">
        <v>273396</v>
      </c>
      <c r="E18" s="657">
        <v>289987</v>
      </c>
      <c r="F18" s="657">
        <v>372043</v>
      </c>
      <c r="G18" s="657">
        <v>483387</v>
      </c>
      <c r="H18" s="657">
        <v>535363</v>
      </c>
      <c r="I18" s="657">
        <v>510337</v>
      </c>
      <c r="J18" s="657">
        <v>611666</v>
      </c>
      <c r="K18" s="657">
        <v>212714</v>
      </c>
      <c r="L18" s="657">
        <v>537225</v>
      </c>
      <c r="M18" s="657">
        <v>503301</v>
      </c>
      <c r="N18" s="657">
        <v>594554</v>
      </c>
      <c r="O18" s="657">
        <v>559156</v>
      </c>
      <c r="P18" s="657">
        <v>703136</v>
      </c>
      <c r="Q18" s="657">
        <v>843506</v>
      </c>
      <c r="R18" s="657">
        <v>904697</v>
      </c>
      <c r="S18" s="658">
        <v>872212</v>
      </c>
    </row>
    <row r="19" spans="1:19" x14ac:dyDescent="0.15">
      <c r="A19" s="636"/>
      <c r="B19" s="656" t="s">
        <v>1114</v>
      </c>
      <c r="C19" s="657">
        <v>137358</v>
      </c>
      <c r="D19" s="657">
        <v>118996</v>
      </c>
      <c r="E19" s="657">
        <v>127213</v>
      </c>
      <c r="F19" s="657">
        <v>154914</v>
      </c>
      <c r="G19" s="657">
        <v>147873</v>
      </c>
      <c r="H19" s="657">
        <v>181878</v>
      </c>
      <c r="I19" s="657">
        <v>191277</v>
      </c>
      <c r="J19" s="657">
        <v>247180</v>
      </c>
      <c r="K19" s="657">
        <v>59998</v>
      </c>
      <c r="L19" s="657">
        <v>184359</v>
      </c>
      <c r="M19" s="657">
        <v>165703</v>
      </c>
      <c r="N19" s="657">
        <v>190339</v>
      </c>
      <c r="O19" s="657">
        <v>160496</v>
      </c>
      <c r="P19" s="657">
        <v>221874</v>
      </c>
      <c r="Q19" s="657">
        <v>256705</v>
      </c>
      <c r="R19" s="657">
        <v>269563</v>
      </c>
      <c r="S19" s="658">
        <v>231368</v>
      </c>
    </row>
    <row r="20" spans="1:19" x14ac:dyDescent="0.15">
      <c r="A20" s="636"/>
      <c r="B20" s="656" t="s">
        <v>1115</v>
      </c>
      <c r="C20" s="657">
        <v>92034</v>
      </c>
      <c r="D20" s="657">
        <v>93223</v>
      </c>
      <c r="E20" s="657">
        <v>104928</v>
      </c>
      <c r="F20" s="657">
        <v>162521</v>
      </c>
      <c r="G20" s="657">
        <v>283043</v>
      </c>
      <c r="H20" s="657">
        <v>301656</v>
      </c>
      <c r="I20" s="657">
        <v>266302</v>
      </c>
      <c r="J20" s="657">
        <v>309408</v>
      </c>
      <c r="K20" s="657">
        <v>104861</v>
      </c>
      <c r="L20" s="657">
        <v>304744</v>
      </c>
      <c r="M20" s="657">
        <v>289388</v>
      </c>
      <c r="N20" s="657">
        <v>356504</v>
      </c>
      <c r="O20" s="657">
        <v>337790</v>
      </c>
      <c r="P20" s="657">
        <v>420838</v>
      </c>
      <c r="Q20" s="657">
        <v>528965</v>
      </c>
      <c r="R20" s="657">
        <v>577542</v>
      </c>
      <c r="S20" s="658">
        <v>583862</v>
      </c>
    </row>
    <row r="21" spans="1:19" x14ac:dyDescent="0.15">
      <c r="A21" s="636"/>
      <c r="B21" s="656" t="s">
        <v>1124</v>
      </c>
      <c r="C21" s="657">
        <v>4312</v>
      </c>
      <c r="D21" s="657">
        <v>3092</v>
      </c>
      <c r="E21" s="657">
        <v>2830</v>
      </c>
      <c r="F21" s="657">
        <v>1976</v>
      </c>
      <c r="G21" s="657">
        <v>2820</v>
      </c>
      <c r="H21" s="657">
        <v>3332</v>
      </c>
      <c r="I21" s="657">
        <v>3798</v>
      </c>
      <c r="J21" s="657">
        <v>3040</v>
      </c>
      <c r="K21" s="657">
        <v>2188</v>
      </c>
      <c r="L21" s="657">
        <v>2152</v>
      </c>
      <c r="M21" s="657">
        <v>2206</v>
      </c>
      <c r="N21" s="657">
        <v>2485</v>
      </c>
      <c r="O21" s="657">
        <v>2845</v>
      </c>
      <c r="P21" s="657">
        <v>2843</v>
      </c>
      <c r="Q21" s="657">
        <v>3246</v>
      </c>
      <c r="R21" s="657">
        <v>2731</v>
      </c>
      <c r="S21" s="658">
        <v>2399</v>
      </c>
    </row>
    <row r="22" spans="1:19" x14ac:dyDescent="0.15">
      <c r="A22" s="636"/>
      <c r="B22" s="656" t="s">
        <v>1125</v>
      </c>
      <c r="C22" s="657">
        <v>60727</v>
      </c>
      <c r="D22" s="657">
        <v>58085</v>
      </c>
      <c r="E22" s="657">
        <v>55016</v>
      </c>
      <c r="F22" s="657">
        <v>52632</v>
      </c>
      <c r="G22" s="657">
        <v>49651</v>
      </c>
      <c r="H22" s="657">
        <v>48497</v>
      </c>
      <c r="I22" s="657">
        <v>48960</v>
      </c>
      <c r="J22" s="657">
        <v>52038</v>
      </c>
      <c r="K22" s="657">
        <v>45667</v>
      </c>
      <c r="L22" s="657">
        <v>45970</v>
      </c>
      <c r="M22" s="657">
        <v>46004</v>
      </c>
      <c r="N22" s="657">
        <v>45226</v>
      </c>
      <c r="O22" s="657">
        <v>58025</v>
      </c>
      <c r="P22" s="657">
        <v>57581</v>
      </c>
      <c r="Q22" s="657">
        <v>54590</v>
      </c>
      <c r="R22" s="657">
        <v>54861</v>
      </c>
      <c r="S22" s="658">
        <v>54583</v>
      </c>
    </row>
    <row r="23" spans="1:19" x14ac:dyDescent="0.15">
      <c r="A23" s="636">
        <v>8</v>
      </c>
      <c r="B23" s="656" t="s">
        <v>1126</v>
      </c>
      <c r="C23" s="657">
        <v>38639</v>
      </c>
      <c r="D23" s="657">
        <v>37782</v>
      </c>
      <c r="E23" s="657">
        <v>39611</v>
      </c>
      <c r="F23" s="657">
        <v>38607</v>
      </c>
      <c r="G23" s="657">
        <v>42357</v>
      </c>
      <c r="H23" s="657">
        <v>36936</v>
      </c>
      <c r="I23" s="657">
        <v>34691</v>
      </c>
      <c r="J23" s="657">
        <v>32346</v>
      </c>
      <c r="K23" s="657">
        <v>30428</v>
      </c>
      <c r="L23" s="657">
        <v>26045</v>
      </c>
      <c r="M23" s="657">
        <v>24534</v>
      </c>
      <c r="N23" s="657">
        <v>24698</v>
      </c>
      <c r="O23" s="657">
        <v>24836</v>
      </c>
      <c r="P23" s="657">
        <v>24745</v>
      </c>
      <c r="Q23" s="657">
        <v>24339</v>
      </c>
      <c r="R23" s="657">
        <v>24498</v>
      </c>
      <c r="S23" s="658">
        <v>25117</v>
      </c>
    </row>
    <row r="24" spans="1:19" x14ac:dyDescent="0.15">
      <c r="A24" s="636">
        <v>9</v>
      </c>
      <c r="B24" s="656" t="s">
        <v>1119</v>
      </c>
      <c r="C24" s="657">
        <v>74864</v>
      </c>
      <c r="D24" s="657">
        <v>66511</v>
      </c>
      <c r="E24" s="657">
        <v>48639</v>
      </c>
      <c r="F24" s="657">
        <v>63891</v>
      </c>
      <c r="G24" s="657">
        <v>49270</v>
      </c>
      <c r="H24" s="657">
        <v>48209</v>
      </c>
      <c r="I24" s="657">
        <v>48800</v>
      </c>
      <c r="J24" s="657">
        <v>53280</v>
      </c>
      <c r="K24" s="657">
        <v>48480</v>
      </c>
      <c r="L24" s="657">
        <v>47640</v>
      </c>
      <c r="M24" s="657">
        <v>61431</v>
      </c>
      <c r="N24" s="657">
        <v>50602</v>
      </c>
      <c r="O24" s="657">
        <v>49965</v>
      </c>
      <c r="P24" s="657">
        <v>43312</v>
      </c>
      <c r="Q24" s="657">
        <v>47197</v>
      </c>
      <c r="R24" s="657">
        <v>55829</v>
      </c>
      <c r="S24" s="658">
        <v>62844</v>
      </c>
    </row>
    <row r="25" spans="1:19" x14ac:dyDescent="0.15">
      <c r="A25" s="636"/>
      <c r="B25" s="656" t="s">
        <v>1127</v>
      </c>
      <c r="C25" s="657">
        <v>67762</v>
      </c>
      <c r="D25" s="657">
        <v>59215</v>
      </c>
      <c r="E25" s="657">
        <v>45234</v>
      </c>
      <c r="F25" s="657">
        <v>61006</v>
      </c>
      <c r="G25" s="657">
        <v>49397</v>
      </c>
      <c r="H25" s="657">
        <v>48656</v>
      </c>
      <c r="I25" s="657">
        <v>48677</v>
      </c>
      <c r="J25" s="657">
        <v>55186</v>
      </c>
      <c r="K25" s="657">
        <v>49920</v>
      </c>
      <c r="L25" s="657">
        <v>48570</v>
      </c>
      <c r="M25" s="657">
        <v>61702</v>
      </c>
      <c r="N25" s="657">
        <v>51511</v>
      </c>
      <c r="O25" s="657">
        <v>50072</v>
      </c>
      <c r="P25" s="657">
        <v>45172</v>
      </c>
      <c r="Q25" s="657">
        <v>48902</v>
      </c>
      <c r="R25" s="657">
        <v>56081</v>
      </c>
      <c r="S25" s="658">
        <v>63008</v>
      </c>
    </row>
    <row r="26" spans="1:19" x14ac:dyDescent="0.15">
      <c r="A26" s="661"/>
      <c r="B26" s="662" t="s">
        <v>1128</v>
      </c>
      <c r="C26" s="663">
        <f>SUM(C17:C18)+SUM(C23:C24)</f>
        <v>2221917.3992183981</v>
      </c>
      <c r="D26" s="663">
        <f t="shared" ref="D26:I26" si="2">SUM(D17:D18)+SUM(D23:D24)</f>
        <v>1896442.6577821693</v>
      </c>
      <c r="E26" s="663">
        <f t="shared" si="2"/>
        <v>1900505.2691012232</v>
      </c>
      <c r="F26" s="663">
        <f t="shared" si="2"/>
        <v>2543910.8607889265</v>
      </c>
      <c r="G26" s="663">
        <f t="shared" si="2"/>
        <v>2826117</v>
      </c>
      <c r="H26" s="663">
        <f>SUM(H17:H18)+SUM(H23:H24)</f>
        <v>2645352</v>
      </c>
      <c r="I26" s="663">
        <f t="shared" si="2"/>
        <v>2413315</v>
      </c>
      <c r="J26" s="663">
        <f t="shared" ref="J26:O26" si="3">SUM(J17:J18)+SUM(J23:J24)</f>
        <v>2413343</v>
      </c>
      <c r="K26" s="663">
        <f t="shared" si="3"/>
        <v>758965</v>
      </c>
      <c r="L26" s="663">
        <f t="shared" si="3"/>
        <v>2617941</v>
      </c>
      <c r="M26" s="663">
        <f t="shared" si="3"/>
        <v>2152220</v>
      </c>
      <c r="N26" s="663">
        <f t="shared" si="3"/>
        <v>2425140</v>
      </c>
      <c r="O26" s="663">
        <f t="shared" si="3"/>
        <v>2374337</v>
      </c>
      <c r="P26" s="663">
        <f>SUM(P17:P18)+SUM(P23:P24)</f>
        <v>2643308</v>
      </c>
      <c r="Q26" s="663">
        <f>SUM(Q17:Q18)+SUM(Q23:Q24)</f>
        <v>3269815</v>
      </c>
      <c r="R26" s="663">
        <f>SUM(R17:R18)+SUM(R23:R24)</f>
        <v>3709013</v>
      </c>
      <c r="S26" s="664">
        <f>SUM(S17:S18)+SUM(S23:S24)</f>
        <v>3577986</v>
      </c>
    </row>
    <row r="27" spans="1:19" x14ac:dyDescent="0.15">
      <c r="A27" s="628"/>
      <c r="B27" s="665"/>
      <c r="C27" s="666"/>
      <c r="D27" s="666"/>
      <c r="E27" s="666"/>
      <c r="F27" s="666"/>
      <c r="G27" s="666"/>
      <c r="H27" s="666"/>
      <c r="I27" s="666"/>
      <c r="J27" s="666"/>
      <c r="K27" s="666"/>
      <c r="L27" s="666"/>
      <c r="M27" s="666"/>
      <c r="N27" s="666"/>
      <c r="O27" s="666"/>
      <c r="P27" s="666"/>
      <c r="Q27" s="666"/>
      <c r="R27" s="666"/>
      <c r="S27" s="666"/>
    </row>
    <row r="28" spans="1:19" x14ac:dyDescent="0.15">
      <c r="A28" s="628"/>
      <c r="B28" s="665"/>
      <c r="C28" s="666"/>
      <c r="D28" s="666"/>
      <c r="E28" s="666"/>
      <c r="F28" s="666"/>
      <c r="G28" s="666"/>
      <c r="H28" s="666"/>
      <c r="I28" s="666"/>
      <c r="J28" s="666"/>
      <c r="K28" s="666"/>
      <c r="L28" s="666"/>
      <c r="M28" s="666"/>
      <c r="N28" s="666"/>
      <c r="O28" s="666"/>
      <c r="P28" s="666"/>
      <c r="Q28" s="666"/>
      <c r="R28" s="666"/>
      <c r="S28" s="666"/>
    </row>
    <row r="29" spans="1:19" x14ac:dyDescent="0.15">
      <c r="A29" s="628" t="s">
        <v>1129</v>
      </c>
      <c r="B29" s="628"/>
      <c r="C29" s="667" t="s">
        <v>955</v>
      </c>
      <c r="D29" s="667" t="s">
        <v>955</v>
      </c>
      <c r="E29" s="667" t="s">
        <v>955</v>
      </c>
      <c r="F29" s="667" t="s">
        <v>955</v>
      </c>
      <c r="G29" s="667" t="s">
        <v>955</v>
      </c>
      <c r="H29" s="668"/>
      <c r="I29" s="668"/>
      <c r="J29" s="668"/>
      <c r="K29" s="668"/>
      <c r="L29" s="669"/>
      <c r="M29" s="669"/>
      <c r="N29" s="669"/>
      <c r="O29" s="669"/>
      <c r="P29" s="670"/>
      <c r="Q29" s="668"/>
      <c r="R29" s="668"/>
      <c r="S29" s="668" t="s">
        <v>1130</v>
      </c>
    </row>
    <row r="30" spans="1:19" x14ac:dyDescent="0.15">
      <c r="A30" s="631"/>
      <c r="B30" s="632" t="s">
        <v>1131</v>
      </c>
      <c r="C30" s="894" t="s">
        <v>1132</v>
      </c>
      <c r="D30" s="895"/>
      <c r="E30" s="895"/>
      <c r="F30" s="895"/>
      <c r="G30" s="895"/>
      <c r="H30" s="895"/>
      <c r="I30" s="895"/>
      <c r="J30" s="895"/>
      <c r="K30" s="895"/>
      <c r="L30" s="895"/>
      <c r="M30" s="895"/>
      <c r="N30" s="895"/>
      <c r="O30" s="895"/>
      <c r="P30" s="895"/>
      <c r="Q30" s="634"/>
      <c r="R30" s="634"/>
      <c r="S30" s="635"/>
    </row>
    <row r="31" spans="1:19" x14ac:dyDescent="0.15">
      <c r="A31" s="636"/>
      <c r="B31" s="637" t="s">
        <v>1093</v>
      </c>
      <c r="C31" s="671"/>
      <c r="D31" s="672"/>
      <c r="E31" s="671"/>
      <c r="F31" s="672"/>
      <c r="G31" s="672"/>
      <c r="H31" s="671"/>
      <c r="I31" s="672"/>
      <c r="J31" s="672"/>
      <c r="K31" s="671"/>
      <c r="L31" s="672"/>
      <c r="M31" s="672"/>
      <c r="N31" s="672"/>
      <c r="O31" s="672"/>
      <c r="P31" s="638"/>
      <c r="Q31" s="638"/>
      <c r="R31" s="638"/>
      <c r="S31" s="638"/>
    </row>
    <row r="32" spans="1:19" x14ac:dyDescent="0.15">
      <c r="A32" s="636"/>
      <c r="B32" s="637"/>
      <c r="C32" s="673" t="s">
        <v>1094</v>
      </c>
      <c r="D32" s="674" t="s">
        <v>1095</v>
      </c>
      <c r="E32" s="673" t="s">
        <v>1096</v>
      </c>
      <c r="F32" s="674" t="s">
        <v>1097</v>
      </c>
      <c r="G32" s="674" t="s">
        <v>1098</v>
      </c>
      <c r="H32" s="673" t="s">
        <v>1099</v>
      </c>
      <c r="I32" s="674" t="s">
        <v>1100</v>
      </c>
      <c r="J32" s="674" t="s">
        <v>1101</v>
      </c>
      <c r="K32" s="673" t="s">
        <v>1102</v>
      </c>
      <c r="L32" s="674" t="s">
        <v>1103</v>
      </c>
      <c r="M32" s="674" t="s">
        <v>1104</v>
      </c>
      <c r="N32" s="674" t="s">
        <v>1105</v>
      </c>
      <c r="O32" s="674" t="s">
        <v>1106</v>
      </c>
      <c r="P32" s="641" t="s">
        <v>1107</v>
      </c>
      <c r="Q32" s="641" t="s">
        <v>1108</v>
      </c>
      <c r="R32" s="641" t="s">
        <v>1109</v>
      </c>
      <c r="S32" s="641" t="s">
        <v>1110</v>
      </c>
    </row>
    <row r="33" spans="1:19" x14ac:dyDescent="0.15">
      <c r="A33" s="645"/>
      <c r="B33" s="675" t="s">
        <v>1131</v>
      </c>
      <c r="C33" s="676"/>
      <c r="D33" s="677"/>
      <c r="E33" s="677"/>
      <c r="F33" s="677"/>
      <c r="G33" s="677"/>
      <c r="H33" s="676"/>
      <c r="I33" s="677"/>
      <c r="J33" s="677"/>
      <c r="K33" s="676"/>
      <c r="L33" s="677"/>
      <c r="M33" s="677"/>
      <c r="N33" s="677"/>
      <c r="O33" s="677"/>
      <c r="P33" s="650"/>
      <c r="Q33" s="650"/>
      <c r="R33" s="650"/>
      <c r="S33" s="650"/>
    </row>
    <row r="34" spans="1:19" x14ac:dyDescent="0.15">
      <c r="A34" s="636">
        <v>1</v>
      </c>
      <c r="B34" s="637" t="s">
        <v>1133</v>
      </c>
      <c r="C34" s="678">
        <v>1468985.5666938757</v>
      </c>
      <c r="D34" s="678">
        <v>1255511.8999549877</v>
      </c>
      <c r="E34" s="678">
        <v>1187799.4198068299</v>
      </c>
      <c r="F34" s="678">
        <v>1117860.5786401711</v>
      </c>
      <c r="G34" s="679">
        <v>1351931.6513145226</v>
      </c>
      <c r="H34" s="679">
        <v>1526661.042998259</v>
      </c>
      <c r="I34" s="679">
        <v>1574422.1619553636</v>
      </c>
      <c r="J34" s="679">
        <v>1364401.0936936014</v>
      </c>
      <c r="K34" s="679">
        <v>1252725.3557954244</v>
      </c>
      <c r="L34" s="679">
        <v>1224525.8890981176</v>
      </c>
      <c r="M34" s="679">
        <v>1262168.1763099504</v>
      </c>
      <c r="N34" s="679">
        <v>1344428.5144536495</v>
      </c>
      <c r="O34" s="679">
        <v>1429799.8340164288</v>
      </c>
      <c r="P34" s="653">
        <v>1498203.0217409295</v>
      </c>
      <c r="Q34" s="653">
        <v>1527603.0754294654</v>
      </c>
      <c r="R34" s="653">
        <v>1433746.6979477289</v>
      </c>
      <c r="S34" s="654">
        <v>1526469.3889768915</v>
      </c>
    </row>
    <row r="35" spans="1:19" x14ac:dyDescent="0.15">
      <c r="A35" s="636"/>
      <c r="B35" s="656" t="s">
        <v>1134</v>
      </c>
      <c r="C35" s="678">
        <v>873910.56669387571</v>
      </c>
      <c r="D35" s="678">
        <v>695702.89995498769</v>
      </c>
      <c r="E35" s="678">
        <v>676119.41980682989</v>
      </c>
      <c r="F35" s="678">
        <v>624824.57864017109</v>
      </c>
      <c r="G35" s="678">
        <v>728428.65131452249</v>
      </c>
      <c r="H35" s="678">
        <v>898707.04299825884</v>
      </c>
      <c r="I35" s="678">
        <v>987227.16195536358</v>
      </c>
      <c r="J35" s="678">
        <v>892830.09369360155</v>
      </c>
      <c r="K35" s="678">
        <v>790539.35579542443</v>
      </c>
      <c r="L35" s="678">
        <v>756992.88909811748</v>
      </c>
      <c r="M35" s="678">
        <v>781755.17630995042</v>
      </c>
      <c r="N35" s="678">
        <v>663561.51445364964</v>
      </c>
      <c r="O35" s="678">
        <v>652813.83401642891</v>
      </c>
      <c r="P35" s="657">
        <v>698743.02174092946</v>
      </c>
      <c r="Q35" s="657">
        <v>691940.07542946539</v>
      </c>
      <c r="R35" s="657">
        <v>661958.6979477288</v>
      </c>
      <c r="S35" s="658">
        <v>724930.38897689141</v>
      </c>
    </row>
    <row r="36" spans="1:19" x14ac:dyDescent="0.15">
      <c r="A36" s="636"/>
      <c r="B36" s="656" t="s">
        <v>1115</v>
      </c>
      <c r="C36" s="678">
        <v>55263</v>
      </c>
      <c r="D36" s="678">
        <v>56631</v>
      </c>
      <c r="E36" s="678">
        <v>80716</v>
      </c>
      <c r="F36" s="678">
        <v>89080</v>
      </c>
      <c r="G36" s="678">
        <v>204538</v>
      </c>
      <c r="H36" s="678">
        <v>202124</v>
      </c>
      <c r="I36" s="678">
        <v>184394</v>
      </c>
      <c r="J36" s="678">
        <v>110178</v>
      </c>
      <c r="K36" s="678">
        <v>96169</v>
      </c>
      <c r="L36" s="678">
        <v>110752</v>
      </c>
      <c r="M36" s="678">
        <v>124401</v>
      </c>
      <c r="N36" s="678">
        <v>285525</v>
      </c>
      <c r="O36" s="678">
        <v>350076</v>
      </c>
      <c r="P36" s="657">
        <v>395311</v>
      </c>
      <c r="Q36" s="657">
        <v>456709</v>
      </c>
      <c r="R36" s="657">
        <v>417939</v>
      </c>
      <c r="S36" s="658">
        <v>453160</v>
      </c>
    </row>
    <row r="37" spans="1:19" x14ac:dyDescent="0.15">
      <c r="A37" s="636"/>
      <c r="B37" s="656" t="s">
        <v>1135</v>
      </c>
      <c r="C37" s="678">
        <v>524166</v>
      </c>
      <c r="D37" s="678">
        <v>489153</v>
      </c>
      <c r="E37" s="678">
        <v>418674</v>
      </c>
      <c r="F37" s="678">
        <v>392939</v>
      </c>
      <c r="G37" s="678">
        <v>408495</v>
      </c>
      <c r="H37" s="678">
        <v>416069</v>
      </c>
      <c r="I37" s="678">
        <v>393541</v>
      </c>
      <c r="J37" s="678">
        <v>353275</v>
      </c>
      <c r="K37" s="678">
        <v>359667</v>
      </c>
      <c r="L37" s="678">
        <v>350894</v>
      </c>
      <c r="M37" s="678">
        <v>350549</v>
      </c>
      <c r="N37" s="678">
        <v>390344</v>
      </c>
      <c r="O37" s="678">
        <v>421876</v>
      </c>
      <c r="P37" s="657">
        <v>399101</v>
      </c>
      <c r="Q37" s="657">
        <v>373864</v>
      </c>
      <c r="R37" s="657">
        <v>348703</v>
      </c>
      <c r="S37" s="658">
        <v>343154</v>
      </c>
    </row>
    <row r="38" spans="1:19" x14ac:dyDescent="0.15">
      <c r="A38" s="636"/>
      <c r="B38" s="656" t="s">
        <v>1136</v>
      </c>
      <c r="C38" s="678">
        <v>357917</v>
      </c>
      <c r="D38" s="678">
        <v>325052</v>
      </c>
      <c r="E38" s="678">
        <v>288742</v>
      </c>
      <c r="F38" s="678">
        <v>284988</v>
      </c>
      <c r="G38" s="678">
        <v>305431</v>
      </c>
      <c r="H38" s="678">
        <v>314987</v>
      </c>
      <c r="I38" s="678">
        <v>292214</v>
      </c>
      <c r="J38" s="678">
        <v>254817</v>
      </c>
      <c r="K38" s="678">
        <v>263573</v>
      </c>
      <c r="L38" s="678">
        <v>256897</v>
      </c>
      <c r="M38" s="678">
        <v>259944</v>
      </c>
      <c r="N38" s="678">
        <v>275095</v>
      </c>
      <c r="O38" s="678">
        <v>290011</v>
      </c>
      <c r="P38" s="657">
        <v>292966</v>
      </c>
      <c r="Q38" s="657">
        <v>289705</v>
      </c>
      <c r="R38" s="657">
        <v>283101</v>
      </c>
      <c r="S38" s="658">
        <v>279357</v>
      </c>
    </row>
    <row r="39" spans="1:19" x14ac:dyDescent="0.15">
      <c r="A39" s="636"/>
      <c r="B39" s="656" t="s">
        <v>1137</v>
      </c>
      <c r="C39" s="678">
        <v>166249</v>
      </c>
      <c r="D39" s="678">
        <v>164101</v>
      </c>
      <c r="E39" s="678">
        <v>129932</v>
      </c>
      <c r="F39" s="678">
        <v>107951</v>
      </c>
      <c r="G39" s="678">
        <v>103064</v>
      </c>
      <c r="H39" s="678">
        <v>101082</v>
      </c>
      <c r="I39" s="678">
        <v>101327</v>
      </c>
      <c r="J39" s="678">
        <v>98458</v>
      </c>
      <c r="K39" s="678">
        <v>96094</v>
      </c>
      <c r="L39" s="678">
        <v>93997</v>
      </c>
      <c r="M39" s="678">
        <v>90605</v>
      </c>
      <c r="N39" s="678">
        <v>84681</v>
      </c>
      <c r="O39" s="678">
        <v>75569</v>
      </c>
      <c r="P39" s="657">
        <v>69391</v>
      </c>
      <c r="Q39" s="657">
        <v>57295</v>
      </c>
      <c r="R39" s="657">
        <v>40613</v>
      </c>
      <c r="S39" s="658">
        <v>41502</v>
      </c>
    </row>
    <row r="40" spans="1:19" x14ac:dyDescent="0.15">
      <c r="A40" s="636"/>
      <c r="B40" s="656" t="s">
        <v>1138</v>
      </c>
      <c r="C40" s="680" t="s">
        <v>1139</v>
      </c>
      <c r="D40" s="680" t="s">
        <v>1139</v>
      </c>
      <c r="E40" s="680" t="s">
        <v>1139</v>
      </c>
      <c r="F40" s="680" t="s">
        <v>1139</v>
      </c>
      <c r="G40" s="680" t="s">
        <v>1139</v>
      </c>
      <c r="H40" s="680" t="s">
        <v>1139</v>
      </c>
      <c r="I40" s="680" t="s">
        <v>1139</v>
      </c>
      <c r="J40" s="680" t="s">
        <v>1139</v>
      </c>
      <c r="K40" s="680" t="s">
        <v>1139</v>
      </c>
      <c r="L40" s="680" t="s">
        <v>1139</v>
      </c>
      <c r="M40" s="680" t="s">
        <v>1139</v>
      </c>
      <c r="N40" s="678">
        <v>30568</v>
      </c>
      <c r="O40" s="678">
        <v>56296</v>
      </c>
      <c r="P40" s="678">
        <v>36744</v>
      </c>
      <c r="Q40" s="678">
        <v>26864</v>
      </c>
      <c r="R40" s="678">
        <v>24989</v>
      </c>
      <c r="S40" s="681">
        <v>22295</v>
      </c>
    </row>
    <row r="41" spans="1:19" x14ac:dyDescent="0.15">
      <c r="A41" s="636"/>
      <c r="B41" s="656" t="s">
        <v>1140</v>
      </c>
      <c r="C41" s="678">
        <v>15646</v>
      </c>
      <c r="D41" s="678">
        <v>14025</v>
      </c>
      <c r="E41" s="678">
        <v>12290</v>
      </c>
      <c r="F41" s="678">
        <v>11017</v>
      </c>
      <c r="G41" s="678">
        <v>10470</v>
      </c>
      <c r="H41" s="678">
        <v>9761</v>
      </c>
      <c r="I41" s="678">
        <v>9260</v>
      </c>
      <c r="J41" s="678">
        <v>8118</v>
      </c>
      <c r="K41" s="678">
        <v>6350</v>
      </c>
      <c r="L41" s="678">
        <v>5887</v>
      </c>
      <c r="M41" s="678">
        <v>5463</v>
      </c>
      <c r="N41" s="678">
        <v>4998</v>
      </c>
      <c r="O41" s="678">
        <v>5034</v>
      </c>
      <c r="P41" s="657">
        <v>5048</v>
      </c>
      <c r="Q41" s="657">
        <v>5090</v>
      </c>
      <c r="R41" s="657">
        <v>5146</v>
      </c>
      <c r="S41" s="658">
        <v>5225</v>
      </c>
    </row>
    <row r="42" spans="1:19" x14ac:dyDescent="0.15">
      <c r="A42" s="636">
        <v>2</v>
      </c>
      <c r="B42" s="637" t="s">
        <v>1141</v>
      </c>
      <c r="C42" s="682">
        <v>64055</v>
      </c>
      <c r="D42" s="682">
        <v>46869</v>
      </c>
      <c r="E42" s="682">
        <v>36111</v>
      </c>
      <c r="F42" s="682">
        <v>45245</v>
      </c>
      <c r="G42" s="682">
        <v>64824</v>
      </c>
      <c r="H42" s="682">
        <v>79536</v>
      </c>
      <c r="I42" s="682">
        <v>66711</v>
      </c>
      <c r="J42" s="682">
        <v>50151</v>
      </c>
      <c r="K42" s="682">
        <v>40525</v>
      </c>
      <c r="L42" s="682">
        <v>50338</v>
      </c>
      <c r="M42" s="682">
        <v>52939</v>
      </c>
      <c r="N42" s="682">
        <v>60390</v>
      </c>
      <c r="O42" s="682">
        <v>92674</v>
      </c>
      <c r="P42" s="659">
        <v>95987</v>
      </c>
      <c r="Q42" s="659">
        <v>94113</v>
      </c>
      <c r="R42" s="659">
        <v>76335</v>
      </c>
      <c r="S42" s="660">
        <v>92924</v>
      </c>
    </row>
    <row r="43" spans="1:19" x14ac:dyDescent="0.15">
      <c r="A43" s="636">
        <v>3</v>
      </c>
      <c r="B43" s="637" t="s">
        <v>1142</v>
      </c>
      <c r="C43" s="678">
        <f t="shared" ref="C43:S43" si="4">SUM(C44:C45)</f>
        <v>313795</v>
      </c>
      <c r="D43" s="678">
        <f t="shared" si="4"/>
        <v>367596.04962646746</v>
      </c>
      <c r="E43" s="678">
        <f t="shared" si="4"/>
        <v>316197.16305839305</v>
      </c>
      <c r="F43" s="678">
        <f t="shared" si="4"/>
        <v>308791.51994881604</v>
      </c>
      <c r="G43" s="678">
        <f t="shared" si="4"/>
        <v>286681.76359280833</v>
      </c>
      <c r="H43" s="678">
        <f t="shared" si="4"/>
        <v>327074.05172206718</v>
      </c>
      <c r="I43" s="678">
        <f t="shared" si="4"/>
        <v>332717.5269067653</v>
      </c>
      <c r="J43" s="678">
        <f t="shared" si="4"/>
        <v>317039.56309595489</v>
      </c>
      <c r="K43" s="678">
        <f t="shared" si="4"/>
        <v>339654.20224416</v>
      </c>
      <c r="L43" s="678">
        <f t="shared" si="4"/>
        <v>324450.99904679018</v>
      </c>
      <c r="M43" s="678">
        <f t="shared" si="4"/>
        <v>331680.33204069838</v>
      </c>
      <c r="N43" s="678">
        <f t="shared" si="4"/>
        <v>344749.93421405193</v>
      </c>
      <c r="O43" s="678">
        <f t="shared" si="4"/>
        <v>315756.51997898816</v>
      </c>
      <c r="P43" s="657">
        <f t="shared" si="4"/>
        <v>314427.18291535386</v>
      </c>
      <c r="Q43" s="657">
        <f t="shared" si="4"/>
        <v>300665.91113204905</v>
      </c>
      <c r="R43" s="657">
        <f t="shared" si="4"/>
        <v>277378.80548226932</v>
      </c>
      <c r="S43" s="658">
        <f t="shared" si="4"/>
        <v>259973.95754672831</v>
      </c>
    </row>
    <row r="44" spans="1:19" x14ac:dyDescent="0.15">
      <c r="A44" s="636"/>
      <c r="B44" s="637" t="s">
        <v>1143</v>
      </c>
      <c r="C44" s="683">
        <v>312550</v>
      </c>
      <c r="D44" s="683">
        <v>366419.04962646746</v>
      </c>
      <c r="E44" s="683">
        <v>315006.16305839305</v>
      </c>
      <c r="F44" s="683">
        <v>307673.51994881604</v>
      </c>
      <c r="G44" s="683">
        <v>285501.76359280833</v>
      </c>
      <c r="H44" s="683">
        <v>326086.05172206718</v>
      </c>
      <c r="I44" s="683">
        <v>331798.5269067653</v>
      </c>
      <c r="J44" s="683">
        <v>316190.56309595489</v>
      </c>
      <c r="K44" s="683">
        <v>338864.20224416</v>
      </c>
      <c r="L44" s="683">
        <v>323756.99904679018</v>
      </c>
      <c r="M44" s="683">
        <v>331009.33204069838</v>
      </c>
      <c r="N44" s="683">
        <v>344085.93421405193</v>
      </c>
      <c r="O44" s="683">
        <v>315099.51997898816</v>
      </c>
      <c r="P44" s="684">
        <v>313783.18291535386</v>
      </c>
      <c r="Q44" s="684">
        <v>300018.91113204905</v>
      </c>
      <c r="R44" s="684">
        <v>276713.80548226932</v>
      </c>
      <c r="S44" s="685">
        <v>259277.95754672831</v>
      </c>
    </row>
    <row r="45" spans="1:19" x14ac:dyDescent="0.15">
      <c r="A45" s="636" t="s">
        <v>1131</v>
      </c>
      <c r="B45" s="637" t="s">
        <v>1144</v>
      </c>
      <c r="C45" s="683">
        <v>1245</v>
      </c>
      <c r="D45" s="683">
        <v>1177</v>
      </c>
      <c r="E45" s="683">
        <v>1191</v>
      </c>
      <c r="F45" s="683">
        <v>1118</v>
      </c>
      <c r="G45" s="683">
        <v>1180</v>
      </c>
      <c r="H45" s="683">
        <v>988</v>
      </c>
      <c r="I45" s="683">
        <v>919</v>
      </c>
      <c r="J45" s="683">
        <v>849</v>
      </c>
      <c r="K45" s="683">
        <v>790</v>
      </c>
      <c r="L45" s="683">
        <v>694</v>
      </c>
      <c r="M45" s="683">
        <v>671</v>
      </c>
      <c r="N45" s="683">
        <v>664</v>
      </c>
      <c r="O45" s="683">
        <v>657</v>
      </c>
      <c r="P45" s="684">
        <v>644</v>
      </c>
      <c r="Q45" s="684">
        <v>647</v>
      </c>
      <c r="R45" s="684">
        <v>665</v>
      </c>
      <c r="S45" s="685">
        <v>696</v>
      </c>
    </row>
    <row r="46" spans="1:19" x14ac:dyDescent="0.15">
      <c r="A46" s="636">
        <v>4</v>
      </c>
      <c r="B46" s="637" t="s">
        <v>1145</v>
      </c>
      <c r="C46" s="678">
        <v>199849</v>
      </c>
      <c r="D46" s="678">
        <v>185351</v>
      </c>
      <c r="E46" s="678">
        <v>167521</v>
      </c>
      <c r="F46" s="678">
        <v>211587</v>
      </c>
      <c r="G46" s="678">
        <v>190555</v>
      </c>
      <c r="H46" s="678">
        <v>196181</v>
      </c>
      <c r="I46" s="678">
        <v>192839</v>
      </c>
      <c r="J46" s="678">
        <v>201034</v>
      </c>
      <c r="K46" s="678">
        <v>200140</v>
      </c>
      <c r="L46" s="678">
        <v>196962</v>
      </c>
      <c r="M46" s="678">
        <v>222126</v>
      </c>
      <c r="N46" s="678">
        <v>202585</v>
      </c>
      <c r="O46" s="678">
        <v>195703</v>
      </c>
      <c r="P46" s="657">
        <v>183714</v>
      </c>
      <c r="Q46" s="657">
        <v>189698</v>
      </c>
      <c r="R46" s="657">
        <v>201707</v>
      </c>
      <c r="S46" s="658">
        <v>205144</v>
      </c>
    </row>
    <row r="47" spans="1:19" x14ac:dyDescent="0.15">
      <c r="A47" s="636"/>
      <c r="B47" s="637" t="s">
        <v>1120</v>
      </c>
      <c r="C47" s="678">
        <v>7010</v>
      </c>
      <c r="D47" s="678">
        <v>6211</v>
      </c>
      <c r="E47" s="678">
        <v>6726</v>
      </c>
      <c r="F47" s="678">
        <v>5622</v>
      </c>
      <c r="G47" s="678">
        <v>7313</v>
      </c>
      <c r="H47" s="678">
        <v>7253</v>
      </c>
      <c r="I47" s="678">
        <v>7307</v>
      </c>
      <c r="J47" s="678">
        <v>7583</v>
      </c>
      <c r="K47" s="678">
        <v>7039</v>
      </c>
      <c r="L47" s="678">
        <v>6787</v>
      </c>
      <c r="M47" s="678">
        <v>6611</v>
      </c>
      <c r="N47" s="678">
        <v>6128</v>
      </c>
      <c r="O47" s="678">
        <v>6058</v>
      </c>
      <c r="P47" s="657">
        <v>6004</v>
      </c>
      <c r="Q47" s="657">
        <v>6137</v>
      </c>
      <c r="R47" s="657">
        <v>6333</v>
      </c>
      <c r="S47" s="658">
        <v>6768</v>
      </c>
    </row>
    <row r="48" spans="1:19" x14ac:dyDescent="0.15">
      <c r="A48" s="636"/>
      <c r="B48" s="637" t="s">
        <v>1146</v>
      </c>
      <c r="C48" s="678">
        <v>182484</v>
      </c>
      <c r="D48" s="678">
        <v>170509</v>
      </c>
      <c r="E48" s="678">
        <v>152489</v>
      </c>
      <c r="F48" s="678">
        <v>197150</v>
      </c>
      <c r="G48" s="678">
        <v>173406</v>
      </c>
      <c r="H48" s="678">
        <v>178770</v>
      </c>
      <c r="I48" s="678">
        <v>173266</v>
      </c>
      <c r="J48" s="678">
        <v>181082</v>
      </c>
      <c r="K48" s="678">
        <v>180319</v>
      </c>
      <c r="L48" s="678">
        <v>177069</v>
      </c>
      <c r="M48" s="678">
        <v>201492</v>
      </c>
      <c r="N48" s="678">
        <v>183466</v>
      </c>
      <c r="O48" s="678">
        <v>176869</v>
      </c>
      <c r="P48" s="657">
        <v>164624</v>
      </c>
      <c r="Q48" s="657">
        <v>170159</v>
      </c>
      <c r="R48" s="657">
        <v>182613</v>
      </c>
      <c r="S48" s="658">
        <v>185576</v>
      </c>
    </row>
    <row r="49" spans="1:19" x14ac:dyDescent="0.15">
      <c r="A49" s="636">
        <v>5</v>
      </c>
      <c r="B49" s="637" t="s">
        <v>1147</v>
      </c>
      <c r="C49" s="678">
        <v>54185</v>
      </c>
      <c r="D49" s="678">
        <v>26414.950373532542</v>
      </c>
      <c r="E49" s="678">
        <v>10604.836941606947</v>
      </c>
      <c r="F49" s="678">
        <v>-20365.519948816043</v>
      </c>
      <c r="G49" s="678">
        <v>-19654.763592808333</v>
      </c>
      <c r="H49" s="678">
        <v>-2430.0517220671754</v>
      </c>
      <c r="I49" s="678">
        <v>-13590.526906765299</v>
      </c>
      <c r="J49" s="678">
        <v>-23907.563095954887</v>
      </c>
      <c r="K49" s="678">
        <v>-35139.202244159998</v>
      </c>
      <c r="L49" s="678">
        <v>-25579.999046790181</v>
      </c>
      <c r="M49" s="678">
        <v>-20325.332040698384</v>
      </c>
      <c r="N49" s="678">
        <v>-29677.934214051929</v>
      </c>
      <c r="O49" s="678">
        <v>-25929.519978988159</v>
      </c>
      <c r="P49" s="657">
        <v>-26288.182915353857</v>
      </c>
      <c r="Q49" s="657">
        <v>-40996.911132049048</v>
      </c>
      <c r="R49" s="657">
        <v>-18862.805482269323</v>
      </c>
      <c r="S49" s="658">
        <v>-10180.957546728314</v>
      </c>
    </row>
    <row r="50" spans="1:19" x14ac:dyDescent="0.15">
      <c r="A50" s="636">
        <v>6</v>
      </c>
      <c r="B50" s="637" t="s">
        <v>1148</v>
      </c>
      <c r="C50" s="678">
        <v>1038136</v>
      </c>
      <c r="D50" s="678">
        <v>1082276</v>
      </c>
      <c r="E50" s="678">
        <v>1020801</v>
      </c>
      <c r="F50" s="678">
        <v>976787</v>
      </c>
      <c r="G50" s="678">
        <v>949849</v>
      </c>
      <c r="H50" s="678">
        <v>873074</v>
      </c>
      <c r="I50" s="678">
        <v>766767</v>
      </c>
      <c r="J50" s="678">
        <v>712025</v>
      </c>
      <c r="K50" s="678">
        <v>722890</v>
      </c>
      <c r="L50" s="678">
        <v>544244</v>
      </c>
      <c r="M50" s="678">
        <v>468756</v>
      </c>
      <c r="N50" s="678">
        <v>399054</v>
      </c>
      <c r="O50" s="678">
        <v>388976</v>
      </c>
      <c r="P50" s="657">
        <v>344054</v>
      </c>
      <c r="Q50" s="657">
        <v>381218</v>
      </c>
      <c r="R50" s="657">
        <v>337991</v>
      </c>
      <c r="S50" s="658">
        <v>329632</v>
      </c>
    </row>
    <row r="51" spans="1:19" x14ac:dyDescent="0.15">
      <c r="A51" s="661"/>
      <c r="B51" s="662" t="s">
        <v>1122</v>
      </c>
      <c r="C51" s="686">
        <f t="shared" ref="C51:S51" si="5">C34+SUM(C42:C43)+C46+SUM(C49:C50)</f>
        <v>3139005.5666938759</v>
      </c>
      <c r="D51" s="686">
        <f t="shared" si="5"/>
        <v>2964018.8999549877</v>
      </c>
      <c r="E51" s="686">
        <f t="shared" si="5"/>
        <v>2739034.4198068297</v>
      </c>
      <c r="F51" s="686">
        <f t="shared" si="5"/>
        <v>2639905.5786401713</v>
      </c>
      <c r="G51" s="686">
        <f t="shared" si="5"/>
        <v>2824186.6513145226</v>
      </c>
      <c r="H51" s="686">
        <f t="shared" si="5"/>
        <v>3000096.042998259</v>
      </c>
      <c r="I51" s="686">
        <f t="shared" si="5"/>
        <v>2919866.161955364</v>
      </c>
      <c r="J51" s="686">
        <f t="shared" si="5"/>
        <v>2620743.0936936014</v>
      </c>
      <c r="K51" s="686">
        <f t="shared" si="5"/>
        <v>2520795.3557954244</v>
      </c>
      <c r="L51" s="686">
        <f t="shared" si="5"/>
        <v>2314940.8890981176</v>
      </c>
      <c r="M51" s="686">
        <f t="shared" si="5"/>
        <v>2317344.1763099506</v>
      </c>
      <c r="N51" s="686">
        <f t="shared" si="5"/>
        <v>2321529.5144536495</v>
      </c>
      <c r="O51" s="686">
        <f t="shared" si="5"/>
        <v>2396979.8340164288</v>
      </c>
      <c r="P51" s="663">
        <f t="shared" si="5"/>
        <v>2410097.0217409297</v>
      </c>
      <c r="Q51" s="663">
        <f t="shared" si="5"/>
        <v>2452301.0754294656</v>
      </c>
      <c r="R51" s="663">
        <f t="shared" si="5"/>
        <v>2308295.6979477289</v>
      </c>
      <c r="S51" s="664">
        <f t="shared" si="5"/>
        <v>2403962.3889768915</v>
      </c>
    </row>
    <row r="52" spans="1:19" x14ac:dyDescent="0.15">
      <c r="A52" s="636">
        <v>7</v>
      </c>
      <c r="B52" s="637" t="s">
        <v>1149</v>
      </c>
      <c r="C52" s="678">
        <v>489196.43721611728</v>
      </c>
      <c r="D52" s="678">
        <v>489498.24555738596</v>
      </c>
      <c r="E52" s="678">
        <v>502925.32458671322</v>
      </c>
      <c r="F52" s="678">
        <v>480371.5974585904</v>
      </c>
      <c r="G52" s="678">
        <v>547399.09004478343</v>
      </c>
      <c r="H52" s="678">
        <v>573370</v>
      </c>
      <c r="I52" s="678">
        <v>564437</v>
      </c>
      <c r="J52" s="678">
        <v>379425</v>
      </c>
      <c r="K52" s="678">
        <v>390895</v>
      </c>
      <c r="L52" s="678">
        <v>324355</v>
      </c>
      <c r="M52" s="678">
        <v>292609</v>
      </c>
      <c r="N52" s="678">
        <v>286111</v>
      </c>
      <c r="O52" s="678">
        <v>327517</v>
      </c>
      <c r="P52" s="657">
        <v>313067</v>
      </c>
      <c r="Q52" s="657">
        <v>345489</v>
      </c>
      <c r="R52" s="657">
        <v>297760</v>
      </c>
      <c r="S52" s="658">
        <v>303912</v>
      </c>
    </row>
    <row r="53" spans="1:19" x14ac:dyDescent="0.15">
      <c r="A53" s="636">
        <v>8</v>
      </c>
      <c r="B53" s="637" t="s">
        <v>1133</v>
      </c>
      <c r="C53" s="678">
        <v>1940539.8547832184</v>
      </c>
      <c r="D53" s="678">
        <v>1751943.6130703145</v>
      </c>
      <c r="E53" s="678">
        <v>1631769.6481817723</v>
      </c>
      <c r="F53" s="678">
        <v>1571510.5370577199</v>
      </c>
      <c r="G53" s="678">
        <v>1737688.2302632686</v>
      </c>
      <c r="H53" s="678">
        <v>1824804.8647980175</v>
      </c>
      <c r="I53" s="678">
        <v>1759513.4294689214</v>
      </c>
      <c r="J53" s="678">
        <v>1673376.4282128564</v>
      </c>
      <c r="K53" s="678">
        <v>1556717.4107043052</v>
      </c>
      <c r="L53" s="678">
        <v>1426222.5199808488</v>
      </c>
      <c r="M53" s="678">
        <v>1425813.1618460594</v>
      </c>
      <c r="N53" s="678">
        <v>1457119.6534418738</v>
      </c>
      <c r="O53" s="678">
        <v>1532895.6205037665</v>
      </c>
      <c r="P53" s="657">
        <v>1581275.1891376846</v>
      </c>
      <c r="Q53" s="657">
        <v>1624511.5470324124</v>
      </c>
      <c r="R53" s="657">
        <v>1533529.5074020578</v>
      </c>
      <c r="S53" s="658">
        <v>1627868.9999805251</v>
      </c>
    </row>
    <row r="54" spans="1:19" x14ac:dyDescent="0.15">
      <c r="A54" s="636"/>
      <c r="B54" s="656" t="s">
        <v>1134</v>
      </c>
      <c r="C54" s="678">
        <v>1790047.8547832184</v>
      </c>
      <c r="D54" s="678">
        <v>1563498.6130703145</v>
      </c>
      <c r="E54" s="678">
        <v>1419290.6481817723</v>
      </c>
      <c r="F54" s="678">
        <v>1308888.5370577199</v>
      </c>
      <c r="G54" s="678">
        <v>1335230.2302632686</v>
      </c>
      <c r="H54" s="678">
        <v>1355438.8647980175</v>
      </c>
      <c r="I54" s="678">
        <v>1289014.4294689214</v>
      </c>
      <c r="J54" s="678">
        <v>1268396.4282128564</v>
      </c>
      <c r="K54" s="678">
        <v>1135930.4107043052</v>
      </c>
      <c r="L54" s="678">
        <v>1075982.5199808488</v>
      </c>
      <c r="M54" s="678">
        <v>1016949.1618460593</v>
      </c>
      <c r="N54" s="678">
        <v>957101.65344187373</v>
      </c>
      <c r="O54" s="678">
        <v>952708.62050376646</v>
      </c>
      <c r="P54" s="657">
        <v>946037.18913768476</v>
      </c>
      <c r="Q54" s="657">
        <v>873561.54703241237</v>
      </c>
      <c r="R54" s="657">
        <v>843518.50740205764</v>
      </c>
      <c r="S54" s="658">
        <v>817596.99998052523</v>
      </c>
    </row>
    <row r="55" spans="1:19" x14ac:dyDescent="0.15">
      <c r="A55" s="636"/>
      <c r="B55" s="656" t="s">
        <v>1115</v>
      </c>
      <c r="C55" s="678">
        <v>150036</v>
      </c>
      <c r="D55" s="678">
        <v>188110</v>
      </c>
      <c r="E55" s="678">
        <v>212039</v>
      </c>
      <c r="F55" s="678">
        <v>262435</v>
      </c>
      <c r="G55" s="678">
        <v>402025</v>
      </c>
      <c r="H55" s="678">
        <v>468853</v>
      </c>
      <c r="I55" s="678">
        <v>469917</v>
      </c>
      <c r="J55" s="678">
        <v>404555</v>
      </c>
      <c r="K55" s="678">
        <v>420479</v>
      </c>
      <c r="L55" s="678">
        <v>349942</v>
      </c>
      <c r="M55" s="678">
        <v>408624</v>
      </c>
      <c r="N55" s="678">
        <v>488218</v>
      </c>
      <c r="O55" s="678">
        <v>558534</v>
      </c>
      <c r="P55" s="657">
        <v>620617</v>
      </c>
      <c r="Q55" s="657">
        <v>739190</v>
      </c>
      <c r="R55" s="657">
        <v>678361</v>
      </c>
      <c r="S55" s="658">
        <v>799398</v>
      </c>
    </row>
    <row r="56" spans="1:19" x14ac:dyDescent="0.15">
      <c r="A56" s="636"/>
      <c r="B56" s="656" t="s">
        <v>1135</v>
      </c>
      <c r="C56" s="678">
        <v>456</v>
      </c>
      <c r="D56" s="678">
        <v>335</v>
      </c>
      <c r="E56" s="678">
        <v>440</v>
      </c>
      <c r="F56" s="678">
        <v>187</v>
      </c>
      <c r="G56" s="678">
        <v>433</v>
      </c>
      <c r="H56" s="678">
        <v>513</v>
      </c>
      <c r="I56" s="678">
        <v>582</v>
      </c>
      <c r="J56" s="678">
        <v>425</v>
      </c>
      <c r="K56" s="678">
        <v>308</v>
      </c>
      <c r="L56" s="678">
        <v>298</v>
      </c>
      <c r="M56" s="678">
        <v>240</v>
      </c>
      <c r="N56" s="678">
        <v>11800</v>
      </c>
      <c r="O56" s="678">
        <v>21653</v>
      </c>
      <c r="P56" s="657">
        <v>14621</v>
      </c>
      <c r="Q56" s="657">
        <v>11760</v>
      </c>
      <c r="R56" s="657">
        <v>11650</v>
      </c>
      <c r="S56" s="658">
        <v>10874</v>
      </c>
    </row>
    <row r="57" spans="1:19" x14ac:dyDescent="0.15">
      <c r="A57" s="636"/>
      <c r="B57" s="656" t="s">
        <v>1150</v>
      </c>
      <c r="C57" s="678">
        <v>456</v>
      </c>
      <c r="D57" s="678">
        <v>335</v>
      </c>
      <c r="E57" s="678">
        <v>440</v>
      </c>
      <c r="F57" s="678">
        <v>187</v>
      </c>
      <c r="G57" s="678">
        <v>433</v>
      </c>
      <c r="H57" s="678">
        <v>513</v>
      </c>
      <c r="I57" s="678">
        <v>582</v>
      </c>
      <c r="J57" s="678">
        <v>425</v>
      </c>
      <c r="K57" s="678">
        <v>308</v>
      </c>
      <c r="L57" s="678">
        <v>298</v>
      </c>
      <c r="M57" s="678">
        <v>240</v>
      </c>
      <c r="N57" s="678">
        <v>297</v>
      </c>
      <c r="O57" s="678">
        <v>345</v>
      </c>
      <c r="P57" s="657">
        <v>385</v>
      </c>
      <c r="Q57" s="657">
        <v>413</v>
      </c>
      <c r="R57" s="657">
        <v>305</v>
      </c>
      <c r="S57" s="658">
        <v>266</v>
      </c>
    </row>
    <row r="58" spans="1:19" x14ac:dyDescent="0.15">
      <c r="A58" s="636"/>
      <c r="B58" s="656" t="s">
        <v>1151</v>
      </c>
      <c r="C58" s="678">
        <v>0</v>
      </c>
      <c r="D58" s="678">
        <v>0</v>
      </c>
      <c r="E58" s="678">
        <v>0</v>
      </c>
      <c r="F58" s="678">
        <v>0</v>
      </c>
      <c r="G58" s="678">
        <v>0</v>
      </c>
      <c r="H58" s="680" t="s">
        <v>1139</v>
      </c>
      <c r="I58" s="680" t="s">
        <v>1139</v>
      </c>
      <c r="J58" s="680" t="s">
        <v>1139</v>
      </c>
      <c r="K58" s="680" t="s">
        <v>1139</v>
      </c>
      <c r="L58" s="680" t="s">
        <v>1139</v>
      </c>
      <c r="M58" s="680" t="s">
        <v>1139</v>
      </c>
      <c r="N58" s="678">
        <v>11503</v>
      </c>
      <c r="O58" s="678">
        <v>21308</v>
      </c>
      <c r="P58" s="657">
        <v>14236</v>
      </c>
      <c r="Q58" s="657">
        <v>11347</v>
      </c>
      <c r="R58" s="657">
        <v>11345</v>
      </c>
      <c r="S58" s="658">
        <v>10608</v>
      </c>
    </row>
    <row r="59" spans="1:19" x14ac:dyDescent="0.15">
      <c r="A59" s="636">
        <v>9</v>
      </c>
      <c r="B59" s="637" t="s">
        <v>1152</v>
      </c>
      <c r="C59" s="683">
        <f>C60+C63</f>
        <v>474460</v>
      </c>
      <c r="D59" s="683">
        <f>D60+D63</f>
        <v>505711</v>
      </c>
      <c r="E59" s="683">
        <f t="shared" ref="E59:S59" si="6">SUM(E60:E63)-E64</f>
        <v>448704</v>
      </c>
      <c r="F59" s="683">
        <f t="shared" si="6"/>
        <v>388864</v>
      </c>
      <c r="G59" s="683">
        <f t="shared" si="6"/>
        <v>361845</v>
      </c>
      <c r="H59" s="683">
        <f t="shared" si="6"/>
        <v>416400</v>
      </c>
      <c r="I59" s="683">
        <f t="shared" si="6"/>
        <v>411187</v>
      </c>
      <c r="J59" s="683">
        <f t="shared" si="6"/>
        <v>383565</v>
      </c>
      <c r="K59" s="683">
        <f t="shared" si="6"/>
        <v>392632</v>
      </c>
      <c r="L59" s="683">
        <f t="shared" si="6"/>
        <v>384891</v>
      </c>
      <c r="M59" s="683">
        <f t="shared" si="6"/>
        <v>394086</v>
      </c>
      <c r="N59" s="683">
        <f t="shared" si="6"/>
        <v>391541</v>
      </c>
      <c r="O59" s="683">
        <f t="shared" si="6"/>
        <v>356162</v>
      </c>
      <c r="P59" s="684">
        <f t="shared" si="6"/>
        <v>348065</v>
      </c>
      <c r="Q59" s="684">
        <f t="shared" si="6"/>
        <v>307788</v>
      </c>
      <c r="R59" s="684">
        <f t="shared" si="6"/>
        <v>290427</v>
      </c>
      <c r="S59" s="685">
        <f t="shared" si="6"/>
        <v>282500</v>
      </c>
    </row>
    <row r="60" spans="1:19" x14ac:dyDescent="0.15">
      <c r="A60" s="636"/>
      <c r="B60" s="637" t="s">
        <v>1153</v>
      </c>
      <c r="C60" s="683">
        <v>308211</v>
      </c>
      <c r="D60" s="683">
        <v>341610</v>
      </c>
      <c r="E60" s="683">
        <v>284509</v>
      </c>
      <c r="F60" s="683">
        <v>252684</v>
      </c>
      <c r="G60" s="683">
        <v>230091</v>
      </c>
      <c r="H60" s="683">
        <v>310908</v>
      </c>
      <c r="I60" s="683">
        <v>306119</v>
      </c>
      <c r="J60" s="683">
        <v>279693</v>
      </c>
      <c r="K60" s="683">
        <v>291877</v>
      </c>
      <c r="L60" s="683">
        <v>287008</v>
      </c>
      <c r="M60" s="683">
        <v>299749</v>
      </c>
      <c r="N60" s="683">
        <v>304471</v>
      </c>
      <c r="O60" s="683">
        <v>280422</v>
      </c>
      <c r="P60" s="684">
        <v>280734</v>
      </c>
      <c r="Q60" s="684">
        <v>252550</v>
      </c>
      <c r="R60" s="684">
        <v>249986</v>
      </c>
      <c r="S60" s="685">
        <v>239333</v>
      </c>
    </row>
    <row r="61" spans="1:19" x14ac:dyDescent="0.15">
      <c r="A61" s="636"/>
      <c r="B61" s="637" t="s">
        <v>1154</v>
      </c>
      <c r="C61" s="683">
        <v>1245</v>
      </c>
      <c r="D61" s="683">
        <v>1177</v>
      </c>
      <c r="E61" s="683">
        <v>1191</v>
      </c>
      <c r="F61" s="683">
        <v>1118</v>
      </c>
      <c r="G61" s="683">
        <v>1180</v>
      </c>
      <c r="H61" s="683">
        <v>988</v>
      </c>
      <c r="I61" s="683">
        <v>919</v>
      </c>
      <c r="J61" s="683">
        <v>849</v>
      </c>
      <c r="K61" s="683">
        <v>790</v>
      </c>
      <c r="L61" s="683">
        <v>694</v>
      </c>
      <c r="M61" s="683">
        <v>671</v>
      </c>
      <c r="N61" s="683">
        <v>664</v>
      </c>
      <c r="O61" s="683">
        <v>657</v>
      </c>
      <c r="P61" s="684">
        <v>644</v>
      </c>
      <c r="Q61" s="684">
        <v>647</v>
      </c>
      <c r="R61" s="684">
        <v>665</v>
      </c>
      <c r="S61" s="685">
        <v>696</v>
      </c>
    </row>
    <row r="62" spans="1:19" x14ac:dyDescent="0.15">
      <c r="A62" s="636"/>
      <c r="B62" s="637" t="s">
        <v>1155</v>
      </c>
      <c r="C62" s="683">
        <v>58524</v>
      </c>
      <c r="D62" s="683">
        <v>51224</v>
      </c>
      <c r="E62" s="683">
        <v>41102</v>
      </c>
      <c r="F62" s="683">
        <v>34624</v>
      </c>
      <c r="G62" s="683">
        <v>35756</v>
      </c>
      <c r="H62" s="683">
        <v>12748</v>
      </c>
      <c r="I62" s="683">
        <v>12089</v>
      </c>
      <c r="J62" s="683">
        <v>12590</v>
      </c>
      <c r="K62" s="683">
        <v>11848</v>
      </c>
      <c r="L62" s="683">
        <v>11169</v>
      </c>
      <c r="M62" s="683">
        <v>10935</v>
      </c>
      <c r="N62" s="683">
        <v>9937</v>
      </c>
      <c r="O62" s="683">
        <v>8748</v>
      </c>
      <c r="P62" s="684">
        <v>6761</v>
      </c>
      <c r="Q62" s="684">
        <v>6472</v>
      </c>
      <c r="R62" s="684">
        <v>7865</v>
      </c>
      <c r="S62" s="685">
        <v>9764</v>
      </c>
    </row>
    <row r="63" spans="1:19" x14ac:dyDescent="0.15">
      <c r="A63" s="636" t="s">
        <v>1131</v>
      </c>
      <c r="B63" s="637" t="s">
        <v>1156</v>
      </c>
      <c r="C63" s="678">
        <v>166249</v>
      </c>
      <c r="D63" s="678">
        <v>164101</v>
      </c>
      <c r="E63" s="678">
        <v>129932</v>
      </c>
      <c r="F63" s="678">
        <v>107951</v>
      </c>
      <c r="G63" s="678">
        <v>103064</v>
      </c>
      <c r="H63" s="678">
        <v>101082</v>
      </c>
      <c r="I63" s="678">
        <v>101327</v>
      </c>
      <c r="J63" s="678">
        <v>98458</v>
      </c>
      <c r="K63" s="678">
        <v>96094</v>
      </c>
      <c r="L63" s="678">
        <v>93997</v>
      </c>
      <c r="M63" s="678">
        <v>90605</v>
      </c>
      <c r="N63" s="678">
        <v>84681</v>
      </c>
      <c r="O63" s="678">
        <v>75569</v>
      </c>
      <c r="P63" s="657">
        <v>69391</v>
      </c>
      <c r="Q63" s="657">
        <v>57295</v>
      </c>
      <c r="R63" s="657">
        <v>40613</v>
      </c>
      <c r="S63" s="658">
        <v>41502</v>
      </c>
    </row>
    <row r="64" spans="1:19" x14ac:dyDescent="0.15">
      <c r="A64" s="636"/>
      <c r="B64" s="637" t="s">
        <v>1157</v>
      </c>
      <c r="C64" s="678">
        <v>10043</v>
      </c>
      <c r="D64" s="678">
        <v>8810</v>
      </c>
      <c r="E64" s="678">
        <v>8030</v>
      </c>
      <c r="F64" s="678">
        <v>7513</v>
      </c>
      <c r="G64" s="678">
        <v>8246</v>
      </c>
      <c r="H64" s="678">
        <v>9326</v>
      </c>
      <c r="I64" s="678">
        <v>9267</v>
      </c>
      <c r="J64" s="678">
        <v>8025</v>
      </c>
      <c r="K64" s="678">
        <v>7977</v>
      </c>
      <c r="L64" s="678">
        <v>7977</v>
      </c>
      <c r="M64" s="678">
        <v>7874</v>
      </c>
      <c r="N64" s="678">
        <v>8212</v>
      </c>
      <c r="O64" s="678">
        <v>9234</v>
      </c>
      <c r="P64" s="657">
        <v>9465</v>
      </c>
      <c r="Q64" s="657">
        <v>9176</v>
      </c>
      <c r="R64" s="657">
        <v>8702</v>
      </c>
      <c r="S64" s="658">
        <v>8795</v>
      </c>
    </row>
    <row r="65" spans="1:19" x14ac:dyDescent="0.15">
      <c r="A65" s="636">
        <v>10</v>
      </c>
      <c r="B65" s="637" t="s">
        <v>1145</v>
      </c>
      <c r="C65" s="678">
        <v>185084</v>
      </c>
      <c r="D65" s="678">
        <v>173275</v>
      </c>
      <c r="E65" s="678">
        <v>155635</v>
      </c>
      <c r="F65" s="678">
        <v>199160</v>
      </c>
      <c r="G65" s="678">
        <v>177255</v>
      </c>
      <c r="H65" s="678">
        <v>185521</v>
      </c>
      <c r="I65" s="678">
        <v>184729</v>
      </c>
      <c r="J65" s="678">
        <v>184377</v>
      </c>
      <c r="K65" s="678">
        <v>180551</v>
      </c>
      <c r="L65" s="678">
        <v>179472</v>
      </c>
      <c r="M65" s="678">
        <v>204836</v>
      </c>
      <c r="N65" s="678">
        <v>186758</v>
      </c>
      <c r="O65" s="678">
        <v>180405</v>
      </c>
      <c r="P65" s="657">
        <v>167690</v>
      </c>
      <c r="Q65" s="657">
        <v>174512</v>
      </c>
      <c r="R65" s="657">
        <v>186579</v>
      </c>
      <c r="S65" s="658">
        <v>189681</v>
      </c>
    </row>
    <row r="66" spans="1:19" x14ac:dyDescent="0.15">
      <c r="A66" s="636"/>
      <c r="B66" s="637" t="s">
        <v>1120</v>
      </c>
      <c r="C66" s="678">
        <v>182484</v>
      </c>
      <c r="D66" s="678">
        <v>170509</v>
      </c>
      <c r="E66" s="678">
        <v>152489</v>
      </c>
      <c r="F66" s="678">
        <v>197150</v>
      </c>
      <c r="G66" s="678">
        <v>173406</v>
      </c>
      <c r="H66" s="678">
        <v>178770</v>
      </c>
      <c r="I66" s="678">
        <v>173266</v>
      </c>
      <c r="J66" s="678">
        <v>181082</v>
      </c>
      <c r="K66" s="678">
        <v>180319</v>
      </c>
      <c r="L66" s="678">
        <v>177069</v>
      </c>
      <c r="M66" s="678">
        <v>201492</v>
      </c>
      <c r="N66" s="678">
        <v>183466</v>
      </c>
      <c r="O66" s="678">
        <v>176869</v>
      </c>
      <c r="P66" s="657">
        <v>164624</v>
      </c>
      <c r="Q66" s="657">
        <v>170159</v>
      </c>
      <c r="R66" s="657">
        <v>182613</v>
      </c>
      <c r="S66" s="658">
        <v>185576</v>
      </c>
    </row>
    <row r="67" spans="1:19" x14ac:dyDescent="0.15">
      <c r="A67" s="636"/>
      <c r="B67" s="637" t="s">
        <v>1146</v>
      </c>
      <c r="C67" s="678">
        <v>7016</v>
      </c>
      <c r="D67" s="678">
        <v>6214</v>
      </c>
      <c r="E67" s="678">
        <v>6721</v>
      </c>
      <c r="F67" s="678">
        <v>5473</v>
      </c>
      <c r="G67" s="678">
        <v>7247</v>
      </c>
      <c r="H67" s="678">
        <v>7195</v>
      </c>
      <c r="I67" s="678">
        <v>7250</v>
      </c>
      <c r="J67" s="678">
        <v>7522</v>
      </c>
      <c r="K67" s="678">
        <v>6952</v>
      </c>
      <c r="L67" s="678">
        <v>6700</v>
      </c>
      <c r="M67" s="678">
        <v>6482</v>
      </c>
      <c r="N67" s="678">
        <v>6049</v>
      </c>
      <c r="O67" s="678">
        <v>5977</v>
      </c>
      <c r="P67" s="657">
        <v>5927</v>
      </c>
      <c r="Q67" s="657">
        <v>6077</v>
      </c>
      <c r="R67" s="657">
        <v>6231</v>
      </c>
      <c r="S67" s="658">
        <v>6559</v>
      </c>
    </row>
    <row r="68" spans="1:19" x14ac:dyDescent="0.15">
      <c r="A68" s="661"/>
      <c r="B68" s="662" t="s">
        <v>1128</v>
      </c>
      <c r="C68" s="686">
        <f t="shared" ref="C68:S68" si="7">SUM(C52:C53)+C59+C65</f>
        <v>3089280.2919993354</v>
      </c>
      <c r="D68" s="686">
        <f t="shared" si="7"/>
        <v>2920427.8586277002</v>
      </c>
      <c r="E68" s="686">
        <f t="shared" si="7"/>
        <v>2739033.9727684855</v>
      </c>
      <c r="F68" s="686">
        <f t="shared" si="7"/>
        <v>2639906.1345163104</v>
      </c>
      <c r="G68" s="686">
        <f t="shared" si="7"/>
        <v>2824187.320308052</v>
      </c>
      <c r="H68" s="686">
        <f t="shared" si="7"/>
        <v>3000095.8647980178</v>
      </c>
      <c r="I68" s="686">
        <f t="shared" si="7"/>
        <v>2919866.4294689214</v>
      </c>
      <c r="J68" s="686">
        <f t="shared" si="7"/>
        <v>2620743.4282128564</v>
      </c>
      <c r="K68" s="686">
        <f t="shared" si="7"/>
        <v>2520795.4107043054</v>
      </c>
      <c r="L68" s="686">
        <f t="shared" si="7"/>
        <v>2314940.5199808488</v>
      </c>
      <c r="M68" s="686">
        <f t="shared" si="7"/>
        <v>2317344.1618460594</v>
      </c>
      <c r="N68" s="686">
        <f t="shared" si="7"/>
        <v>2321529.6534418738</v>
      </c>
      <c r="O68" s="686">
        <f t="shared" si="7"/>
        <v>2396979.6205037665</v>
      </c>
      <c r="P68" s="663">
        <f t="shared" si="7"/>
        <v>2410097.1891376846</v>
      </c>
      <c r="Q68" s="663">
        <f t="shared" si="7"/>
        <v>2452300.5470324121</v>
      </c>
      <c r="R68" s="663">
        <f t="shared" si="7"/>
        <v>2308295.5074020578</v>
      </c>
      <c r="S68" s="664">
        <f t="shared" si="7"/>
        <v>2403961.9999805251</v>
      </c>
    </row>
    <row r="69" spans="1:19" x14ac:dyDescent="0.15">
      <c r="C69" s="666"/>
      <c r="D69" s="666"/>
      <c r="E69" s="666"/>
      <c r="F69" s="666"/>
      <c r="G69" s="666"/>
      <c r="H69" s="666"/>
      <c r="I69" s="666"/>
      <c r="J69" s="666"/>
      <c r="K69" s="666"/>
      <c r="L69" s="666"/>
      <c r="M69" s="666"/>
      <c r="N69" s="666"/>
      <c r="O69" s="666"/>
      <c r="P69" s="666"/>
      <c r="Q69" s="666"/>
      <c r="R69" s="666"/>
      <c r="S69" s="666"/>
    </row>
    <row r="70" spans="1:19" x14ac:dyDescent="0.15">
      <c r="C70" s="666"/>
      <c r="D70" s="666"/>
      <c r="E70" s="666"/>
      <c r="F70" s="666"/>
      <c r="G70" s="666"/>
      <c r="H70" s="666"/>
      <c r="I70" s="666"/>
      <c r="J70" s="666"/>
      <c r="K70" s="666"/>
      <c r="L70" s="666"/>
      <c r="M70" s="666"/>
      <c r="N70" s="666"/>
      <c r="O70" s="666"/>
      <c r="P70" s="666"/>
      <c r="Q70" s="666"/>
      <c r="R70" s="666"/>
      <c r="S70" s="666"/>
    </row>
    <row r="71" spans="1:19" x14ac:dyDescent="0.15">
      <c r="A71" s="687" t="s">
        <v>1158</v>
      </c>
      <c r="B71" s="688"/>
      <c r="C71" s="667" t="s">
        <v>955</v>
      </c>
      <c r="D71" s="667" t="s">
        <v>955</v>
      </c>
      <c r="E71" s="667" t="s">
        <v>955</v>
      </c>
      <c r="F71" s="667" t="s">
        <v>955</v>
      </c>
      <c r="G71" s="667" t="s">
        <v>955</v>
      </c>
      <c r="H71" s="689"/>
      <c r="I71" s="689"/>
      <c r="J71" s="689"/>
      <c r="K71" s="689"/>
      <c r="L71" s="689"/>
      <c r="M71" s="669"/>
      <c r="N71" s="669"/>
      <c r="O71" s="669"/>
      <c r="P71" s="689"/>
      <c r="Q71" s="689"/>
      <c r="R71" s="689"/>
      <c r="S71" s="689" t="s">
        <v>1130</v>
      </c>
    </row>
    <row r="72" spans="1:19" x14ac:dyDescent="0.15">
      <c r="A72" s="690"/>
      <c r="B72" s="691"/>
      <c r="C72" s="692"/>
      <c r="D72" s="693"/>
      <c r="E72" s="694"/>
      <c r="F72" s="694"/>
      <c r="G72" s="694"/>
      <c r="H72" s="694"/>
      <c r="I72" s="694"/>
      <c r="J72" s="694"/>
      <c r="K72" s="694"/>
      <c r="L72" s="694"/>
      <c r="M72" s="694"/>
      <c r="N72" s="694"/>
      <c r="O72" s="694"/>
      <c r="P72" s="694"/>
      <c r="Q72" s="694"/>
      <c r="R72" s="694"/>
      <c r="S72" s="695"/>
    </row>
    <row r="73" spans="1:19" x14ac:dyDescent="0.15">
      <c r="A73" s="696"/>
      <c r="B73" s="697" t="s">
        <v>1093</v>
      </c>
      <c r="C73" s="698"/>
      <c r="D73" s="672"/>
      <c r="E73" s="671"/>
      <c r="F73" s="672"/>
      <c r="G73" s="672"/>
      <c r="H73" s="671"/>
      <c r="I73" s="672"/>
      <c r="J73" s="672"/>
      <c r="K73" s="671"/>
      <c r="L73" s="672"/>
      <c r="M73" s="672"/>
      <c r="N73" s="672"/>
      <c r="O73" s="672"/>
      <c r="P73" s="672"/>
      <c r="Q73" s="672"/>
      <c r="R73" s="672"/>
      <c r="S73" s="672"/>
    </row>
    <row r="74" spans="1:19" x14ac:dyDescent="0.15">
      <c r="A74" s="696"/>
      <c r="B74" s="697"/>
      <c r="C74" s="699" t="s">
        <v>1094</v>
      </c>
      <c r="D74" s="674" t="s">
        <v>1095</v>
      </c>
      <c r="E74" s="673" t="s">
        <v>1096</v>
      </c>
      <c r="F74" s="674" t="s">
        <v>1097</v>
      </c>
      <c r="G74" s="674" t="s">
        <v>1098</v>
      </c>
      <c r="H74" s="673" t="s">
        <v>1099</v>
      </c>
      <c r="I74" s="674" t="s">
        <v>1100</v>
      </c>
      <c r="J74" s="674" t="s">
        <v>1101</v>
      </c>
      <c r="K74" s="673" t="s">
        <v>1102</v>
      </c>
      <c r="L74" s="674" t="s">
        <v>1103</v>
      </c>
      <c r="M74" s="674" t="s">
        <v>1104</v>
      </c>
      <c r="N74" s="674" t="s">
        <v>1105</v>
      </c>
      <c r="O74" s="674" t="s">
        <v>1106</v>
      </c>
      <c r="P74" s="674" t="s">
        <v>1107</v>
      </c>
      <c r="Q74" s="674" t="s">
        <v>1108</v>
      </c>
      <c r="R74" s="674" t="s">
        <v>1109</v>
      </c>
      <c r="S74" s="674" t="s">
        <v>1110</v>
      </c>
    </row>
    <row r="75" spans="1:19" x14ac:dyDescent="0.15">
      <c r="A75" s="700"/>
      <c r="B75" s="701" t="s">
        <v>1131</v>
      </c>
      <c r="C75" s="702"/>
      <c r="D75" s="677"/>
      <c r="E75" s="676"/>
      <c r="F75" s="677"/>
      <c r="G75" s="677"/>
      <c r="H75" s="676"/>
      <c r="I75" s="677"/>
      <c r="J75" s="677"/>
      <c r="K75" s="676"/>
      <c r="L75" s="677"/>
      <c r="M75" s="677"/>
      <c r="N75" s="677"/>
      <c r="O75" s="677"/>
      <c r="P75" s="677"/>
      <c r="Q75" s="677"/>
      <c r="R75" s="677"/>
      <c r="S75" s="677"/>
    </row>
    <row r="76" spans="1:19" x14ac:dyDescent="0.15">
      <c r="A76" s="696">
        <v>1</v>
      </c>
      <c r="B76" s="697" t="s">
        <v>1133</v>
      </c>
      <c r="C76" s="703">
        <v>170302.77379393968</v>
      </c>
      <c r="D76" s="703">
        <v>111676.47336104792</v>
      </c>
      <c r="E76" s="703">
        <v>97023.307565407682</v>
      </c>
      <c r="F76" s="703">
        <v>98519.873576497179</v>
      </c>
      <c r="G76" s="703">
        <v>112027.41354965807</v>
      </c>
      <c r="H76" s="703">
        <v>96359.596846105705</v>
      </c>
      <c r="I76" s="703">
        <v>108391.57786217301</v>
      </c>
      <c r="J76" s="703">
        <v>96024.005205801761</v>
      </c>
      <c r="K76" s="703">
        <v>76796.058773959085</v>
      </c>
      <c r="L76" s="703">
        <v>60735.743595772663</v>
      </c>
      <c r="M76" s="703">
        <v>56011.069337936569</v>
      </c>
      <c r="N76" s="703">
        <v>52130.443159245551</v>
      </c>
      <c r="O76" s="703">
        <v>58375.950932189895</v>
      </c>
      <c r="P76" s="703">
        <v>88101.615861166414</v>
      </c>
      <c r="Q76" s="704">
        <v>68448.573081989074</v>
      </c>
      <c r="R76" s="704">
        <v>57756.96763541946</v>
      </c>
      <c r="S76" s="705">
        <v>56494.378078425456</v>
      </c>
    </row>
    <row r="77" spans="1:19" x14ac:dyDescent="0.15">
      <c r="A77" s="696"/>
      <c r="B77" s="697" t="s">
        <v>1159</v>
      </c>
      <c r="C77" s="703">
        <v>33062</v>
      </c>
      <c r="D77" s="703">
        <v>27207</v>
      </c>
      <c r="E77" s="703">
        <v>25497</v>
      </c>
      <c r="F77" s="703">
        <v>26466</v>
      </c>
      <c r="G77" s="703">
        <v>29651</v>
      </c>
      <c r="H77" s="703">
        <v>24231</v>
      </c>
      <c r="I77" s="703">
        <v>26136</v>
      </c>
      <c r="J77" s="703">
        <v>22620</v>
      </c>
      <c r="K77" s="703">
        <v>18053</v>
      </c>
      <c r="L77" s="703">
        <v>15032</v>
      </c>
      <c r="M77" s="703">
        <v>11407</v>
      </c>
      <c r="N77" s="703">
        <v>10963</v>
      </c>
      <c r="O77" s="703">
        <v>11418</v>
      </c>
      <c r="P77" s="703">
        <v>12948</v>
      </c>
      <c r="Q77" s="703">
        <v>14986</v>
      </c>
      <c r="R77" s="703">
        <v>13872</v>
      </c>
      <c r="S77" s="705">
        <v>14289</v>
      </c>
    </row>
    <row r="78" spans="1:19" x14ac:dyDescent="0.15">
      <c r="A78" s="696"/>
      <c r="B78" s="697" t="s">
        <v>1160</v>
      </c>
      <c r="C78" s="703">
        <v>113745.77379393968</v>
      </c>
      <c r="D78" s="703">
        <v>62173.473361047916</v>
      </c>
      <c r="E78" s="703">
        <v>52271.307565407682</v>
      </c>
      <c r="F78" s="703">
        <v>52021.873576497179</v>
      </c>
      <c r="G78" s="703">
        <v>67907.413549658071</v>
      </c>
      <c r="H78" s="703">
        <v>57162.596846105698</v>
      </c>
      <c r="I78" s="703">
        <v>71447.577862173013</v>
      </c>
      <c r="J78" s="703">
        <v>63155.005205801761</v>
      </c>
      <c r="K78" s="703">
        <v>48165.058773959077</v>
      </c>
      <c r="L78" s="703">
        <v>36041.743595772663</v>
      </c>
      <c r="M78" s="703">
        <v>33024.069337936569</v>
      </c>
      <c r="N78" s="703">
        <v>32013.443159245551</v>
      </c>
      <c r="O78" s="703">
        <v>36316.950932189895</v>
      </c>
      <c r="P78" s="703">
        <v>64146.615861166421</v>
      </c>
      <c r="Q78" s="703">
        <v>43457.573081989081</v>
      </c>
      <c r="R78" s="703">
        <v>31645.96763541946</v>
      </c>
      <c r="S78" s="705">
        <v>31430.378078425456</v>
      </c>
    </row>
    <row r="79" spans="1:19" x14ac:dyDescent="0.15">
      <c r="A79" s="696"/>
      <c r="B79" s="697" t="s">
        <v>1161</v>
      </c>
      <c r="C79" s="703">
        <v>23495</v>
      </c>
      <c r="D79" s="703">
        <v>22296</v>
      </c>
      <c r="E79" s="703">
        <v>19255</v>
      </c>
      <c r="F79" s="703">
        <v>20032</v>
      </c>
      <c r="G79" s="703">
        <v>14469</v>
      </c>
      <c r="H79" s="703">
        <v>14966</v>
      </c>
      <c r="I79" s="703">
        <v>10808</v>
      </c>
      <c r="J79" s="703">
        <v>10249</v>
      </c>
      <c r="K79" s="703">
        <v>10578</v>
      </c>
      <c r="L79" s="703">
        <v>9662</v>
      </c>
      <c r="M79" s="703">
        <v>11580</v>
      </c>
      <c r="N79" s="703">
        <v>9154</v>
      </c>
      <c r="O79" s="703">
        <v>10641</v>
      </c>
      <c r="P79" s="703">
        <v>11007</v>
      </c>
      <c r="Q79" s="703">
        <v>10005</v>
      </c>
      <c r="R79" s="703">
        <v>12239</v>
      </c>
      <c r="S79" s="705">
        <v>10775</v>
      </c>
    </row>
    <row r="80" spans="1:19" x14ac:dyDescent="0.15">
      <c r="A80" s="696">
        <v>2</v>
      </c>
      <c r="B80" s="697" t="s">
        <v>1162</v>
      </c>
      <c r="C80" s="706">
        <v>1174471</v>
      </c>
      <c r="D80" s="706">
        <v>998704</v>
      </c>
      <c r="E80" s="706">
        <v>918051</v>
      </c>
      <c r="F80" s="706">
        <v>946629</v>
      </c>
      <c r="G80" s="706">
        <v>994129</v>
      </c>
      <c r="H80" s="706">
        <v>1051313</v>
      </c>
      <c r="I80" s="706">
        <v>1142027</v>
      </c>
      <c r="J80" s="706">
        <v>1130495</v>
      </c>
      <c r="K80" s="706">
        <v>1052067</v>
      </c>
      <c r="L80" s="706">
        <v>1008381</v>
      </c>
      <c r="M80" s="706">
        <v>1006753</v>
      </c>
      <c r="N80" s="706">
        <v>1044217</v>
      </c>
      <c r="O80" s="706">
        <v>1074542</v>
      </c>
      <c r="P80" s="706">
        <v>1081938</v>
      </c>
      <c r="Q80" s="706">
        <v>1094581</v>
      </c>
      <c r="R80" s="706">
        <v>1131468</v>
      </c>
      <c r="S80" s="707">
        <v>1152436</v>
      </c>
    </row>
    <row r="81" spans="1:19" x14ac:dyDescent="0.15">
      <c r="A81" s="696">
        <v>3</v>
      </c>
      <c r="B81" s="697" t="s">
        <v>1152</v>
      </c>
      <c r="C81" s="703">
        <f t="shared" ref="C81:S81" si="8">SUM(C82:C85)-C86</f>
        <v>2552688.6939724768</v>
      </c>
      <c r="D81" s="703">
        <f t="shared" si="8"/>
        <v>2530593.7461659256</v>
      </c>
      <c r="E81" s="703">
        <f t="shared" si="8"/>
        <v>2425927.3661632556</v>
      </c>
      <c r="F81" s="703">
        <f t="shared" si="8"/>
        <v>2391147.9233513852</v>
      </c>
      <c r="G81" s="703">
        <f t="shared" si="8"/>
        <v>2452721.5868419614</v>
      </c>
      <c r="H81" s="703">
        <f t="shared" si="8"/>
        <v>2499004.4538492276</v>
      </c>
      <c r="I81" s="703">
        <f t="shared" si="8"/>
        <v>2509816.2466817796</v>
      </c>
      <c r="J81" s="703">
        <f t="shared" si="8"/>
        <v>2538889.2228008681</v>
      </c>
      <c r="K81" s="703">
        <f t="shared" si="8"/>
        <v>2480551.0977647379</v>
      </c>
      <c r="L81" s="703">
        <f t="shared" si="8"/>
        <v>2527659.2861026754</v>
      </c>
      <c r="M81" s="703">
        <f t="shared" si="8"/>
        <v>2581637.7506244872</v>
      </c>
      <c r="N81" s="703">
        <f t="shared" si="8"/>
        <v>2643978.0216297009</v>
      </c>
      <c r="O81" s="703">
        <f t="shared" si="8"/>
        <v>2681236.5801016577</v>
      </c>
      <c r="P81" s="703">
        <f t="shared" si="8"/>
        <v>2754398.3812435907</v>
      </c>
      <c r="Q81" s="703">
        <f t="shared" si="8"/>
        <v>2773761.2178674527</v>
      </c>
      <c r="R81" s="703">
        <f t="shared" si="8"/>
        <v>2919778.0208228612</v>
      </c>
      <c r="S81" s="705">
        <f t="shared" si="8"/>
        <v>3016170.5619761841</v>
      </c>
    </row>
    <row r="82" spans="1:19" x14ac:dyDescent="0.15">
      <c r="A82" s="696"/>
      <c r="B82" s="697" t="s">
        <v>1153</v>
      </c>
      <c r="C82" s="703">
        <v>1310084.693972477</v>
      </c>
      <c r="D82" s="703">
        <v>1315182.7461659256</v>
      </c>
      <c r="E82" s="703">
        <v>1222027.3661632556</v>
      </c>
      <c r="F82" s="703">
        <v>1188522.9233513852</v>
      </c>
      <c r="G82" s="703">
        <v>1203502.5868419614</v>
      </c>
      <c r="H82" s="703">
        <v>1291493.4538492276</v>
      </c>
      <c r="I82" s="703">
        <v>1286634.2466817796</v>
      </c>
      <c r="J82" s="703">
        <v>1268905.2228008681</v>
      </c>
      <c r="K82" s="703">
        <v>1269269.0977647379</v>
      </c>
      <c r="L82" s="703">
        <v>1298338.2861026754</v>
      </c>
      <c r="M82" s="703">
        <v>1340874.7506244872</v>
      </c>
      <c r="N82" s="703">
        <v>1368901.0216297009</v>
      </c>
      <c r="O82" s="703">
        <v>1368190.5801016577</v>
      </c>
      <c r="P82" s="703">
        <v>1408529.3812435907</v>
      </c>
      <c r="Q82" s="703">
        <v>1395980.5120391399</v>
      </c>
      <c r="R82" s="703">
        <v>1478279.6002229776</v>
      </c>
      <c r="S82" s="705">
        <v>1521135.5709029182</v>
      </c>
    </row>
    <row r="83" spans="1:19" x14ac:dyDescent="0.15">
      <c r="A83" s="696" t="s">
        <v>1131</v>
      </c>
      <c r="B83" s="697" t="s">
        <v>1163</v>
      </c>
      <c r="C83" s="703">
        <v>-18813</v>
      </c>
      <c r="D83" s="703">
        <v>-21042</v>
      </c>
      <c r="E83" s="703">
        <v>16810</v>
      </c>
      <c r="F83" s="703">
        <v>38538</v>
      </c>
      <c r="G83" s="703">
        <v>47669</v>
      </c>
      <c r="H83" s="703">
        <v>16716</v>
      </c>
      <c r="I83" s="703">
        <v>28946</v>
      </c>
      <c r="J83" s="703">
        <v>56411</v>
      </c>
      <c r="K83" s="703">
        <v>19731</v>
      </c>
      <c r="L83" s="703">
        <v>15978</v>
      </c>
      <c r="M83" s="703">
        <v>2264</v>
      </c>
      <c r="N83" s="703">
        <v>545</v>
      </c>
      <c r="O83" s="703">
        <v>21272</v>
      </c>
      <c r="P83" s="703">
        <v>23966</v>
      </c>
      <c r="Q83" s="703">
        <v>39030</v>
      </c>
      <c r="R83" s="703">
        <v>42285</v>
      </c>
      <c r="S83" s="705">
        <v>51159</v>
      </c>
    </row>
    <row r="84" spans="1:19" x14ac:dyDescent="0.15">
      <c r="A84" s="696" t="s">
        <v>1131</v>
      </c>
      <c r="B84" s="697" t="s">
        <v>1164</v>
      </c>
      <c r="C84" s="703">
        <v>1105211</v>
      </c>
      <c r="D84" s="703">
        <v>1081162</v>
      </c>
      <c r="E84" s="703">
        <v>1065188</v>
      </c>
      <c r="F84" s="703">
        <v>1063649</v>
      </c>
      <c r="G84" s="703">
        <v>1106732</v>
      </c>
      <c r="H84" s="703">
        <v>1099039</v>
      </c>
      <c r="I84" s="703">
        <v>1102176</v>
      </c>
      <c r="J84" s="703">
        <v>1123140</v>
      </c>
      <c r="K84" s="703">
        <v>1103434</v>
      </c>
      <c r="L84" s="703">
        <v>1127323</v>
      </c>
      <c r="M84" s="703">
        <v>1155768</v>
      </c>
      <c r="N84" s="703">
        <v>1198063</v>
      </c>
      <c r="O84" s="703">
        <v>1225439</v>
      </c>
      <c r="P84" s="703">
        <v>1261977</v>
      </c>
      <c r="Q84" s="703">
        <v>1290631.705828313</v>
      </c>
      <c r="R84" s="703">
        <v>1367302.4205998839</v>
      </c>
      <c r="S84" s="705">
        <v>1411168.9910732657</v>
      </c>
    </row>
    <row r="85" spans="1:19" x14ac:dyDescent="0.15">
      <c r="A85" s="696" t="s">
        <v>1131</v>
      </c>
      <c r="B85" s="697" t="s">
        <v>1165</v>
      </c>
      <c r="C85" s="703">
        <v>166249</v>
      </c>
      <c r="D85" s="703">
        <v>164101</v>
      </c>
      <c r="E85" s="703">
        <v>129932</v>
      </c>
      <c r="F85" s="703">
        <v>107951</v>
      </c>
      <c r="G85" s="703">
        <v>103064</v>
      </c>
      <c r="H85" s="703">
        <v>101082</v>
      </c>
      <c r="I85" s="703">
        <v>101327</v>
      </c>
      <c r="J85" s="703">
        <v>98458</v>
      </c>
      <c r="K85" s="703">
        <v>96094</v>
      </c>
      <c r="L85" s="703">
        <v>93997</v>
      </c>
      <c r="M85" s="703">
        <v>90605</v>
      </c>
      <c r="N85" s="703">
        <v>84681</v>
      </c>
      <c r="O85" s="703">
        <v>75569</v>
      </c>
      <c r="P85" s="703">
        <v>69391</v>
      </c>
      <c r="Q85" s="703">
        <v>57295</v>
      </c>
      <c r="R85" s="703">
        <v>40613</v>
      </c>
      <c r="S85" s="705">
        <v>41502</v>
      </c>
    </row>
    <row r="86" spans="1:19" x14ac:dyDescent="0.15">
      <c r="A86" s="696" t="s">
        <v>1131</v>
      </c>
      <c r="B86" s="697" t="s">
        <v>1157</v>
      </c>
      <c r="C86" s="703">
        <v>10043</v>
      </c>
      <c r="D86" s="703">
        <v>8810</v>
      </c>
      <c r="E86" s="703">
        <v>8030</v>
      </c>
      <c r="F86" s="703">
        <v>7513</v>
      </c>
      <c r="G86" s="703">
        <v>8246</v>
      </c>
      <c r="H86" s="703">
        <v>9326</v>
      </c>
      <c r="I86" s="703">
        <v>9267</v>
      </c>
      <c r="J86" s="703">
        <v>8025</v>
      </c>
      <c r="K86" s="703">
        <v>7977</v>
      </c>
      <c r="L86" s="703">
        <v>7977</v>
      </c>
      <c r="M86" s="703">
        <v>7874</v>
      </c>
      <c r="N86" s="703">
        <v>8212</v>
      </c>
      <c r="O86" s="703">
        <v>9234</v>
      </c>
      <c r="P86" s="703">
        <v>9465</v>
      </c>
      <c r="Q86" s="703">
        <v>9176</v>
      </c>
      <c r="R86" s="703">
        <v>8702</v>
      </c>
      <c r="S86" s="705">
        <v>8795</v>
      </c>
    </row>
    <row r="87" spans="1:19" x14ac:dyDescent="0.15">
      <c r="A87" s="696">
        <v>4</v>
      </c>
      <c r="B87" s="697" t="s">
        <v>1145</v>
      </c>
      <c r="C87" s="703">
        <v>383077</v>
      </c>
      <c r="D87" s="703">
        <v>378998</v>
      </c>
      <c r="E87" s="703">
        <v>345524</v>
      </c>
      <c r="F87" s="703">
        <v>369311</v>
      </c>
      <c r="G87" s="703">
        <v>355863</v>
      </c>
      <c r="H87" s="703">
        <v>354039</v>
      </c>
      <c r="I87" s="703">
        <v>360708</v>
      </c>
      <c r="J87" s="703">
        <v>346725</v>
      </c>
      <c r="K87" s="703">
        <v>343670</v>
      </c>
      <c r="L87" s="703">
        <v>323465</v>
      </c>
      <c r="M87" s="703">
        <v>345751</v>
      </c>
      <c r="N87" s="703">
        <v>339591</v>
      </c>
      <c r="O87" s="703">
        <v>365079</v>
      </c>
      <c r="P87" s="703">
        <v>320726</v>
      </c>
      <c r="Q87" s="703">
        <v>324513</v>
      </c>
      <c r="R87" s="703">
        <v>328403</v>
      </c>
      <c r="S87" s="705">
        <v>296031</v>
      </c>
    </row>
    <row r="88" spans="1:19" x14ac:dyDescent="0.15">
      <c r="A88" s="696"/>
      <c r="B88" s="697" t="s">
        <v>1120</v>
      </c>
      <c r="C88" s="703">
        <v>140092</v>
      </c>
      <c r="D88" s="703">
        <v>135558</v>
      </c>
      <c r="E88" s="703">
        <v>106818</v>
      </c>
      <c r="F88" s="703">
        <v>131586</v>
      </c>
      <c r="G88" s="703">
        <v>123733</v>
      </c>
      <c r="H88" s="703">
        <v>127154</v>
      </c>
      <c r="I88" s="703">
        <v>122989</v>
      </c>
      <c r="J88" s="703">
        <v>124970</v>
      </c>
      <c r="K88" s="703">
        <v>128071</v>
      </c>
      <c r="L88" s="703">
        <v>126713</v>
      </c>
      <c r="M88" s="703">
        <v>136080</v>
      </c>
      <c r="N88" s="703">
        <v>128802</v>
      </c>
      <c r="O88" s="703">
        <v>123690</v>
      </c>
      <c r="P88" s="703">
        <v>116702</v>
      </c>
      <c r="Q88" s="703">
        <v>119569</v>
      </c>
      <c r="R88" s="703">
        <v>125265</v>
      </c>
      <c r="S88" s="705">
        <v>119605</v>
      </c>
    </row>
    <row r="89" spans="1:19" x14ac:dyDescent="0.15">
      <c r="A89" s="696">
        <v>5</v>
      </c>
      <c r="B89" s="697" t="s">
        <v>1166</v>
      </c>
      <c r="C89" s="703">
        <v>13026220</v>
      </c>
      <c r="D89" s="703">
        <v>12860783</v>
      </c>
      <c r="E89" s="703">
        <v>12810124</v>
      </c>
      <c r="F89" s="703">
        <v>12847986</v>
      </c>
      <c r="G89" s="703">
        <v>12957722</v>
      </c>
      <c r="H89" s="703">
        <v>12856073.593993887</v>
      </c>
      <c r="I89" s="703">
        <v>13045049.005626578</v>
      </c>
      <c r="J89" s="703">
        <v>12694146.477698741</v>
      </c>
      <c r="K89" s="703">
        <v>12497566.048294013</v>
      </c>
      <c r="L89" s="703">
        <v>12454154.754074169</v>
      </c>
      <c r="M89" s="703">
        <v>12432471.02732541</v>
      </c>
      <c r="N89" s="703">
        <v>12369484.366436061</v>
      </c>
      <c r="O89" s="703">
        <v>12900171.806146579</v>
      </c>
      <c r="P89" s="703">
        <v>12765427.216008073</v>
      </c>
      <c r="Q89" s="703">
        <v>12782715.848220441</v>
      </c>
      <c r="R89" s="703">
        <v>12694965.036684487</v>
      </c>
      <c r="S89" s="705">
        <v>12755795.421026781</v>
      </c>
    </row>
    <row r="90" spans="1:19" s="626" customFormat="1" x14ac:dyDescent="0.15">
      <c r="A90" s="708">
        <v>6</v>
      </c>
      <c r="B90" s="709" t="s">
        <v>1148</v>
      </c>
      <c r="C90" s="710">
        <v>2117701</v>
      </c>
      <c r="D90" s="710">
        <v>1938907</v>
      </c>
      <c r="E90" s="710">
        <v>1544621</v>
      </c>
      <c r="F90" s="710">
        <v>1356207</v>
      </c>
      <c r="G90" s="710">
        <v>66211</v>
      </c>
      <c r="H90" s="710">
        <v>642408</v>
      </c>
      <c r="I90" s="710">
        <v>359933</v>
      </c>
      <c r="J90" s="710">
        <v>372869</v>
      </c>
      <c r="K90" s="710">
        <v>703311</v>
      </c>
      <c r="L90" s="710">
        <v>242291</v>
      </c>
      <c r="M90" s="710">
        <v>372615</v>
      </c>
      <c r="N90" s="710">
        <v>596721</v>
      </c>
      <c r="O90" s="710">
        <v>192495</v>
      </c>
      <c r="P90" s="710">
        <v>416374</v>
      </c>
      <c r="Q90" s="710">
        <v>234596</v>
      </c>
      <c r="R90" s="710">
        <v>330845</v>
      </c>
      <c r="S90" s="711">
        <v>596767</v>
      </c>
    </row>
    <row r="91" spans="1:19" x14ac:dyDescent="0.15">
      <c r="A91" s="712"/>
      <c r="B91" s="713" t="s">
        <v>1122</v>
      </c>
      <c r="C91" s="714">
        <f t="shared" ref="C91:S91" si="9">SUM(C76:C76)+SUM(C80:C81)+C87+SUM(C89:C90)</f>
        <v>19424460.467766415</v>
      </c>
      <c r="D91" s="714">
        <f t="shared" si="9"/>
        <v>18819662.219526973</v>
      </c>
      <c r="E91" s="714">
        <f t="shared" si="9"/>
        <v>18141270.673728663</v>
      </c>
      <c r="F91" s="714">
        <f t="shared" si="9"/>
        <v>18009800.796927884</v>
      </c>
      <c r="G91" s="714">
        <f t="shared" si="9"/>
        <v>16938674.000391617</v>
      </c>
      <c r="H91" s="714">
        <f t="shared" si="9"/>
        <v>17499197.644689221</v>
      </c>
      <c r="I91" s="714">
        <f t="shared" si="9"/>
        <v>17525924.830170531</v>
      </c>
      <c r="J91" s="714">
        <f t="shared" si="9"/>
        <v>17179148.705705412</v>
      </c>
      <c r="K91" s="714">
        <f t="shared" si="9"/>
        <v>17153961.20483271</v>
      </c>
      <c r="L91" s="714">
        <f t="shared" si="9"/>
        <v>16616686.783772618</v>
      </c>
      <c r="M91" s="714">
        <f t="shared" si="9"/>
        <v>16795238.847287834</v>
      </c>
      <c r="N91" s="714">
        <f t="shared" si="9"/>
        <v>17046121.831225008</v>
      </c>
      <c r="O91" s="714">
        <f t="shared" si="9"/>
        <v>17271900.337180428</v>
      </c>
      <c r="P91" s="714">
        <f t="shared" si="9"/>
        <v>17426965.213112831</v>
      </c>
      <c r="Q91" s="714">
        <f t="shared" si="9"/>
        <v>17278615.639169883</v>
      </c>
      <c r="R91" s="714">
        <f t="shared" si="9"/>
        <v>17463216.025142767</v>
      </c>
      <c r="S91" s="715">
        <f t="shared" si="9"/>
        <v>17873694.361081392</v>
      </c>
    </row>
    <row r="92" spans="1:19" x14ac:dyDescent="0.15">
      <c r="A92" s="696">
        <v>7</v>
      </c>
      <c r="B92" s="697" t="s">
        <v>1167</v>
      </c>
      <c r="C92" s="703">
        <v>1732881.6007816021</v>
      </c>
      <c r="D92" s="703">
        <v>1725650.3422178307</v>
      </c>
      <c r="E92" s="703">
        <v>1795457.7308987768</v>
      </c>
      <c r="F92" s="703">
        <v>1743749.1392110738</v>
      </c>
      <c r="G92" s="703">
        <v>1735336</v>
      </c>
      <c r="H92" s="703">
        <v>1941481</v>
      </c>
      <c r="I92" s="703">
        <v>1933518</v>
      </c>
      <c r="J92" s="703">
        <v>1796962</v>
      </c>
      <c r="K92" s="703">
        <v>1820759</v>
      </c>
      <c r="L92" s="703">
        <v>1829004</v>
      </c>
      <c r="M92" s="703">
        <v>1791396</v>
      </c>
      <c r="N92" s="703">
        <v>1802896</v>
      </c>
      <c r="O92" s="703">
        <v>1882767</v>
      </c>
      <c r="P92" s="703">
        <v>1875047</v>
      </c>
      <c r="Q92" s="703">
        <v>1883441</v>
      </c>
      <c r="R92" s="703">
        <v>1837676</v>
      </c>
      <c r="S92" s="705">
        <v>1877440</v>
      </c>
    </row>
    <row r="93" spans="1:19" x14ac:dyDescent="0.15">
      <c r="A93" s="696"/>
      <c r="B93" s="697" t="s">
        <v>1168</v>
      </c>
      <c r="C93" s="703">
        <v>982090</v>
      </c>
      <c r="D93" s="703">
        <v>981040</v>
      </c>
      <c r="E93" s="703">
        <v>987320</v>
      </c>
      <c r="F93" s="703">
        <v>1013721</v>
      </c>
      <c r="G93" s="703">
        <v>1035688</v>
      </c>
      <c r="H93" s="703">
        <v>1112588</v>
      </c>
      <c r="I93" s="703">
        <v>1131781</v>
      </c>
      <c r="J93" s="703">
        <v>1115566</v>
      </c>
      <c r="K93" s="703">
        <v>1168312</v>
      </c>
      <c r="L93" s="703">
        <v>1193218</v>
      </c>
      <c r="M93" s="703">
        <v>1194032</v>
      </c>
      <c r="N93" s="703">
        <v>1216159</v>
      </c>
      <c r="O93" s="703">
        <v>1237268</v>
      </c>
      <c r="P93" s="703">
        <v>1226450</v>
      </c>
      <c r="Q93" s="703">
        <v>1248621</v>
      </c>
      <c r="R93" s="703">
        <v>1263332</v>
      </c>
      <c r="S93" s="705">
        <v>1262756</v>
      </c>
    </row>
    <row r="94" spans="1:19" x14ac:dyDescent="0.15">
      <c r="A94" s="696"/>
      <c r="B94" s="697" t="s">
        <v>1169</v>
      </c>
      <c r="C94" s="703">
        <v>750791.60078160209</v>
      </c>
      <c r="D94" s="703">
        <v>744610.34221783071</v>
      </c>
      <c r="E94" s="703">
        <v>808137.73089877679</v>
      </c>
      <c r="F94" s="703">
        <v>730028.13921107375</v>
      </c>
      <c r="G94" s="703">
        <v>699648</v>
      </c>
      <c r="H94" s="706">
        <v>828893</v>
      </c>
      <c r="I94" s="706">
        <v>801737</v>
      </c>
      <c r="J94" s="706">
        <v>681396</v>
      </c>
      <c r="K94" s="706">
        <v>652447</v>
      </c>
      <c r="L94" s="706">
        <v>635786</v>
      </c>
      <c r="M94" s="706">
        <v>597364</v>
      </c>
      <c r="N94" s="706">
        <v>586737</v>
      </c>
      <c r="O94" s="706">
        <v>645499</v>
      </c>
      <c r="P94" s="706">
        <v>648597</v>
      </c>
      <c r="Q94" s="706">
        <v>634820</v>
      </c>
      <c r="R94" s="706">
        <v>574344</v>
      </c>
      <c r="S94" s="707">
        <v>614684</v>
      </c>
    </row>
    <row r="95" spans="1:19" x14ac:dyDescent="0.15">
      <c r="A95" s="696">
        <v>8</v>
      </c>
      <c r="B95" s="697" t="s">
        <v>1170</v>
      </c>
      <c r="C95" s="703">
        <v>13529756</v>
      </c>
      <c r="D95" s="703">
        <v>12850464</v>
      </c>
      <c r="E95" s="703">
        <v>12252911</v>
      </c>
      <c r="F95" s="703">
        <v>12103923</v>
      </c>
      <c r="G95" s="703">
        <v>10909291</v>
      </c>
      <c r="H95" s="703">
        <v>10894185</v>
      </c>
      <c r="I95" s="703">
        <v>10904165</v>
      </c>
      <c r="J95" s="703">
        <v>10888218</v>
      </c>
      <c r="K95" s="703">
        <v>10814646</v>
      </c>
      <c r="L95" s="703">
        <v>10192450</v>
      </c>
      <c r="M95" s="703">
        <v>10306964</v>
      </c>
      <c r="N95" s="703">
        <v>10444259</v>
      </c>
      <c r="O95" s="703">
        <v>10583233</v>
      </c>
      <c r="P95" s="703">
        <v>10617022</v>
      </c>
      <c r="Q95" s="703">
        <v>10434474</v>
      </c>
      <c r="R95" s="703">
        <v>10562277</v>
      </c>
      <c r="S95" s="705">
        <v>10847735</v>
      </c>
    </row>
    <row r="96" spans="1:19" x14ac:dyDescent="0.15">
      <c r="A96" s="696"/>
      <c r="B96" s="697" t="s">
        <v>1171</v>
      </c>
      <c r="C96" s="703">
        <v>11922078</v>
      </c>
      <c r="D96" s="703">
        <v>11207920</v>
      </c>
      <c r="E96" s="703">
        <v>10677688</v>
      </c>
      <c r="F96" s="703">
        <v>10544261</v>
      </c>
      <c r="G96" s="703">
        <v>9652016</v>
      </c>
      <c r="H96" s="703">
        <v>9579428</v>
      </c>
      <c r="I96" s="703">
        <v>9584656</v>
      </c>
      <c r="J96" s="703">
        <v>9561785</v>
      </c>
      <c r="K96" s="703">
        <v>9524252</v>
      </c>
      <c r="L96" s="703">
        <v>8880623</v>
      </c>
      <c r="M96" s="703">
        <v>8964557</v>
      </c>
      <c r="N96" s="703">
        <v>9074929</v>
      </c>
      <c r="O96" s="703">
        <v>9196545</v>
      </c>
      <c r="P96" s="703">
        <v>9185980</v>
      </c>
      <c r="Q96" s="703">
        <v>9001349</v>
      </c>
      <c r="R96" s="703">
        <v>9041265</v>
      </c>
      <c r="S96" s="705">
        <v>9274992</v>
      </c>
    </row>
    <row r="97" spans="1:19" x14ac:dyDescent="0.15">
      <c r="A97" s="696"/>
      <c r="B97" s="697" t="s">
        <v>1172</v>
      </c>
      <c r="C97" s="703">
        <v>1607678</v>
      </c>
      <c r="D97" s="703">
        <v>1642544</v>
      </c>
      <c r="E97" s="703">
        <v>1575223</v>
      </c>
      <c r="F97" s="703">
        <v>1559662</v>
      </c>
      <c r="G97" s="703">
        <v>1257275</v>
      </c>
      <c r="H97" s="703">
        <v>1314757</v>
      </c>
      <c r="I97" s="703">
        <v>1319509</v>
      </c>
      <c r="J97" s="703">
        <v>1326433</v>
      </c>
      <c r="K97" s="703">
        <v>1290394</v>
      </c>
      <c r="L97" s="703">
        <v>1311827</v>
      </c>
      <c r="M97" s="703">
        <v>1342407</v>
      </c>
      <c r="N97" s="703">
        <v>1369330</v>
      </c>
      <c r="O97" s="703">
        <v>1386688</v>
      </c>
      <c r="P97" s="703">
        <v>1431042</v>
      </c>
      <c r="Q97" s="703">
        <v>1433125</v>
      </c>
      <c r="R97" s="703">
        <v>1521012</v>
      </c>
      <c r="S97" s="705">
        <v>1572743</v>
      </c>
    </row>
    <row r="98" spans="1:19" x14ac:dyDescent="0.15">
      <c r="A98" s="696"/>
      <c r="B98" s="697" t="s">
        <v>1173</v>
      </c>
      <c r="C98" s="703">
        <v>1626491</v>
      </c>
      <c r="D98" s="703">
        <v>1663586</v>
      </c>
      <c r="E98" s="703">
        <v>1558413</v>
      </c>
      <c r="F98" s="703">
        <v>1521124</v>
      </c>
      <c r="G98" s="703">
        <v>1209606</v>
      </c>
      <c r="H98" s="703">
        <v>1298041</v>
      </c>
      <c r="I98" s="703">
        <v>1290563</v>
      </c>
      <c r="J98" s="703">
        <v>1270022</v>
      </c>
      <c r="K98" s="703">
        <v>1270663</v>
      </c>
      <c r="L98" s="703">
        <v>1295849</v>
      </c>
      <c r="M98" s="703">
        <v>1340143</v>
      </c>
      <c r="N98" s="703">
        <v>1368785</v>
      </c>
      <c r="O98" s="703">
        <v>1365416</v>
      </c>
      <c r="P98" s="703">
        <v>1407076</v>
      </c>
      <c r="Q98" s="703">
        <v>1394095</v>
      </c>
      <c r="R98" s="703">
        <v>1478727</v>
      </c>
      <c r="S98" s="705">
        <v>1521584</v>
      </c>
    </row>
    <row r="99" spans="1:19" x14ac:dyDescent="0.15">
      <c r="A99" s="696"/>
      <c r="B99" s="697" t="s">
        <v>1174</v>
      </c>
      <c r="C99" s="703">
        <v>-18813</v>
      </c>
      <c r="D99" s="703">
        <v>-21042</v>
      </c>
      <c r="E99" s="703">
        <v>16810</v>
      </c>
      <c r="F99" s="703">
        <v>38538</v>
      </c>
      <c r="G99" s="703">
        <v>47669</v>
      </c>
      <c r="H99" s="703">
        <v>16716</v>
      </c>
      <c r="I99" s="703">
        <v>28946</v>
      </c>
      <c r="J99" s="703">
        <v>56411</v>
      </c>
      <c r="K99" s="703">
        <v>19731</v>
      </c>
      <c r="L99" s="703">
        <v>15978</v>
      </c>
      <c r="M99" s="703">
        <v>2264</v>
      </c>
      <c r="N99" s="703">
        <v>545</v>
      </c>
      <c r="O99" s="703">
        <v>21272</v>
      </c>
      <c r="P99" s="703">
        <v>23966</v>
      </c>
      <c r="Q99" s="703">
        <v>39030</v>
      </c>
      <c r="R99" s="703">
        <v>42285</v>
      </c>
      <c r="S99" s="705">
        <v>51159</v>
      </c>
    </row>
    <row r="100" spans="1:19" x14ac:dyDescent="0.15">
      <c r="A100" s="696">
        <v>9</v>
      </c>
      <c r="B100" s="697" t="s">
        <v>1133</v>
      </c>
      <c r="C100" s="703">
        <v>1166799</v>
      </c>
      <c r="D100" s="703">
        <v>1039050</v>
      </c>
      <c r="E100" s="703">
        <v>896047</v>
      </c>
      <c r="F100" s="703">
        <v>899538</v>
      </c>
      <c r="G100" s="703">
        <v>993369</v>
      </c>
      <c r="H100" s="703">
        <v>1274872</v>
      </c>
      <c r="I100" s="703">
        <v>1237284</v>
      </c>
      <c r="J100" s="703">
        <v>1125198</v>
      </c>
      <c r="K100" s="703">
        <v>1025431</v>
      </c>
      <c r="L100" s="703">
        <v>945600</v>
      </c>
      <c r="M100" s="703">
        <v>974453</v>
      </c>
      <c r="N100" s="703">
        <v>1062932</v>
      </c>
      <c r="O100" s="703">
        <v>1067157</v>
      </c>
      <c r="P100" s="703">
        <v>1156234</v>
      </c>
      <c r="Q100" s="703">
        <v>1170396</v>
      </c>
      <c r="R100" s="703">
        <v>1129742</v>
      </c>
      <c r="S100" s="705">
        <v>1181480</v>
      </c>
    </row>
    <row r="101" spans="1:19" x14ac:dyDescent="0.15">
      <c r="A101" s="696"/>
      <c r="B101" s="716" t="s">
        <v>1134</v>
      </c>
      <c r="C101" s="703">
        <v>331469</v>
      </c>
      <c r="D101" s="703">
        <v>217496</v>
      </c>
      <c r="E101" s="703">
        <v>189708</v>
      </c>
      <c r="F101" s="703">
        <v>172785</v>
      </c>
      <c r="G101" s="703">
        <v>214704</v>
      </c>
      <c r="H101" s="703">
        <v>447705</v>
      </c>
      <c r="I101" s="703">
        <v>520597</v>
      </c>
      <c r="J101" s="703">
        <v>487622</v>
      </c>
      <c r="K101" s="703">
        <v>361912</v>
      </c>
      <c r="L101" s="703">
        <v>323720</v>
      </c>
      <c r="M101" s="703">
        <v>305373</v>
      </c>
      <c r="N101" s="703">
        <v>242938</v>
      </c>
      <c r="O101" s="703">
        <v>206038</v>
      </c>
      <c r="P101" s="703">
        <v>217949</v>
      </c>
      <c r="Q101" s="703">
        <v>241687</v>
      </c>
      <c r="R101" s="703">
        <v>251649</v>
      </c>
      <c r="S101" s="705">
        <v>261003</v>
      </c>
    </row>
    <row r="102" spans="1:19" x14ac:dyDescent="0.15">
      <c r="A102" s="696"/>
      <c r="B102" s="716" t="s">
        <v>1175</v>
      </c>
      <c r="C102" s="703">
        <v>129194</v>
      </c>
      <c r="D102" s="703">
        <v>169667</v>
      </c>
      <c r="E102" s="703">
        <v>132457</v>
      </c>
      <c r="F102" s="703">
        <v>166323</v>
      </c>
      <c r="G102" s="703">
        <v>245660</v>
      </c>
      <c r="H102" s="703">
        <v>289682</v>
      </c>
      <c r="I102" s="703">
        <v>233562</v>
      </c>
      <c r="J102" s="703">
        <v>196133</v>
      </c>
      <c r="K102" s="703">
        <v>218914</v>
      </c>
      <c r="L102" s="703">
        <v>194417</v>
      </c>
      <c r="M102" s="703">
        <v>231745</v>
      </c>
      <c r="N102" s="703">
        <v>376541</v>
      </c>
      <c r="O102" s="703">
        <v>385140</v>
      </c>
      <c r="P102" s="703">
        <v>443790</v>
      </c>
      <c r="Q102" s="703">
        <v>461212</v>
      </c>
      <c r="R102" s="703">
        <v>407636</v>
      </c>
      <c r="S102" s="705">
        <v>465749</v>
      </c>
    </row>
    <row r="103" spans="1:19" x14ac:dyDescent="0.15">
      <c r="A103" s="696"/>
      <c r="B103" s="716" t="s">
        <v>1135</v>
      </c>
      <c r="C103" s="703">
        <v>519216</v>
      </c>
      <c r="D103" s="703">
        <v>485607</v>
      </c>
      <c r="E103" s="703">
        <v>415261</v>
      </c>
      <c r="F103" s="703">
        <v>390635</v>
      </c>
      <c r="G103" s="703">
        <v>405090</v>
      </c>
      <c r="H103" s="703">
        <v>412053</v>
      </c>
      <c r="I103" s="703">
        <v>388980</v>
      </c>
      <c r="J103" s="703">
        <v>349677</v>
      </c>
      <c r="K103" s="703">
        <v>357061</v>
      </c>
      <c r="L103" s="703">
        <v>348328</v>
      </c>
      <c r="M103" s="703">
        <v>347979</v>
      </c>
      <c r="N103" s="703">
        <v>375933</v>
      </c>
      <c r="O103" s="703">
        <v>397234</v>
      </c>
      <c r="P103" s="703">
        <v>381479</v>
      </c>
      <c r="Q103" s="703">
        <v>358707</v>
      </c>
      <c r="R103" s="703">
        <v>334185</v>
      </c>
      <c r="S103" s="705">
        <v>329710</v>
      </c>
    </row>
    <row r="104" spans="1:19" x14ac:dyDescent="0.15">
      <c r="A104" s="696"/>
      <c r="B104" s="716" t="s">
        <v>1136</v>
      </c>
      <c r="C104" s="703">
        <v>352967</v>
      </c>
      <c r="D104" s="703">
        <v>321506</v>
      </c>
      <c r="E104" s="703">
        <v>285329</v>
      </c>
      <c r="F104" s="703">
        <v>282684</v>
      </c>
      <c r="G104" s="703">
        <v>302026</v>
      </c>
      <c r="H104" s="703">
        <v>310971</v>
      </c>
      <c r="I104" s="703">
        <v>287653</v>
      </c>
      <c r="J104" s="703">
        <v>251219</v>
      </c>
      <c r="K104" s="703">
        <v>260967</v>
      </c>
      <c r="L104" s="703">
        <v>254331</v>
      </c>
      <c r="M104" s="703">
        <v>257374</v>
      </c>
      <c r="N104" s="703">
        <v>272187</v>
      </c>
      <c r="O104" s="703">
        <v>286677</v>
      </c>
      <c r="P104" s="703">
        <v>289580</v>
      </c>
      <c r="Q104" s="703">
        <v>285895</v>
      </c>
      <c r="R104" s="703">
        <v>279928</v>
      </c>
      <c r="S104" s="705">
        <v>276521</v>
      </c>
    </row>
    <row r="105" spans="1:19" x14ac:dyDescent="0.15">
      <c r="A105" s="696"/>
      <c r="B105" s="716" t="s">
        <v>1137</v>
      </c>
      <c r="C105" s="703">
        <v>166249</v>
      </c>
      <c r="D105" s="703">
        <v>164101</v>
      </c>
      <c r="E105" s="703">
        <v>129932</v>
      </c>
      <c r="F105" s="703">
        <v>107951</v>
      </c>
      <c r="G105" s="703">
        <v>103064</v>
      </c>
      <c r="H105" s="703">
        <v>101082</v>
      </c>
      <c r="I105" s="703">
        <v>101327</v>
      </c>
      <c r="J105" s="703">
        <v>98458</v>
      </c>
      <c r="K105" s="703">
        <v>96094</v>
      </c>
      <c r="L105" s="703">
        <v>93997</v>
      </c>
      <c r="M105" s="703">
        <v>90605</v>
      </c>
      <c r="N105" s="703">
        <v>84681</v>
      </c>
      <c r="O105" s="703">
        <v>75569</v>
      </c>
      <c r="P105" s="703">
        <v>69391</v>
      </c>
      <c r="Q105" s="703">
        <v>57295</v>
      </c>
      <c r="R105" s="703">
        <v>40613</v>
      </c>
      <c r="S105" s="705">
        <v>41502</v>
      </c>
    </row>
    <row r="106" spans="1:19" x14ac:dyDescent="0.15">
      <c r="A106" s="696"/>
      <c r="B106" s="716" t="s">
        <v>1138</v>
      </c>
      <c r="C106" s="703">
        <v>0</v>
      </c>
      <c r="D106" s="703">
        <v>0</v>
      </c>
      <c r="E106" s="703">
        <v>0</v>
      </c>
      <c r="F106" s="703">
        <v>0</v>
      </c>
      <c r="G106" s="703">
        <v>0</v>
      </c>
      <c r="H106" s="717" t="s">
        <v>1139</v>
      </c>
      <c r="I106" s="717" t="s">
        <v>1139</v>
      </c>
      <c r="J106" s="717" t="s">
        <v>1139</v>
      </c>
      <c r="K106" s="717" t="s">
        <v>1139</v>
      </c>
      <c r="L106" s="717" t="s">
        <v>1139</v>
      </c>
      <c r="M106" s="717" t="s">
        <v>1139</v>
      </c>
      <c r="N106" s="703">
        <v>19065</v>
      </c>
      <c r="O106" s="703">
        <v>34988</v>
      </c>
      <c r="P106" s="703">
        <v>22508</v>
      </c>
      <c r="Q106" s="703">
        <v>15517</v>
      </c>
      <c r="R106" s="703">
        <v>13644</v>
      </c>
      <c r="S106" s="705">
        <v>11687</v>
      </c>
    </row>
    <row r="107" spans="1:19" x14ac:dyDescent="0.15">
      <c r="A107" s="696"/>
      <c r="B107" s="716" t="s">
        <v>1140</v>
      </c>
      <c r="C107" s="703">
        <v>186920</v>
      </c>
      <c r="D107" s="703">
        <v>166280</v>
      </c>
      <c r="E107" s="703">
        <v>158621</v>
      </c>
      <c r="F107" s="703">
        <v>169795</v>
      </c>
      <c r="G107" s="703">
        <v>127915</v>
      </c>
      <c r="H107" s="703">
        <v>125432</v>
      </c>
      <c r="I107" s="703">
        <v>94145</v>
      </c>
      <c r="J107" s="703">
        <v>91766</v>
      </c>
      <c r="K107" s="703">
        <v>87544</v>
      </c>
      <c r="L107" s="703">
        <v>79135</v>
      </c>
      <c r="M107" s="703">
        <v>89356</v>
      </c>
      <c r="N107" s="703">
        <v>67520</v>
      </c>
      <c r="O107" s="703">
        <v>78745</v>
      </c>
      <c r="P107" s="703">
        <v>113016</v>
      </c>
      <c r="Q107" s="703">
        <v>108790</v>
      </c>
      <c r="R107" s="703">
        <v>136272</v>
      </c>
      <c r="S107" s="705">
        <v>125018</v>
      </c>
    </row>
    <row r="108" spans="1:19" x14ac:dyDescent="0.15">
      <c r="A108" s="696">
        <v>10</v>
      </c>
      <c r="B108" s="697" t="s">
        <v>1142</v>
      </c>
      <c r="C108" s="703">
        <v>2601825</v>
      </c>
      <c r="D108" s="703">
        <v>2842980.0496264673</v>
      </c>
      <c r="E108" s="703">
        <v>2878792.1630583932</v>
      </c>
      <c r="F108" s="703">
        <v>2949536.5199488159</v>
      </c>
      <c r="G108" s="703">
        <v>3002631.7635928085</v>
      </c>
      <c r="H108" s="703">
        <v>3056737.0517220674</v>
      </c>
      <c r="I108" s="703">
        <v>3144419.5269067651</v>
      </c>
      <c r="J108" s="703">
        <v>3092661.5630959547</v>
      </c>
      <c r="K108" s="703">
        <v>3234409.2022441598</v>
      </c>
      <c r="L108" s="703">
        <v>3386021.9990467904</v>
      </c>
      <c r="M108" s="703">
        <v>3424005.3320406983</v>
      </c>
      <c r="N108" s="703">
        <v>3460101.9342140518</v>
      </c>
      <c r="O108" s="703">
        <v>3478660.519978988</v>
      </c>
      <c r="P108" s="703">
        <v>3508971.1829153537</v>
      </c>
      <c r="Q108" s="703">
        <v>3515561.9111320488</v>
      </c>
      <c r="R108" s="703">
        <v>3636546.8054822693</v>
      </c>
      <c r="S108" s="705">
        <v>3675661.9575467282</v>
      </c>
    </row>
    <row r="109" spans="1:19" x14ac:dyDescent="0.15">
      <c r="A109" s="696" t="s">
        <v>1131</v>
      </c>
      <c r="B109" s="697" t="s">
        <v>1176</v>
      </c>
      <c r="C109" s="703">
        <v>2049544</v>
      </c>
      <c r="D109" s="703">
        <v>2123791</v>
      </c>
      <c r="E109" s="703">
        <v>2164071</v>
      </c>
      <c r="F109" s="703">
        <v>2197454</v>
      </c>
      <c r="G109" s="703">
        <v>2260231</v>
      </c>
      <c r="H109" s="703">
        <v>2304126</v>
      </c>
      <c r="I109" s="703">
        <v>2356507</v>
      </c>
      <c r="J109" s="703">
        <v>2273274</v>
      </c>
      <c r="K109" s="703">
        <v>2370361</v>
      </c>
      <c r="L109" s="703">
        <v>2449152</v>
      </c>
      <c r="M109" s="703">
        <v>2479195</v>
      </c>
      <c r="N109" s="703">
        <v>2524293</v>
      </c>
      <c r="O109" s="703">
        <v>2519538</v>
      </c>
      <c r="P109" s="703">
        <v>2534597</v>
      </c>
      <c r="Q109" s="703">
        <v>2526878</v>
      </c>
      <c r="R109" s="703">
        <v>2654146</v>
      </c>
      <c r="S109" s="705">
        <v>2686370</v>
      </c>
    </row>
    <row r="110" spans="1:19" x14ac:dyDescent="0.15">
      <c r="A110" s="696"/>
      <c r="B110" s="697" t="s">
        <v>1177</v>
      </c>
      <c r="C110" s="703">
        <v>218848</v>
      </c>
      <c r="D110" s="703">
        <v>271309.04962646746</v>
      </c>
      <c r="E110" s="703">
        <v>245989.16305839305</v>
      </c>
      <c r="F110" s="703">
        <v>266977.51994881604</v>
      </c>
      <c r="G110" s="703">
        <v>250458.76359280833</v>
      </c>
      <c r="H110" s="703">
        <v>251410.05172206718</v>
      </c>
      <c r="I110" s="703">
        <v>259510.5269067653</v>
      </c>
      <c r="J110" s="703">
        <v>270758.56309595489</v>
      </c>
      <c r="K110" s="703">
        <v>275718.20224416</v>
      </c>
      <c r="L110" s="703">
        <v>262324.99904679018</v>
      </c>
      <c r="M110" s="703">
        <v>256062.33204069838</v>
      </c>
      <c r="N110" s="703">
        <v>266136.93421405193</v>
      </c>
      <c r="O110" s="703">
        <v>261411.51997898816</v>
      </c>
      <c r="P110" s="703">
        <v>270606.18291535386</v>
      </c>
      <c r="Q110" s="703">
        <v>276578.91113204905</v>
      </c>
      <c r="R110" s="703">
        <v>253351.80548226932</v>
      </c>
      <c r="S110" s="705">
        <v>249205.95754672831</v>
      </c>
    </row>
    <row r="111" spans="1:19" x14ac:dyDescent="0.15">
      <c r="A111" s="696" t="s">
        <v>1131</v>
      </c>
      <c r="B111" s="697" t="s">
        <v>1178</v>
      </c>
      <c r="C111" s="703">
        <v>99629</v>
      </c>
      <c r="D111" s="703">
        <v>100292</v>
      </c>
      <c r="E111" s="703">
        <v>108843</v>
      </c>
      <c r="F111" s="703">
        <v>101601</v>
      </c>
      <c r="G111" s="703">
        <v>107040</v>
      </c>
      <c r="H111" s="703">
        <v>112292</v>
      </c>
      <c r="I111" s="703">
        <v>121935</v>
      </c>
      <c r="J111" s="703">
        <v>124590</v>
      </c>
      <c r="K111" s="703">
        <v>106293</v>
      </c>
      <c r="L111" s="703">
        <v>99044</v>
      </c>
      <c r="M111" s="703">
        <v>98236</v>
      </c>
      <c r="N111" s="703">
        <v>100756</v>
      </c>
      <c r="O111" s="703">
        <v>96771</v>
      </c>
      <c r="P111" s="703">
        <v>88118</v>
      </c>
      <c r="Q111" s="703">
        <v>81620</v>
      </c>
      <c r="R111" s="703">
        <v>83824</v>
      </c>
      <c r="S111" s="705">
        <v>78929</v>
      </c>
    </row>
    <row r="112" spans="1:19" x14ac:dyDescent="0.15">
      <c r="A112" s="696" t="s">
        <v>1131</v>
      </c>
      <c r="B112" s="697" t="s">
        <v>1179</v>
      </c>
      <c r="C112" s="703">
        <v>233804</v>
      </c>
      <c r="D112" s="703">
        <v>347588</v>
      </c>
      <c r="E112" s="703">
        <v>359889</v>
      </c>
      <c r="F112" s="703">
        <v>383504</v>
      </c>
      <c r="G112" s="703">
        <v>384902</v>
      </c>
      <c r="H112" s="703">
        <v>388909</v>
      </c>
      <c r="I112" s="703">
        <v>406467</v>
      </c>
      <c r="J112" s="703">
        <v>424039</v>
      </c>
      <c r="K112" s="703">
        <v>482037</v>
      </c>
      <c r="L112" s="703">
        <v>575501</v>
      </c>
      <c r="M112" s="703">
        <v>590512</v>
      </c>
      <c r="N112" s="703">
        <v>568916</v>
      </c>
      <c r="O112" s="703">
        <v>600940</v>
      </c>
      <c r="P112" s="703">
        <v>615650</v>
      </c>
      <c r="Q112" s="703">
        <v>630485</v>
      </c>
      <c r="R112" s="703">
        <v>645225</v>
      </c>
      <c r="S112" s="705">
        <v>661157</v>
      </c>
    </row>
    <row r="113" spans="1:19" x14ac:dyDescent="0.15">
      <c r="A113" s="696">
        <v>11</v>
      </c>
      <c r="B113" s="697" t="s">
        <v>1145</v>
      </c>
      <c r="C113" s="703">
        <v>339013</v>
      </c>
      <c r="D113" s="703">
        <v>335103</v>
      </c>
      <c r="E113" s="703">
        <v>307458</v>
      </c>
      <c r="F113" s="703">
        <v>333420</v>
      </c>
      <c r="G113" s="703">
        <v>317701</v>
      </c>
      <c r="H113" s="703">
        <v>334353</v>
      </c>
      <c r="I113" s="703">
        <v>320129</v>
      </c>
      <c r="J113" s="703">
        <v>300017</v>
      </c>
      <c r="K113" s="703">
        <v>293855</v>
      </c>
      <c r="L113" s="703">
        <v>289191</v>
      </c>
      <c r="M113" s="703">
        <v>318746</v>
      </c>
      <c r="N113" s="703">
        <v>305611</v>
      </c>
      <c r="O113" s="703">
        <v>286012</v>
      </c>
      <c r="P113" s="703">
        <v>295979</v>
      </c>
      <c r="Q113" s="703">
        <v>315740</v>
      </c>
      <c r="R113" s="703">
        <v>315837</v>
      </c>
      <c r="S113" s="705">
        <v>301558</v>
      </c>
    </row>
    <row r="114" spans="1:19" x14ac:dyDescent="0.15">
      <c r="A114" s="696"/>
      <c r="B114" s="697" t="s">
        <v>1127</v>
      </c>
      <c r="C114" s="703">
        <v>138726</v>
      </c>
      <c r="D114" s="703">
        <v>133680</v>
      </c>
      <c r="E114" s="703">
        <v>105028</v>
      </c>
      <c r="F114" s="703">
        <v>130633</v>
      </c>
      <c r="G114" s="703">
        <v>122313</v>
      </c>
      <c r="H114" s="703">
        <v>125873</v>
      </c>
      <c r="I114" s="703">
        <v>122217</v>
      </c>
      <c r="J114" s="703">
        <v>124189</v>
      </c>
      <c r="K114" s="703">
        <v>128585</v>
      </c>
      <c r="L114" s="703">
        <v>127381</v>
      </c>
      <c r="M114" s="703">
        <v>135822</v>
      </c>
      <c r="N114" s="703">
        <v>128828</v>
      </c>
      <c r="O114" s="703">
        <v>123969</v>
      </c>
      <c r="P114" s="703">
        <v>116235</v>
      </c>
      <c r="Q114" s="703">
        <v>119083</v>
      </c>
      <c r="R114" s="703">
        <v>126385</v>
      </c>
      <c r="S114" s="705">
        <v>118785</v>
      </c>
    </row>
    <row r="115" spans="1:19" x14ac:dyDescent="0.15">
      <c r="A115" s="700">
        <v>12</v>
      </c>
      <c r="B115" s="701" t="s">
        <v>1147</v>
      </c>
      <c r="C115" s="718">
        <v>54185</v>
      </c>
      <c r="D115" s="718">
        <v>26414.950373532542</v>
      </c>
      <c r="E115" s="718">
        <v>10604.836941606947</v>
      </c>
      <c r="F115" s="718">
        <v>-20365.519948816043</v>
      </c>
      <c r="G115" s="718">
        <v>-19654.763592808333</v>
      </c>
      <c r="H115" s="718">
        <v>-2430.0517220671754</v>
      </c>
      <c r="I115" s="718">
        <v>-13590.526906765299</v>
      </c>
      <c r="J115" s="718">
        <v>-23907.563095954887</v>
      </c>
      <c r="K115" s="718">
        <v>-35139.202244159998</v>
      </c>
      <c r="L115" s="718">
        <v>-25579.999046790181</v>
      </c>
      <c r="M115" s="718">
        <v>-20325.332040698384</v>
      </c>
      <c r="N115" s="718">
        <v>-29677.934214051929</v>
      </c>
      <c r="O115" s="718">
        <v>-25929.519978988159</v>
      </c>
      <c r="P115" s="718">
        <v>-26288.182915353857</v>
      </c>
      <c r="Q115" s="718">
        <v>-40996.911132049048</v>
      </c>
      <c r="R115" s="718">
        <v>-18862.805482269323</v>
      </c>
      <c r="S115" s="719">
        <v>-10180.957546728314</v>
      </c>
    </row>
    <row r="116" spans="1:19" x14ac:dyDescent="0.15">
      <c r="A116" s="712"/>
      <c r="B116" s="713" t="s">
        <v>1128</v>
      </c>
      <c r="C116" s="714">
        <f t="shared" ref="C116:S116" si="10">C92+C95+C100+C108+C113+C115</f>
        <v>19424459.600781605</v>
      </c>
      <c r="D116" s="714">
        <f t="shared" si="10"/>
        <v>18819662.342217833</v>
      </c>
      <c r="E116" s="714">
        <f t="shared" si="10"/>
        <v>18141270.730898779</v>
      </c>
      <c r="F116" s="714">
        <f t="shared" si="10"/>
        <v>18009801.139211074</v>
      </c>
      <c r="G116" s="714">
        <f t="shared" si="10"/>
        <v>16938674</v>
      </c>
      <c r="H116" s="714">
        <f t="shared" si="10"/>
        <v>17499198</v>
      </c>
      <c r="I116" s="714">
        <f t="shared" si="10"/>
        <v>17525925</v>
      </c>
      <c r="J116" s="714">
        <f t="shared" si="10"/>
        <v>17179149</v>
      </c>
      <c r="K116" s="714">
        <f t="shared" si="10"/>
        <v>17153961</v>
      </c>
      <c r="L116" s="714">
        <f t="shared" si="10"/>
        <v>16616687.000000002</v>
      </c>
      <c r="M116" s="714">
        <f t="shared" si="10"/>
        <v>16795239</v>
      </c>
      <c r="N116" s="714">
        <f t="shared" si="10"/>
        <v>17046122</v>
      </c>
      <c r="O116" s="714">
        <f t="shared" si="10"/>
        <v>17271900</v>
      </c>
      <c r="P116" s="714">
        <f t="shared" si="10"/>
        <v>17426965</v>
      </c>
      <c r="Q116" s="714">
        <f t="shared" si="10"/>
        <v>17278616</v>
      </c>
      <c r="R116" s="714">
        <f t="shared" si="10"/>
        <v>17463216</v>
      </c>
      <c r="S116" s="715">
        <f t="shared" si="10"/>
        <v>17873694</v>
      </c>
    </row>
    <row r="117" spans="1:19" x14ac:dyDescent="0.15">
      <c r="A117" s="696"/>
      <c r="B117" s="697" t="s">
        <v>1180</v>
      </c>
      <c r="C117" s="703">
        <v>15089735.532233585</v>
      </c>
      <c r="D117" s="703">
        <v>14773274.830099493</v>
      </c>
      <c r="E117" s="703">
        <v>14344140.489329729</v>
      </c>
      <c r="F117" s="703">
        <v>14224558.723020935</v>
      </c>
      <c r="G117" s="703">
        <v>13043587.76320119</v>
      </c>
      <c r="H117" s="703">
        <v>13500912.001026735</v>
      </c>
      <c r="I117" s="703">
        <v>13418572.702362813</v>
      </c>
      <c r="J117" s="703">
        <v>13090923.335089283</v>
      </c>
      <c r="K117" s="703">
        <v>13236016.045705462</v>
      </c>
      <c r="L117" s="703">
        <v>12722025.969348341</v>
      </c>
      <c r="M117" s="703">
        <v>12825411.512078274</v>
      </c>
      <c r="N117" s="703">
        <v>12995883.469425105</v>
      </c>
      <c r="O117" s="703">
        <v>13118595.988945141</v>
      </c>
      <c r="P117" s="703">
        <v>13208089.185810596</v>
      </c>
      <c r="Q117" s="703">
        <v>13058309.120182607</v>
      </c>
      <c r="R117" s="703">
        <v>13044672.817023989</v>
      </c>
      <c r="S117" s="705">
        <v>13362743.017492119</v>
      </c>
    </row>
    <row r="118" spans="1:19" x14ac:dyDescent="0.15">
      <c r="A118" s="700"/>
      <c r="B118" s="701" t="s">
        <v>1181</v>
      </c>
      <c r="C118" s="720">
        <v>14</v>
      </c>
      <c r="D118" s="720">
        <v>13.1</v>
      </c>
      <c r="E118" s="720">
        <v>10.8</v>
      </c>
      <c r="F118" s="720">
        <v>9.5</v>
      </c>
      <c r="G118" s="720">
        <v>0.5</v>
      </c>
      <c r="H118" s="720">
        <v>4.8</v>
      </c>
      <c r="I118" s="720">
        <v>2.7</v>
      </c>
      <c r="J118" s="720">
        <v>2.9</v>
      </c>
      <c r="K118" s="720">
        <v>5.3</v>
      </c>
      <c r="L118" s="720">
        <v>1.9</v>
      </c>
      <c r="M118" s="720">
        <v>2.9</v>
      </c>
      <c r="N118" s="720">
        <v>4.5999999999999996</v>
      </c>
      <c r="O118" s="720">
        <v>1.5</v>
      </c>
      <c r="P118" s="720">
        <v>3.2</v>
      </c>
      <c r="Q118" s="720">
        <v>1.8</v>
      </c>
      <c r="R118" s="720">
        <v>2.5</v>
      </c>
      <c r="S118" s="721">
        <v>4.5</v>
      </c>
    </row>
    <row r="119" spans="1:19" x14ac:dyDescent="0.15">
      <c r="A119" s="688"/>
      <c r="B119" s="688" t="s">
        <v>1182</v>
      </c>
      <c r="C119" s="669"/>
      <c r="D119" s="669"/>
      <c r="E119" s="669"/>
      <c r="F119" s="669"/>
      <c r="G119" s="669"/>
      <c r="H119" s="669"/>
      <c r="I119" s="669"/>
      <c r="J119" s="669"/>
      <c r="K119" s="669"/>
      <c r="L119" s="669"/>
      <c r="M119" s="669"/>
      <c r="N119" s="669"/>
      <c r="O119" s="669"/>
      <c r="P119" s="669"/>
      <c r="Q119" s="669"/>
      <c r="R119" s="669"/>
      <c r="S119" s="669"/>
    </row>
    <row r="120" spans="1:19" x14ac:dyDescent="0.15">
      <c r="A120" s="688"/>
      <c r="B120" s="688" t="s">
        <v>1183</v>
      </c>
      <c r="C120" s="627"/>
      <c r="D120" s="627"/>
      <c r="E120" s="627"/>
      <c r="F120" s="627"/>
      <c r="G120" s="627"/>
      <c r="H120" s="627"/>
      <c r="I120" s="627"/>
      <c r="J120" s="627"/>
      <c r="K120" s="627"/>
      <c r="L120" s="627"/>
      <c r="M120" s="627"/>
      <c r="N120" s="627"/>
      <c r="O120" s="627"/>
      <c r="P120" s="627"/>
      <c r="Q120" s="627"/>
      <c r="R120" s="627"/>
      <c r="S120" s="627"/>
    </row>
    <row r="121" spans="1:19" x14ac:dyDescent="0.15">
      <c r="C121" s="627"/>
      <c r="D121" s="627"/>
      <c r="E121" s="627"/>
      <c r="F121" s="627"/>
      <c r="G121" s="627"/>
      <c r="H121" s="627"/>
      <c r="I121" s="627"/>
      <c r="J121" s="627"/>
      <c r="K121" s="627"/>
      <c r="L121" s="627"/>
      <c r="M121" s="627"/>
      <c r="N121" s="627"/>
      <c r="O121" s="627"/>
      <c r="P121" s="627"/>
      <c r="Q121" s="627"/>
      <c r="R121" s="627"/>
      <c r="S121" s="627"/>
    </row>
    <row r="122" spans="1:19" x14ac:dyDescent="0.15">
      <c r="C122" s="627"/>
      <c r="D122" s="627"/>
      <c r="E122" s="627"/>
      <c r="F122" s="627"/>
      <c r="G122" s="627"/>
      <c r="H122" s="627"/>
      <c r="I122" s="627"/>
      <c r="J122" s="627"/>
      <c r="K122" s="627"/>
      <c r="L122" s="627"/>
      <c r="M122" s="627"/>
      <c r="N122" s="627"/>
      <c r="O122" s="627"/>
      <c r="P122" s="627"/>
      <c r="Q122" s="627"/>
      <c r="R122" s="627"/>
      <c r="S122" s="627"/>
    </row>
    <row r="123" spans="1:19" x14ac:dyDescent="0.15">
      <c r="C123" s="627"/>
      <c r="D123" s="627"/>
      <c r="E123" s="627"/>
      <c r="F123" s="627"/>
      <c r="G123" s="627"/>
      <c r="H123" s="627"/>
      <c r="I123" s="627"/>
      <c r="J123" s="627"/>
      <c r="K123" s="627"/>
      <c r="L123" s="627"/>
      <c r="M123" s="627"/>
      <c r="N123" s="627"/>
      <c r="O123" s="627"/>
      <c r="P123" s="627"/>
      <c r="Q123" s="627"/>
      <c r="R123" s="627"/>
      <c r="S123" s="627"/>
    </row>
    <row r="124" spans="1:19" x14ac:dyDescent="0.15">
      <c r="C124" s="627"/>
      <c r="D124" s="627"/>
      <c r="E124" s="627"/>
      <c r="F124" s="627"/>
      <c r="G124" s="627"/>
      <c r="H124" s="627"/>
      <c r="I124" s="627"/>
      <c r="J124" s="627"/>
      <c r="K124" s="627"/>
      <c r="L124" s="627"/>
      <c r="M124" s="627"/>
      <c r="N124" s="627"/>
      <c r="O124" s="627"/>
      <c r="P124" s="627"/>
      <c r="Q124" s="627"/>
      <c r="R124" s="627"/>
      <c r="S124" s="627"/>
    </row>
    <row r="125" spans="1:19" x14ac:dyDescent="0.15">
      <c r="C125" s="627"/>
      <c r="D125" s="627"/>
      <c r="E125" s="627"/>
      <c r="F125" s="627"/>
      <c r="G125" s="627"/>
      <c r="H125" s="627"/>
      <c r="I125" s="627"/>
      <c r="J125" s="627"/>
      <c r="K125" s="627"/>
      <c r="L125" s="627"/>
      <c r="M125" s="627"/>
      <c r="N125" s="627"/>
      <c r="O125" s="627"/>
      <c r="P125" s="627"/>
      <c r="Q125" s="627"/>
      <c r="R125" s="627"/>
      <c r="S125" s="627"/>
    </row>
    <row r="126" spans="1:19" x14ac:dyDescent="0.15">
      <c r="C126" s="627"/>
      <c r="D126" s="627"/>
      <c r="E126" s="627"/>
      <c r="F126" s="627"/>
      <c r="G126" s="627"/>
      <c r="H126" s="627"/>
      <c r="I126" s="627"/>
      <c r="J126" s="627"/>
      <c r="K126" s="627"/>
      <c r="L126" s="627"/>
      <c r="M126" s="627"/>
      <c r="N126" s="627"/>
      <c r="O126" s="627"/>
      <c r="P126" s="627"/>
      <c r="Q126" s="627"/>
      <c r="R126" s="627"/>
      <c r="S126" s="627"/>
    </row>
    <row r="127" spans="1:19" x14ac:dyDescent="0.15">
      <c r="C127" s="627"/>
      <c r="D127" s="627"/>
      <c r="E127" s="627"/>
      <c r="F127" s="627"/>
      <c r="G127" s="627"/>
      <c r="H127" s="627"/>
      <c r="I127" s="627"/>
      <c r="J127" s="627"/>
      <c r="K127" s="627"/>
      <c r="L127" s="627"/>
      <c r="M127" s="627"/>
      <c r="N127" s="627"/>
      <c r="O127" s="627"/>
      <c r="P127" s="627"/>
      <c r="Q127" s="627"/>
      <c r="R127" s="627"/>
      <c r="S127" s="627"/>
    </row>
    <row r="128" spans="1:19" x14ac:dyDescent="0.15">
      <c r="C128" s="627"/>
      <c r="D128" s="627"/>
      <c r="E128" s="627"/>
      <c r="F128" s="627"/>
      <c r="G128" s="627"/>
      <c r="H128" s="627"/>
      <c r="I128" s="627"/>
      <c r="J128" s="627"/>
      <c r="K128" s="627"/>
      <c r="L128" s="627"/>
      <c r="M128" s="627"/>
      <c r="N128" s="627"/>
      <c r="O128" s="627"/>
      <c r="P128" s="627"/>
      <c r="Q128" s="627"/>
      <c r="R128" s="627"/>
      <c r="S128" s="627"/>
    </row>
    <row r="129" s="627" customFormat="1" x14ac:dyDescent="0.15"/>
    <row r="130" s="627" customFormat="1" x14ac:dyDescent="0.15"/>
    <row r="131" s="627" customFormat="1" x14ac:dyDescent="0.15"/>
  </sheetData>
  <mergeCells count="1">
    <mergeCell ref="C30:P30"/>
  </mergeCells>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1:S7"/>
  <sheetViews>
    <sheetView workbookViewId="0">
      <pane xSplit="7" ySplit="2" topLeftCell="H3" activePane="bottomRight" state="frozen"/>
      <selection pane="topRight" activeCell="H1" sqref="H1"/>
      <selection pane="bottomLeft" activeCell="A3" sqref="A3"/>
      <selection pane="bottomRight" activeCell="H9" sqref="H9"/>
    </sheetView>
  </sheetViews>
  <sheetFormatPr defaultRowHeight="18.75" customHeight="1" x14ac:dyDescent="0.15"/>
  <cols>
    <col min="1" max="1" width="3.75" style="627" customWidth="1"/>
    <col min="2" max="2" width="12" style="627" customWidth="1"/>
    <col min="3" max="7" width="9.25" style="627" hidden="1" customWidth="1"/>
    <col min="8" max="19" width="10" style="627" customWidth="1"/>
    <col min="20" max="256" width="9" style="627"/>
    <col min="257" max="257" width="3.75" style="627" customWidth="1"/>
    <col min="258" max="258" width="12" style="627" customWidth="1"/>
    <col min="259" max="263" width="0" style="627" hidden="1" customWidth="1"/>
    <col min="264" max="275" width="10" style="627" customWidth="1"/>
    <col min="276" max="512" width="9" style="627"/>
    <col min="513" max="513" width="3.75" style="627" customWidth="1"/>
    <col min="514" max="514" width="12" style="627" customWidth="1"/>
    <col min="515" max="519" width="0" style="627" hidden="1" customWidth="1"/>
    <col min="520" max="531" width="10" style="627" customWidth="1"/>
    <col min="532" max="768" width="9" style="627"/>
    <col min="769" max="769" width="3.75" style="627" customWidth="1"/>
    <col min="770" max="770" width="12" style="627" customWidth="1"/>
    <col min="771" max="775" width="0" style="627" hidden="1" customWidth="1"/>
    <col min="776" max="787" width="10" style="627" customWidth="1"/>
    <col min="788" max="1024" width="9" style="627"/>
    <col min="1025" max="1025" width="3.75" style="627" customWidth="1"/>
    <col min="1026" max="1026" width="12" style="627" customWidth="1"/>
    <col min="1027" max="1031" width="0" style="627" hidden="1" customWidth="1"/>
    <col min="1032" max="1043" width="10" style="627" customWidth="1"/>
    <col min="1044" max="1280" width="9" style="627"/>
    <col min="1281" max="1281" width="3.75" style="627" customWidth="1"/>
    <col min="1282" max="1282" width="12" style="627" customWidth="1"/>
    <col min="1283" max="1287" width="0" style="627" hidden="1" customWidth="1"/>
    <col min="1288" max="1299" width="10" style="627" customWidth="1"/>
    <col min="1300" max="1536" width="9" style="627"/>
    <col min="1537" max="1537" width="3.75" style="627" customWidth="1"/>
    <col min="1538" max="1538" width="12" style="627" customWidth="1"/>
    <col min="1539" max="1543" width="0" style="627" hidden="1" customWidth="1"/>
    <col min="1544" max="1555" width="10" style="627" customWidth="1"/>
    <col min="1556" max="1792" width="9" style="627"/>
    <col min="1793" max="1793" width="3.75" style="627" customWidth="1"/>
    <col min="1794" max="1794" width="12" style="627" customWidth="1"/>
    <col min="1795" max="1799" width="0" style="627" hidden="1" customWidth="1"/>
    <col min="1800" max="1811" width="10" style="627" customWidth="1"/>
    <col min="1812" max="2048" width="9" style="627"/>
    <col min="2049" max="2049" width="3.75" style="627" customWidth="1"/>
    <col min="2050" max="2050" width="12" style="627" customWidth="1"/>
    <col min="2051" max="2055" width="0" style="627" hidden="1" customWidth="1"/>
    <col min="2056" max="2067" width="10" style="627" customWidth="1"/>
    <col min="2068" max="2304" width="9" style="627"/>
    <col min="2305" max="2305" width="3.75" style="627" customWidth="1"/>
    <col min="2306" max="2306" width="12" style="627" customWidth="1"/>
    <col min="2307" max="2311" width="0" style="627" hidden="1" customWidth="1"/>
    <col min="2312" max="2323" width="10" style="627" customWidth="1"/>
    <col min="2324" max="2560" width="9" style="627"/>
    <col min="2561" max="2561" width="3.75" style="627" customWidth="1"/>
    <col min="2562" max="2562" width="12" style="627" customWidth="1"/>
    <col min="2563" max="2567" width="0" style="627" hidden="1" customWidth="1"/>
    <col min="2568" max="2579" width="10" style="627" customWidth="1"/>
    <col min="2580" max="2816" width="9" style="627"/>
    <col min="2817" max="2817" width="3.75" style="627" customWidth="1"/>
    <col min="2818" max="2818" width="12" style="627" customWidth="1"/>
    <col min="2819" max="2823" width="0" style="627" hidden="1" customWidth="1"/>
    <col min="2824" max="2835" width="10" style="627" customWidth="1"/>
    <col min="2836" max="3072" width="9" style="627"/>
    <col min="3073" max="3073" width="3.75" style="627" customWidth="1"/>
    <col min="3074" max="3074" width="12" style="627" customWidth="1"/>
    <col min="3075" max="3079" width="0" style="627" hidden="1" customWidth="1"/>
    <col min="3080" max="3091" width="10" style="627" customWidth="1"/>
    <col min="3092" max="3328" width="9" style="627"/>
    <col min="3329" max="3329" width="3.75" style="627" customWidth="1"/>
    <col min="3330" max="3330" width="12" style="627" customWidth="1"/>
    <col min="3331" max="3335" width="0" style="627" hidden="1" customWidth="1"/>
    <col min="3336" max="3347" width="10" style="627" customWidth="1"/>
    <col min="3348" max="3584" width="9" style="627"/>
    <col min="3585" max="3585" width="3.75" style="627" customWidth="1"/>
    <col min="3586" max="3586" width="12" style="627" customWidth="1"/>
    <col min="3587" max="3591" width="0" style="627" hidden="1" customWidth="1"/>
    <col min="3592" max="3603" width="10" style="627" customWidth="1"/>
    <col min="3604" max="3840" width="9" style="627"/>
    <col min="3841" max="3841" width="3.75" style="627" customWidth="1"/>
    <col min="3842" max="3842" width="12" style="627" customWidth="1"/>
    <col min="3843" max="3847" width="0" style="627" hidden="1" customWidth="1"/>
    <col min="3848" max="3859" width="10" style="627" customWidth="1"/>
    <col min="3860" max="4096" width="9" style="627"/>
    <col min="4097" max="4097" width="3.75" style="627" customWidth="1"/>
    <col min="4098" max="4098" width="12" style="627" customWidth="1"/>
    <col min="4099" max="4103" width="0" style="627" hidden="1" customWidth="1"/>
    <col min="4104" max="4115" width="10" style="627" customWidth="1"/>
    <col min="4116" max="4352" width="9" style="627"/>
    <col min="4353" max="4353" width="3.75" style="627" customWidth="1"/>
    <col min="4354" max="4354" width="12" style="627" customWidth="1"/>
    <col min="4355" max="4359" width="0" style="627" hidden="1" customWidth="1"/>
    <col min="4360" max="4371" width="10" style="627" customWidth="1"/>
    <col min="4372" max="4608" width="9" style="627"/>
    <col min="4609" max="4609" width="3.75" style="627" customWidth="1"/>
    <col min="4610" max="4610" width="12" style="627" customWidth="1"/>
    <col min="4611" max="4615" width="0" style="627" hidden="1" customWidth="1"/>
    <col min="4616" max="4627" width="10" style="627" customWidth="1"/>
    <col min="4628" max="4864" width="9" style="627"/>
    <col min="4865" max="4865" width="3.75" style="627" customWidth="1"/>
    <col min="4866" max="4866" width="12" style="627" customWidth="1"/>
    <col min="4867" max="4871" width="0" style="627" hidden="1" customWidth="1"/>
    <col min="4872" max="4883" width="10" style="627" customWidth="1"/>
    <col min="4884" max="5120" width="9" style="627"/>
    <col min="5121" max="5121" width="3.75" style="627" customWidth="1"/>
    <col min="5122" max="5122" width="12" style="627" customWidth="1"/>
    <col min="5123" max="5127" width="0" style="627" hidden="1" customWidth="1"/>
    <col min="5128" max="5139" width="10" style="627" customWidth="1"/>
    <col min="5140" max="5376" width="9" style="627"/>
    <col min="5377" max="5377" width="3.75" style="627" customWidth="1"/>
    <col min="5378" max="5378" width="12" style="627" customWidth="1"/>
    <col min="5379" max="5383" width="0" style="627" hidden="1" customWidth="1"/>
    <col min="5384" max="5395" width="10" style="627" customWidth="1"/>
    <col min="5396" max="5632" width="9" style="627"/>
    <col min="5633" max="5633" width="3.75" style="627" customWidth="1"/>
    <col min="5634" max="5634" width="12" style="627" customWidth="1"/>
    <col min="5635" max="5639" width="0" style="627" hidden="1" customWidth="1"/>
    <col min="5640" max="5651" width="10" style="627" customWidth="1"/>
    <col min="5652" max="5888" width="9" style="627"/>
    <col min="5889" max="5889" width="3.75" style="627" customWidth="1"/>
    <col min="5890" max="5890" width="12" style="627" customWidth="1"/>
    <col min="5891" max="5895" width="0" style="627" hidden="1" customWidth="1"/>
    <col min="5896" max="5907" width="10" style="627" customWidth="1"/>
    <col min="5908" max="6144" width="9" style="627"/>
    <col min="6145" max="6145" width="3.75" style="627" customWidth="1"/>
    <col min="6146" max="6146" width="12" style="627" customWidth="1"/>
    <col min="6147" max="6151" width="0" style="627" hidden="1" customWidth="1"/>
    <col min="6152" max="6163" width="10" style="627" customWidth="1"/>
    <col min="6164" max="6400" width="9" style="627"/>
    <col min="6401" max="6401" width="3.75" style="627" customWidth="1"/>
    <col min="6402" max="6402" width="12" style="627" customWidth="1"/>
    <col min="6403" max="6407" width="0" style="627" hidden="1" customWidth="1"/>
    <col min="6408" max="6419" width="10" style="627" customWidth="1"/>
    <col min="6420" max="6656" width="9" style="627"/>
    <col min="6657" max="6657" width="3.75" style="627" customWidth="1"/>
    <col min="6658" max="6658" width="12" style="627" customWidth="1"/>
    <col min="6659" max="6663" width="0" style="627" hidden="1" customWidth="1"/>
    <col min="6664" max="6675" width="10" style="627" customWidth="1"/>
    <col min="6676" max="6912" width="9" style="627"/>
    <col min="6913" max="6913" width="3.75" style="627" customWidth="1"/>
    <col min="6914" max="6914" width="12" style="627" customWidth="1"/>
    <col min="6915" max="6919" width="0" style="627" hidden="1" customWidth="1"/>
    <col min="6920" max="6931" width="10" style="627" customWidth="1"/>
    <col min="6932" max="7168" width="9" style="627"/>
    <col min="7169" max="7169" width="3.75" style="627" customWidth="1"/>
    <col min="7170" max="7170" width="12" style="627" customWidth="1"/>
    <col min="7171" max="7175" width="0" style="627" hidden="1" customWidth="1"/>
    <col min="7176" max="7187" width="10" style="627" customWidth="1"/>
    <col min="7188" max="7424" width="9" style="627"/>
    <col min="7425" max="7425" width="3.75" style="627" customWidth="1"/>
    <col min="7426" max="7426" width="12" style="627" customWidth="1"/>
    <col min="7427" max="7431" width="0" style="627" hidden="1" customWidth="1"/>
    <col min="7432" max="7443" width="10" style="627" customWidth="1"/>
    <col min="7444" max="7680" width="9" style="627"/>
    <col min="7681" max="7681" width="3.75" style="627" customWidth="1"/>
    <col min="7682" max="7682" width="12" style="627" customWidth="1"/>
    <col min="7683" max="7687" width="0" style="627" hidden="1" customWidth="1"/>
    <col min="7688" max="7699" width="10" style="627" customWidth="1"/>
    <col min="7700" max="7936" width="9" style="627"/>
    <col min="7937" max="7937" width="3.75" style="627" customWidth="1"/>
    <col min="7938" max="7938" width="12" style="627" customWidth="1"/>
    <col min="7939" max="7943" width="0" style="627" hidden="1" customWidth="1"/>
    <col min="7944" max="7955" width="10" style="627" customWidth="1"/>
    <col min="7956" max="8192" width="9" style="627"/>
    <col min="8193" max="8193" width="3.75" style="627" customWidth="1"/>
    <col min="8194" max="8194" width="12" style="627" customWidth="1"/>
    <col min="8195" max="8199" width="0" style="627" hidden="1" customWidth="1"/>
    <col min="8200" max="8211" width="10" style="627" customWidth="1"/>
    <col min="8212" max="8448" width="9" style="627"/>
    <col min="8449" max="8449" width="3.75" style="627" customWidth="1"/>
    <col min="8450" max="8450" width="12" style="627" customWidth="1"/>
    <col min="8451" max="8455" width="0" style="627" hidden="1" customWidth="1"/>
    <col min="8456" max="8467" width="10" style="627" customWidth="1"/>
    <col min="8468" max="8704" width="9" style="627"/>
    <col min="8705" max="8705" width="3.75" style="627" customWidth="1"/>
    <col min="8706" max="8706" width="12" style="627" customWidth="1"/>
    <col min="8707" max="8711" width="0" style="627" hidden="1" customWidth="1"/>
    <col min="8712" max="8723" width="10" style="627" customWidth="1"/>
    <col min="8724" max="8960" width="9" style="627"/>
    <col min="8961" max="8961" width="3.75" style="627" customWidth="1"/>
    <col min="8962" max="8962" width="12" style="627" customWidth="1"/>
    <col min="8963" max="8967" width="0" style="627" hidden="1" customWidth="1"/>
    <col min="8968" max="8979" width="10" style="627" customWidth="1"/>
    <col min="8980" max="9216" width="9" style="627"/>
    <col min="9217" max="9217" width="3.75" style="627" customWidth="1"/>
    <col min="9218" max="9218" width="12" style="627" customWidth="1"/>
    <col min="9219" max="9223" width="0" style="627" hidden="1" customWidth="1"/>
    <col min="9224" max="9235" width="10" style="627" customWidth="1"/>
    <col min="9236" max="9472" width="9" style="627"/>
    <col min="9473" max="9473" width="3.75" style="627" customWidth="1"/>
    <col min="9474" max="9474" width="12" style="627" customWidth="1"/>
    <col min="9475" max="9479" width="0" style="627" hidden="1" customWidth="1"/>
    <col min="9480" max="9491" width="10" style="627" customWidth="1"/>
    <col min="9492" max="9728" width="9" style="627"/>
    <col min="9729" max="9729" width="3.75" style="627" customWidth="1"/>
    <col min="9730" max="9730" width="12" style="627" customWidth="1"/>
    <col min="9731" max="9735" width="0" style="627" hidden="1" customWidth="1"/>
    <col min="9736" max="9747" width="10" style="627" customWidth="1"/>
    <col min="9748" max="9984" width="9" style="627"/>
    <col min="9985" max="9985" width="3.75" style="627" customWidth="1"/>
    <col min="9986" max="9986" width="12" style="627" customWidth="1"/>
    <col min="9987" max="9991" width="0" style="627" hidden="1" customWidth="1"/>
    <col min="9992" max="10003" width="10" style="627" customWidth="1"/>
    <col min="10004" max="10240" width="9" style="627"/>
    <col min="10241" max="10241" width="3.75" style="627" customWidth="1"/>
    <col min="10242" max="10242" width="12" style="627" customWidth="1"/>
    <col min="10243" max="10247" width="0" style="627" hidden="1" customWidth="1"/>
    <col min="10248" max="10259" width="10" style="627" customWidth="1"/>
    <col min="10260" max="10496" width="9" style="627"/>
    <col min="10497" max="10497" width="3.75" style="627" customWidth="1"/>
    <col min="10498" max="10498" width="12" style="627" customWidth="1"/>
    <col min="10499" max="10503" width="0" style="627" hidden="1" customWidth="1"/>
    <col min="10504" max="10515" width="10" style="627" customWidth="1"/>
    <col min="10516" max="10752" width="9" style="627"/>
    <col min="10753" max="10753" width="3.75" style="627" customWidth="1"/>
    <col min="10754" max="10754" width="12" style="627" customWidth="1"/>
    <col min="10755" max="10759" width="0" style="627" hidden="1" customWidth="1"/>
    <col min="10760" max="10771" width="10" style="627" customWidth="1"/>
    <col min="10772" max="11008" width="9" style="627"/>
    <col min="11009" max="11009" width="3.75" style="627" customWidth="1"/>
    <col min="11010" max="11010" width="12" style="627" customWidth="1"/>
    <col min="11011" max="11015" width="0" style="627" hidden="1" customWidth="1"/>
    <col min="11016" max="11027" width="10" style="627" customWidth="1"/>
    <col min="11028" max="11264" width="9" style="627"/>
    <col min="11265" max="11265" width="3.75" style="627" customWidth="1"/>
    <col min="11266" max="11266" width="12" style="627" customWidth="1"/>
    <col min="11267" max="11271" width="0" style="627" hidden="1" customWidth="1"/>
    <col min="11272" max="11283" width="10" style="627" customWidth="1"/>
    <col min="11284" max="11520" width="9" style="627"/>
    <col min="11521" max="11521" width="3.75" style="627" customWidth="1"/>
    <col min="11522" max="11522" width="12" style="627" customWidth="1"/>
    <col min="11523" max="11527" width="0" style="627" hidden="1" customWidth="1"/>
    <col min="11528" max="11539" width="10" style="627" customWidth="1"/>
    <col min="11540" max="11776" width="9" style="627"/>
    <col min="11777" max="11777" width="3.75" style="627" customWidth="1"/>
    <col min="11778" max="11778" width="12" style="627" customWidth="1"/>
    <col min="11779" max="11783" width="0" style="627" hidden="1" customWidth="1"/>
    <col min="11784" max="11795" width="10" style="627" customWidth="1"/>
    <col min="11796" max="12032" width="9" style="627"/>
    <col min="12033" max="12033" width="3.75" style="627" customWidth="1"/>
    <col min="12034" max="12034" width="12" style="627" customWidth="1"/>
    <col min="12035" max="12039" width="0" style="627" hidden="1" customWidth="1"/>
    <col min="12040" max="12051" width="10" style="627" customWidth="1"/>
    <col min="12052" max="12288" width="9" style="627"/>
    <col min="12289" max="12289" width="3.75" style="627" customWidth="1"/>
    <col min="12290" max="12290" width="12" style="627" customWidth="1"/>
    <col min="12291" max="12295" width="0" style="627" hidden="1" customWidth="1"/>
    <col min="12296" max="12307" width="10" style="627" customWidth="1"/>
    <col min="12308" max="12544" width="9" style="627"/>
    <col min="12545" max="12545" width="3.75" style="627" customWidth="1"/>
    <col min="12546" max="12546" width="12" style="627" customWidth="1"/>
    <col min="12547" max="12551" width="0" style="627" hidden="1" customWidth="1"/>
    <col min="12552" max="12563" width="10" style="627" customWidth="1"/>
    <col min="12564" max="12800" width="9" style="627"/>
    <col min="12801" max="12801" width="3.75" style="627" customWidth="1"/>
    <col min="12802" max="12802" width="12" style="627" customWidth="1"/>
    <col min="12803" max="12807" width="0" style="627" hidden="1" customWidth="1"/>
    <col min="12808" max="12819" width="10" style="627" customWidth="1"/>
    <col min="12820" max="13056" width="9" style="627"/>
    <col min="13057" max="13057" width="3.75" style="627" customWidth="1"/>
    <col min="13058" max="13058" width="12" style="627" customWidth="1"/>
    <col min="13059" max="13063" width="0" style="627" hidden="1" customWidth="1"/>
    <col min="13064" max="13075" width="10" style="627" customWidth="1"/>
    <col min="13076" max="13312" width="9" style="627"/>
    <col min="13313" max="13313" width="3.75" style="627" customWidth="1"/>
    <col min="13314" max="13314" width="12" style="627" customWidth="1"/>
    <col min="13315" max="13319" width="0" style="627" hidden="1" customWidth="1"/>
    <col min="13320" max="13331" width="10" style="627" customWidth="1"/>
    <col min="13332" max="13568" width="9" style="627"/>
    <col min="13569" max="13569" width="3.75" style="627" customWidth="1"/>
    <col min="13570" max="13570" width="12" style="627" customWidth="1"/>
    <col min="13571" max="13575" width="0" style="627" hidden="1" customWidth="1"/>
    <col min="13576" max="13587" width="10" style="627" customWidth="1"/>
    <col min="13588" max="13824" width="9" style="627"/>
    <col min="13825" max="13825" width="3.75" style="627" customWidth="1"/>
    <col min="13826" max="13826" width="12" style="627" customWidth="1"/>
    <col min="13827" max="13831" width="0" style="627" hidden="1" customWidth="1"/>
    <col min="13832" max="13843" width="10" style="627" customWidth="1"/>
    <col min="13844" max="14080" width="9" style="627"/>
    <col min="14081" max="14081" width="3.75" style="627" customWidth="1"/>
    <col min="14082" max="14082" width="12" style="627" customWidth="1"/>
    <col min="14083" max="14087" width="0" style="627" hidden="1" customWidth="1"/>
    <col min="14088" max="14099" width="10" style="627" customWidth="1"/>
    <col min="14100" max="14336" width="9" style="627"/>
    <col min="14337" max="14337" width="3.75" style="627" customWidth="1"/>
    <col min="14338" max="14338" width="12" style="627" customWidth="1"/>
    <col min="14339" max="14343" width="0" style="627" hidden="1" customWidth="1"/>
    <col min="14344" max="14355" width="10" style="627" customWidth="1"/>
    <col min="14356" max="14592" width="9" style="627"/>
    <col min="14593" max="14593" width="3.75" style="627" customWidth="1"/>
    <col min="14594" max="14594" width="12" style="627" customWidth="1"/>
    <col min="14595" max="14599" width="0" style="627" hidden="1" customWidth="1"/>
    <col min="14600" max="14611" width="10" style="627" customWidth="1"/>
    <col min="14612" max="14848" width="9" style="627"/>
    <col min="14849" max="14849" width="3.75" style="627" customWidth="1"/>
    <col min="14850" max="14850" width="12" style="627" customWidth="1"/>
    <col min="14851" max="14855" width="0" style="627" hidden="1" customWidth="1"/>
    <col min="14856" max="14867" width="10" style="627" customWidth="1"/>
    <col min="14868" max="15104" width="9" style="627"/>
    <col min="15105" max="15105" width="3.75" style="627" customWidth="1"/>
    <col min="15106" max="15106" width="12" style="627" customWidth="1"/>
    <col min="15107" max="15111" width="0" style="627" hidden="1" customWidth="1"/>
    <col min="15112" max="15123" width="10" style="627" customWidth="1"/>
    <col min="15124" max="15360" width="9" style="627"/>
    <col min="15361" max="15361" width="3.75" style="627" customWidth="1"/>
    <col min="15362" max="15362" width="12" style="627" customWidth="1"/>
    <col min="15363" max="15367" width="0" style="627" hidden="1" customWidth="1"/>
    <col min="15368" max="15379" width="10" style="627" customWidth="1"/>
    <col min="15380" max="15616" width="9" style="627"/>
    <col min="15617" max="15617" width="3.75" style="627" customWidth="1"/>
    <col min="15618" max="15618" width="12" style="627" customWidth="1"/>
    <col min="15619" max="15623" width="0" style="627" hidden="1" customWidth="1"/>
    <col min="15624" max="15635" width="10" style="627" customWidth="1"/>
    <col min="15636" max="15872" width="9" style="627"/>
    <col min="15873" max="15873" width="3.75" style="627" customWidth="1"/>
    <col min="15874" max="15874" width="12" style="627" customWidth="1"/>
    <col min="15875" max="15879" width="0" style="627" hidden="1" customWidth="1"/>
    <col min="15880" max="15891" width="10" style="627" customWidth="1"/>
    <col min="15892" max="16128" width="9" style="627"/>
    <col min="16129" max="16129" width="3.75" style="627" customWidth="1"/>
    <col min="16130" max="16130" width="12" style="627" customWidth="1"/>
    <col min="16131" max="16135" width="0" style="627" hidden="1" customWidth="1"/>
    <col min="16136" max="16147" width="10" style="627" customWidth="1"/>
    <col min="16148" max="16384" width="9" style="627"/>
  </cols>
  <sheetData>
    <row r="1" spans="1:19" ht="13.5" x14ac:dyDescent="0.15">
      <c r="A1" s="896" t="s">
        <v>1184</v>
      </c>
      <c r="B1" s="896"/>
      <c r="C1" s="896"/>
      <c r="D1" s="896"/>
      <c r="E1" s="896"/>
      <c r="F1" s="896"/>
      <c r="G1" s="896"/>
      <c r="H1" s="896"/>
      <c r="I1" s="896"/>
      <c r="J1" s="896"/>
      <c r="K1" s="896"/>
      <c r="L1" s="896"/>
      <c r="M1" s="722" t="s">
        <v>1185</v>
      </c>
      <c r="P1" s="723"/>
      <c r="Q1" s="723"/>
      <c r="R1" s="723"/>
      <c r="S1" s="723" t="s">
        <v>1186</v>
      </c>
    </row>
    <row r="2" spans="1:19" ht="13.5" x14ac:dyDescent="0.15">
      <c r="A2" s="724"/>
      <c r="B2" s="724"/>
      <c r="C2" s="725" t="s">
        <v>958</v>
      </c>
      <c r="D2" s="725" t="s">
        <v>959</v>
      </c>
      <c r="E2" s="725" t="s">
        <v>960</v>
      </c>
      <c r="F2" s="725" t="s">
        <v>961</v>
      </c>
      <c r="G2" s="725" t="s">
        <v>962</v>
      </c>
      <c r="H2" s="726" t="s">
        <v>963</v>
      </c>
      <c r="I2" s="726" t="s">
        <v>964</v>
      </c>
      <c r="J2" s="726" t="s">
        <v>965</v>
      </c>
      <c r="K2" s="726" t="s">
        <v>966</v>
      </c>
      <c r="L2" s="726" t="s">
        <v>967</v>
      </c>
      <c r="M2" s="726" t="s">
        <v>968</v>
      </c>
      <c r="N2" s="726" t="s">
        <v>969</v>
      </c>
      <c r="O2" s="726" t="s">
        <v>970</v>
      </c>
      <c r="P2" s="726" t="s">
        <v>971</v>
      </c>
      <c r="Q2" s="726" t="s">
        <v>972</v>
      </c>
      <c r="R2" s="726" t="s">
        <v>973</v>
      </c>
      <c r="S2" s="726" t="s">
        <v>974</v>
      </c>
    </row>
    <row r="3" spans="1:19" ht="13.5" x14ac:dyDescent="0.15">
      <c r="A3" s="727" t="s">
        <v>429</v>
      </c>
      <c r="B3" s="728" t="s">
        <v>1187</v>
      </c>
      <c r="C3" s="729">
        <v>927467</v>
      </c>
      <c r="D3" s="729">
        <v>788421</v>
      </c>
      <c r="E3" s="729">
        <v>747845</v>
      </c>
      <c r="F3" s="729">
        <v>815319</v>
      </c>
      <c r="G3" s="729">
        <v>904800</v>
      </c>
      <c r="H3" s="730">
        <v>951195</v>
      </c>
      <c r="I3" s="730">
        <v>933797</v>
      </c>
      <c r="J3" s="730">
        <v>799394</v>
      </c>
      <c r="K3" s="730">
        <v>699546</v>
      </c>
      <c r="L3" s="730">
        <v>699307</v>
      </c>
      <c r="M3" s="730">
        <v>729165</v>
      </c>
      <c r="N3" s="730">
        <v>736096</v>
      </c>
      <c r="O3" s="730">
        <v>782988</v>
      </c>
      <c r="P3" s="730">
        <v>802688</v>
      </c>
      <c r="Q3" s="730">
        <v>833214</v>
      </c>
      <c r="R3" s="730">
        <v>832023</v>
      </c>
      <c r="S3" s="730">
        <v>895578</v>
      </c>
    </row>
    <row r="4" spans="1:19" ht="13.5" x14ac:dyDescent="0.15">
      <c r="A4" s="731" t="s">
        <v>430</v>
      </c>
      <c r="B4" s="732" t="s">
        <v>1188</v>
      </c>
      <c r="C4" s="733">
        <v>231621</v>
      </c>
      <c r="D4" s="733">
        <v>187616</v>
      </c>
      <c r="E4" s="733">
        <v>175075</v>
      </c>
      <c r="F4" s="733">
        <v>181993</v>
      </c>
      <c r="G4" s="733">
        <v>192996</v>
      </c>
      <c r="H4" s="734">
        <v>212609</v>
      </c>
      <c r="I4" s="734">
        <v>305266</v>
      </c>
      <c r="J4" s="734">
        <v>304825</v>
      </c>
      <c r="K4" s="734">
        <v>288284</v>
      </c>
      <c r="L4" s="734">
        <v>274227</v>
      </c>
      <c r="M4" s="734">
        <v>269909</v>
      </c>
      <c r="N4" s="734">
        <v>278567</v>
      </c>
      <c r="O4" s="734">
        <v>293600</v>
      </c>
      <c r="P4" s="734">
        <v>296287</v>
      </c>
      <c r="Q4" s="734">
        <v>294372</v>
      </c>
      <c r="R4" s="734">
        <v>284349</v>
      </c>
      <c r="S4" s="734">
        <v>295434</v>
      </c>
    </row>
    <row r="5" spans="1:19" ht="13.5" x14ac:dyDescent="0.15">
      <c r="A5" s="731" t="s">
        <v>431</v>
      </c>
      <c r="B5" s="732" t="s">
        <v>1189</v>
      </c>
      <c r="C5" s="733">
        <v>346273</v>
      </c>
      <c r="D5" s="733">
        <v>331842</v>
      </c>
      <c r="E5" s="733">
        <v>316132</v>
      </c>
      <c r="F5" s="733">
        <v>315252</v>
      </c>
      <c r="G5" s="733">
        <v>336872</v>
      </c>
      <c r="H5" s="734">
        <v>378212</v>
      </c>
      <c r="I5" s="734">
        <v>418738</v>
      </c>
      <c r="J5" s="734">
        <v>421649</v>
      </c>
      <c r="K5" s="734">
        <v>392056</v>
      </c>
      <c r="L5" s="734">
        <v>375816</v>
      </c>
      <c r="M5" s="734">
        <v>372734</v>
      </c>
      <c r="N5" s="734">
        <v>384080</v>
      </c>
      <c r="O5" s="734">
        <v>384859</v>
      </c>
      <c r="P5" s="734">
        <v>392333</v>
      </c>
      <c r="Q5" s="734">
        <v>391315</v>
      </c>
      <c r="R5" s="734">
        <v>393039</v>
      </c>
      <c r="S5" s="734">
        <v>393436</v>
      </c>
    </row>
    <row r="6" spans="1:19" ht="13.5" x14ac:dyDescent="0.15">
      <c r="A6" s="726" t="s">
        <v>1190</v>
      </c>
      <c r="B6" s="735" t="s">
        <v>421</v>
      </c>
      <c r="C6" s="736">
        <f t="shared" ref="C6:P6" si="0">ROUND(C3+C4+C5,0)</f>
        <v>1505361</v>
      </c>
      <c r="D6" s="736">
        <f t="shared" si="0"/>
        <v>1307879</v>
      </c>
      <c r="E6" s="736">
        <f t="shared" si="0"/>
        <v>1239052</v>
      </c>
      <c r="F6" s="736">
        <f t="shared" si="0"/>
        <v>1312564</v>
      </c>
      <c r="G6" s="736">
        <f t="shared" si="0"/>
        <v>1434668</v>
      </c>
      <c r="H6" s="737">
        <f t="shared" si="0"/>
        <v>1542016</v>
      </c>
      <c r="I6" s="737">
        <f t="shared" si="0"/>
        <v>1657801</v>
      </c>
      <c r="J6" s="737">
        <f t="shared" si="0"/>
        <v>1525868</v>
      </c>
      <c r="K6" s="737">
        <f t="shared" si="0"/>
        <v>1379886</v>
      </c>
      <c r="L6" s="737">
        <f t="shared" si="0"/>
        <v>1349350</v>
      </c>
      <c r="M6" s="737">
        <f t="shared" si="0"/>
        <v>1371808</v>
      </c>
      <c r="N6" s="737">
        <f t="shared" si="0"/>
        <v>1398743</v>
      </c>
      <c r="O6" s="737">
        <f t="shared" si="0"/>
        <v>1461447</v>
      </c>
      <c r="P6" s="737">
        <f t="shared" si="0"/>
        <v>1491308</v>
      </c>
      <c r="Q6" s="737">
        <f>ROUND(Q3+Q4+Q5,0)</f>
        <v>1518901</v>
      </c>
      <c r="R6" s="737">
        <f>ROUND(R3+R4+R5,0)</f>
        <v>1509411</v>
      </c>
      <c r="S6" s="737">
        <f>ROUND(S3+S4+S5,0)</f>
        <v>1584448</v>
      </c>
    </row>
    <row r="7" spans="1:19" ht="13.5" x14ac:dyDescent="0.15">
      <c r="A7" s="738"/>
      <c r="B7" s="738"/>
      <c r="C7" s="738"/>
      <c r="D7" s="738"/>
      <c r="E7" s="738"/>
      <c r="F7" s="738"/>
      <c r="G7" s="738"/>
      <c r="H7" s="738"/>
      <c r="I7" s="738"/>
      <c r="J7" s="738"/>
    </row>
  </sheetData>
  <mergeCells count="1">
    <mergeCell ref="A1:L1"/>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R44"/>
  <sheetViews>
    <sheetView workbookViewId="0">
      <pane xSplit="6" ySplit="2" topLeftCell="G3" activePane="bottomRight" state="frozen"/>
      <selection pane="topRight" activeCell="G1" sqref="G1"/>
      <selection pane="bottomLeft" activeCell="A3" sqref="A3"/>
      <selection pane="bottomRight" activeCell="M13" sqref="M13"/>
    </sheetView>
  </sheetViews>
  <sheetFormatPr defaultRowHeight="13.5" x14ac:dyDescent="0.15"/>
  <cols>
    <col min="1" max="1" width="33" style="1" customWidth="1"/>
    <col min="2" max="2" width="10.625" style="759" hidden="1" customWidth="1"/>
    <col min="3" max="6" width="10.625" style="1" hidden="1" customWidth="1"/>
    <col min="7" max="18" width="10.625" style="1" customWidth="1"/>
    <col min="19" max="256" width="9" style="1"/>
    <col min="257" max="257" width="33" style="1" customWidth="1"/>
    <col min="258" max="262" width="0" style="1" hidden="1" customWidth="1"/>
    <col min="263" max="274" width="10.625" style="1" customWidth="1"/>
    <col min="275" max="512" width="9" style="1"/>
    <col min="513" max="513" width="33" style="1" customWidth="1"/>
    <col min="514" max="518" width="0" style="1" hidden="1" customWidth="1"/>
    <col min="519" max="530" width="10.625" style="1" customWidth="1"/>
    <col min="531" max="768" width="9" style="1"/>
    <col min="769" max="769" width="33" style="1" customWidth="1"/>
    <col min="770" max="774" width="0" style="1" hidden="1" customWidth="1"/>
    <col min="775" max="786" width="10.625" style="1" customWidth="1"/>
    <col min="787" max="1024" width="9" style="1"/>
    <col min="1025" max="1025" width="33" style="1" customWidth="1"/>
    <col min="1026" max="1030" width="0" style="1" hidden="1" customWidth="1"/>
    <col min="1031" max="1042" width="10.625" style="1" customWidth="1"/>
    <col min="1043" max="1280" width="9" style="1"/>
    <col min="1281" max="1281" width="33" style="1" customWidth="1"/>
    <col min="1282" max="1286" width="0" style="1" hidden="1" customWidth="1"/>
    <col min="1287" max="1298" width="10.625" style="1" customWidth="1"/>
    <col min="1299" max="1536" width="9" style="1"/>
    <col min="1537" max="1537" width="33" style="1" customWidth="1"/>
    <col min="1538" max="1542" width="0" style="1" hidden="1" customWidth="1"/>
    <col min="1543" max="1554" width="10.625" style="1" customWidth="1"/>
    <col min="1555" max="1792" width="9" style="1"/>
    <col min="1793" max="1793" width="33" style="1" customWidth="1"/>
    <col min="1794" max="1798" width="0" style="1" hidden="1" customWidth="1"/>
    <col min="1799" max="1810" width="10.625" style="1" customWidth="1"/>
    <col min="1811" max="2048" width="9" style="1"/>
    <col min="2049" max="2049" width="33" style="1" customWidth="1"/>
    <col min="2050" max="2054" width="0" style="1" hidden="1" customWidth="1"/>
    <col min="2055" max="2066" width="10.625" style="1" customWidth="1"/>
    <col min="2067" max="2304" width="9" style="1"/>
    <col min="2305" max="2305" width="33" style="1" customWidth="1"/>
    <col min="2306" max="2310" width="0" style="1" hidden="1" customWidth="1"/>
    <col min="2311" max="2322" width="10.625" style="1" customWidth="1"/>
    <col min="2323" max="2560" width="9" style="1"/>
    <col min="2561" max="2561" width="33" style="1" customWidth="1"/>
    <col min="2562" max="2566" width="0" style="1" hidden="1" customWidth="1"/>
    <col min="2567" max="2578" width="10.625" style="1" customWidth="1"/>
    <col min="2579" max="2816" width="9" style="1"/>
    <col min="2817" max="2817" width="33" style="1" customWidth="1"/>
    <col min="2818" max="2822" width="0" style="1" hidden="1" customWidth="1"/>
    <col min="2823" max="2834" width="10.625" style="1" customWidth="1"/>
    <col min="2835" max="3072" width="9" style="1"/>
    <col min="3073" max="3073" width="33" style="1" customWidth="1"/>
    <col min="3074" max="3078" width="0" style="1" hidden="1" customWidth="1"/>
    <col min="3079" max="3090" width="10.625" style="1" customWidth="1"/>
    <col min="3091" max="3328" width="9" style="1"/>
    <col min="3329" max="3329" width="33" style="1" customWidth="1"/>
    <col min="3330" max="3334" width="0" style="1" hidden="1" customWidth="1"/>
    <col min="3335" max="3346" width="10.625" style="1" customWidth="1"/>
    <col min="3347" max="3584" width="9" style="1"/>
    <col min="3585" max="3585" width="33" style="1" customWidth="1"/>
    <col min="3586" max="3590" width="0" style="1" hidden="1" customWidth="1"/>
    <col min="3591" max="3602" width="10.625" style="1" customWidth="1"/>
    <col min="3603" max="3840" width="9" style="1"/>
    <col min="3841" max="3841" width="33" style="1" customWidth="1"/>
    <col min="3842" max="3846" width="0" style="1" hidden="1" customWidth="1"/>
    <col min="3847" max="3858" width="10.625" style="1" customWidth="1"/>
    <col min="3859" max="4096" width="9" style="1"/>
    <col min="4097" max="4097" width="33" style="1" customWidth="1"/>
    <col min="4098" max="4102" width="0" style="1" hidden="1" customWidth="1"/>
    <col min="4103" max="4114" width="10.625" style="1" customWidth="1"/>
    <col min="4115" max="4352" width="9" style="1"/>
    <col min="4353" max="4353" width="33" style="1" customWidth="1"/>
    <col min="4354" max="4358" width="0" style="1" hidden="1" customWidth="1"/>
    <col min="4359" max="4370" width="10.625" style="1" customWidth="1"/>
    <col min="4371" max="4608" width="9" style="1"/>
    <col min="4609" max="4609" width="33" style="1" customWidth="1"/>
    <col min="4610" max="4614" width="0" style="1" hidden="1" customWidth="1"/>
    <col min="4615" max="4626" width="10.625" style="1" customWidth="1"/>
    <col min="4627" max="4864" width="9" style="1"/>
    <col min="4865" max="4865" width="33" style="1" customWidth="1"/>
    <col min="4866" max="4870" width="0" style="1" hidden="1" customWidth="1"/>
    <col min="4871" max="4882" width="10.625" style="1" customWidth="1"/>
    <col min="4883" max="5120" width="9" style="1"/>
    <col min="5121" max="5121" width="33" style="1" customWidth="1"/>
    <col min="5122" max="5126" width="0" style="1" hidden="1" customWidth="1"/>
    <col min="5127" max="5138" width="10.625" style="1" customWidth="1"/>
    <col min="5139" max="5376" width="9" style="1"/>
    <col min="5377" max="5377" width="33" style="1" customWidth="1"/>
    <col min="5378" max="5382" width="0" style="1" hidden="1" customWidth="1"/>
    <col min="5383" max="5394" width="10.625" style="1" customWidth="1"/>
    <col min="5395" max="5632" width="9" style="1"/>
    <col min="5633" max="5633" width="33" style="1" customWidth="1"/>
    <col min="5634" max="5638" width="0" style="1" hidden="1" customWidth="1"/>
    <col min="5639" max="5650" width="10.625" style="1" customWidth="1"/>
    <col min="5651" max="5888" width="9" style="1"/>
    <col min="5889" max="5889" width="33" style="1" customWidth="1"/>
    <col min="5890" max="5894" width="0" style="1" hidden="1" customWidth="1"/>
    <col min="5895" max="5906" width="10.625" style="1" customWidth="1"/>
    <col min="5907" max="6144" width="9" style="1"/>
    <col min="6145" max="6145" width="33" style="1" customWidth="1"/>
    <col min="6146" max="6150" width="0" style="1" hidden="1" customWidth="1"/>
    <col min="6151" max="6162" width="10.625" style="1" customWidth="1"/>
    <col min="6163" max="6400" width="9" style="1"/>
    <col min="6401" max="6401" width="33" style="1" customWidth="1"/>
    <col min="6402" max="6406" width="0" style="1" hidden="1" customWidth="1"/>
    <col min="6407" max="6418" width="10.625" style="1" customWidth="1"/>
    <col min="6419" max="6656" width="9" style="1"/>
    <col min="6657" max="6657" width="33" style="1" customWidth="1"/>
    <col min="6658" max="6662" width="0" style="1" hidden="1" customWidth="1"/>
    <col min="6663" max="6674" width="10.625" style="1" customWidth="1"/>
    <col min="6675" max="6912" width="9" style="1"/>
    <col min="6913" max="6913" width="33" style="1" customWidth="1"/>
    <col min="6914" max="6918" width="0" style="1" hidden="1" customWidth="1"/>
    <col min="6919" max="6930" width="10.625" style="1" customWidth="1"/>
    <col min="6931" max="7168" width="9" style="1"/>
    <col min="7169" max="7169" width="33" style="1" customWidth="1"/>
    <col min="7170" max="7174" width="0" style="1" hidden="1" customWidth="1"/>
    <col min="7175" max="7186" width="10.625" style="1" customWidth="1"/>
    <col min="7187" max="7424" width="9" style="1"/>
    <col min="7425" max="7425" width="33" style="1" customWidth="1"/>
    <col min="7426" max="7430" width="0" style="1" hidden="1" customWidth="1"/>
    <col min="7431" max="7442" width="10.625" style="1" customWidth="1"/>
    <col min="7443" max="7680" width="9" style="1"/>
    <col min="7681" max="7681" width="33" style="1" customWidth="1"/>
    <col min="7682" max="7686" width="0" style="1" hidden="1" customWidth="1"/>
    <col min="7687" max="7698" width="10.625" style="1" customWidth="1"/>
    <col min="7699" max="7936" width="9" style="1"/>
    <col min="7937" max="7937" width="33" style="1" customWidth="1"/>
    <col min="7938" max="7942" width="0" style="1" hidden="1" customWidth="1"/>
    <col min="7943" max="7954" width="10.625" style="1" customWidth="1"/>
    <col min="7955" max="8192" width="9" style="1"/>
    <col min="8193" max="8193" width="33" style="1" customWidth="1"/>
    <col min="8194" max="8198" width="0" style="1" hidden="1" customWidth="1"/>
    <col min="8199" max="8210" width="10.625" style="1" customWidth="1"/>
    <col min="8211" max="8448" width="9" style="1"/>
    <col min="8449" max="8449" width="33" style="1" customWidth="1"/>
    <col min="8450" max="8454" width="0" style="1" hidden="1" customWidth="1"/>
    <col min="8455" max="8466" width="10.625" style="1" customWidth="1"/>
    <col min="8467" max="8704" width="9" style="1"/>
    <col min="8705" max="8705" width="33" style="1" customWidth="1"/>
    <col min="8706" max="8710" width="0" style="1" hidden="1" customWidth="1"/>
    <col min="8711" max="8722" width="10.625" style="1" customWidth="1"/>
    <col min="8723" max="8960" width="9" style="1"/>
    <col min="8961" max="8961" width="33" style="1" customWidth="1"/>
    <col min="8962" max="8966" width="0" style="1" hidden="1" customWidth="1"/>
    <col min="8967" max="8978" width="10.625" style="1" customWidth="1"/>
    <col min="8979" max="9216" width="9" style="1"/>
    <col min="9217" max="9217" width="33" style="1" customWidth="1"/>
    <col min="9218" max="9222" width="0" style="1" hidden="1" customWidth="1"/>
    <col min="9223" max="9234" width="10.625" style="1" customWidth="1"/>
    <col min="9235" max="9472" width="9" style="1"/>
    <col min="9473" max="9473" width="33" style="1" customWidth="1"/>
    <col min="9474" max="9478" width="0" style="1" hidden="1" customWidth="1"/>
    <col min="9479" max="9490" width="10.625" style="1" customWidth="1"/>
    <col min="9491" max="9728" width="9" style="1"/>
    <col min="9729" max="9729" width="33" style="1" customWidth="1"/>
    <col min="9730" max="9734" width="0" style="1" hidden="1" customWidth="1"/>
    <col min="9735" max="9746" width="10.625" style="1" customWidth="1"/>
    <col min="9747" max="9984" width="9" style="1"/>
    <col min="9985" max="9985" width="33" style="1" customWidth="1"/>
    <col min="9986" max="9990" width="0" style="1" hidden="1" customWidth="1"/>
    <col min="9991" max="10002" width="10.625" style="1" customWidth="1"/>
    <col min="10003" max="10240" width="9" style="1"/>
    <col min="10241" max="10241" width="33" style="1" customWidth="1"/>
    <col min="10242" max="10246" width="0" style="1" hidden="1" customWidth="1"/>
    <col min="10247" max="10258" width="10.625" style="1" customWidth="1"/>
    <col min="10259" max="10496" width="9" style="1"/>
    <col min="10497" max="10497" width="33" style="1" customWidth="1"/>
    <col min="10498" max="10502" width="0" style="1" hidden="1" customWidth="1"/>
    <col min="10503" max="10514" width="10.625" style="1" customWidth="1"/>
    <col min="10515" max="10752" width="9" style="1"/>
    <col min="10753" max="10753" width="33" style="1" customWidth="1"/>
    <col min="10754" max="10758" width="0" style="1" hidden="1" customWidth="1"/>
    <col min="10759" max="10770" width="10.625" style="1" customWidth="1"/>
    <col min="10771" max="11008" width="9" style="1"/>
    <col min="11009" max="11009" width="33" style="1" customWidth="1"/>
    <col min="11010" max="11014" width="0" style="1" hidden="1" customWidth="1"/>
    <col min="11015" max="11026" width="10.625" style="1" customWidth="1"/>
    <col min="11027" max="11264" width="9" style="1"/>
    <col min="11265" max="11265" width="33" style="1" customWidth="1"/>
    <col min="11266" max="11270" width="0" style="1" hidden="1" customWidth="1"/>
    <col min="11271" max="11282" width="10.625" style="1" customWidth="1"/>
    <col min="11283" max="11520" width="9" style="1"/>
    <col min="11521" max="11521" width="33" style="1" customWidth="1"/>
    <col min="11522" max="11526" width="0" style="1" hidden="1" customWidth="1"/>
    <col min="11527" max="11538" width="10.625" style="1" customWidth="1"/>
    <col min="11539" max="11776" width="9" style="1"/>
    <col min="11777" max="11777" width="33" style="1" customWidth="1"/>
    <col min="11778" max="11782" width="0" style="1" hidden="1" customWidth="1"/>
    <col min="11783" max="11794" width="10.625" style="1" customWidth="1"/>
    <col min="11795" max="12032" width="9" style="1"/>
    <col min="12033" max="12033" width="33" style="1" customWidth="1"/>
    <col min="12034" max="12038" width="0" style="1" hidden="1" customWidth="1"/>
    <col min="12039" max="12050" width="10.625" style="1" customWidth="1"/>
    <col min="12051" max="12288" width="9" style="1"/>
    <col min="12289" max="12289" width="33" style="1" customWidth="1"/>
    <col min="12290" max="12294" width="0" style="1" hidden="1" customWidth="1"/>
    <col min="12295" max="12306" width="10.625" style="1" customWidth="1"/>
    <col min="12307" max="12544" width="9" style="1"/>
    <col min="12545" max="12545" width="33" style="1" customWidth="1"/>
    <col min="12546" max="12550" width="0" style="1" hidden="1" customWidth="1"/>
    <col min="12551" max="12562" width="10.625" style="1" customWidth="1"/>
    <col min="12563" max="12800" width="9" style="1"/>
    <col min="12801" max="12801" width="33" style="1" customWidth="1"/>
    <col min="12802" max="12806" width="0" style="1" hidden="1" customWidth="1"/>
    <col min="12807" max="12818" width="10.625" style="1" customWidth="1"/>
    <col min="12819" max="13056" width="9" style="1"/>
    <col min="13057" max="13057" width="33" style="1" customWidth="1"/>
    <col min="13058" max="13062" width="0" style="1" hidden="1" customWidth="1"/>
    <col min="13063" max="13074" width="10.625" style="1" customWidth="1"/>
    <col min="13075" max="13312" width="9" style="1"/>
    <col min="13313" max="13313" width="33" style="1" customWidth="1"/>
    <col min="13314" max="13318" width="0" style="1" hidden="1" customWidth="1"/>
    <col min="13319" max="13330" width="10.625" style="1" customWidth="1"/>
    <col min="13331" max="13568" width="9" style="1"/>
    <col min="13569" max="13569" width="33" style="1" customWidth="1"/>
    <col min="13570" max="13574" width="0" style="1" hidden="1" customWidth="1"/>
    <col min="13575" max="13586" width="10.625" style="1" customWidth="1"/>
    <col min="13587" max="13824" width="9" style="1"/>
    <col min="13825" max="13825" width="33" style="1" customWidth="1"/>
    <col min="13826" max="13830" width="0" style="1" hidden="1" customWidth="1"/>
    <col min="13831" max="13842" width="10.625" style="1" customWidth="1"/>
    <col min="13843" max="14080" width="9" style="1"/>
    <col min="14081" max="14081" width="33" style="1" customWidth="1"/>
    <col min="14082" max="14086" width="0" style="1" hidden="1" customWidth="1"/>
    <col min="14087" max="14098" width="10.625" style="1" customWidth="1"/>
    <col min="14099" max="14336" width="9" style="1"/>
    <col min="14337" max="14337" width="33" style="1" customWidth="1"/>
    <col min="14338" max="14342" width="0" style="1" hidden="1" customWidth="1"/>
    <col min="14343" max="14354" width="10.625" style="1" customWidth="1"/>
    <col min="14355" max="14592" width="9" style="1"/>
    <col min="14593" max="14593" width="33" style="1" customWidth="1"/>
    <col min="14594" max="14598" width="0" style="1" hidden="1" customWidth="1"/>
    <col min="14599" max="14610" width="10.625" style="1" customWidth="1"/>
    <col min="14611" max="14848" width="9" style="1"/>
    <col min="14849" max="14849" width="33" style="1" customWidth="1"/>
    <col min="14850" max="14854" width="0" style="1" hidden="1" customWidth="1"/>
    <col min="14855" max="14866" width="10.625" style="1" customWidth="1"/>
    <col min="14867" max="15104" width="9" style="1"/>
    <col min="15105" max="15105" width="33" style="1" customWidth="1"/>
    <col min="15106" max="15110" width="0" style="1" hidden="1" customWidth="1"/>
    <col min="15111" max="15122" width="10.625" style="1" customWidth="1"/>
    <col min="15123" max="15360" width="9" style="1"/>
    <col min="15361" max="15361" width="33" style="1" customWidth="1"/>
    <col min="15362" max="15366" width="0" style="1" hidden="1" customWidth="1"/>
    <col min="15367" max="15378" width="10.625" style="1" customWidth="1"/>
    <col min="15379" max="15616" width="9" style="1"/>
    <col min="15617" max="15617" width="33" style="1" customWidth="1"/>
    <col min="15618" max="15622" width="0" style="1" hidden="1" customWidth="1"/>
    <col min="15623" max="15634" width="10.625" style="1" customWidth="1"/>
    <col min="15635" max="15872" width="9" style="1"/>
    <col min="15873" max="15873" width="33" style="1" customWidth="1"/>
    <col min="15874" max="15878" width="0" style="1" hidden="1" customWidth="1"/>
    <col min="15879" max="15890" width="10.625" style="1" customWidth="1"/>
    <col min="15891" max="16128" width="9" style="1"/>
    <col min="16129" max="16129" width="33" style="1" customWidth="1"/>
    <col min="16130" max="16134" width="0" style="1" hidden="1" customWidth="1"/>
    <col min="16135" max="16146" width="10.625" style="1" customWidth="1"/>
    <col min="16147" max="16384" width="9" style="1"/>
  </cols>
  <sheetData>
    <row r="1" spans="1:18" s="742" customFormat="1" ht="20.100000000000001" customHeight="1" x14ac:dyDescent="0.15">
      <c r="A1" s="739" t="s">
        <v>1191</v>
      </c>
      <c r="B1" s="740"/>
      <c r="C1" s="740"/>
      <c r="D1" s="741"/>
      <c r="E1" s="741"/>
      <c r="F1" s="741"/>
      <c r="G1" s="722" t="s">
        <v>1185</v>
      </c>
      <c r="H1" s="741"/>
      <c r="I1" s="741"/>
      <c r="J1" s="741"/>
      <c r="L1" s="741"/>
      <c r="M1" s="741"/>
      <c r="N1" s="741"/>
      <c r="O1" s="741"/>
      <c r="P1" s="743"/>
      <c r="Q1" s="743"/>
      <c r="R1" s="743" t="s">
        <v>1192</v>
      </c>
    </row>
    <row r="2" spans="1:18" s="747" customFormat="1" x14ac:dyDescent="0.15">
      <c r="A2" s="744"/>
      <c r="B2" s="745" t="s">
        <v>1193</v>
      </c>
      <c r="C2" s="746" t="s">
        <v>1194</v>
      </c>
      <c r="D2" s="746" t="s">
        <v>1195</v>
      </c>
      <c r="E2" s="746" t="s">
        <v>1196</v>
      </c>
      <c r="F2" s="746" t="s">
        <v>1197</v>
      </c>
      <c r="G2" s="744" t="s">
        <v>1198</v>
      </c>
      <c r="H2" s="744" t="s">
        <v>1199</v>
      </c>
      <c r="I2" s="744" t="s">
        <v>1200</v>
      </c>
      <c r="J2" s="744" t="s">
        <v>1201</v>
      </c>
      <c r="K2" s="744" t="s">
        <v>1202</v>
      </c>
      <c r="L2" s="744" t="s">
        <v>1203</v>
      </c>
      <c r="M2" s="744" t="s">
        <v>1204</v>
      </c>
      <c r="N2" s="744" t="s">
        <v>1205</v>
      </c>
      <c r="O2" s="744" t="s">
        <v>1206</v>
      </c>
      <c r="P2" s="744" t="s">
        <v>1207</v>
      </c>
      <c r="Q2" s="744" t="s">
        <v>1208</v>
      </c>
      <c r="R2" s="744" t="s">
        <v>1209</v>
      </c>
    </row>
    <row r="3" spans="1:18" ht="18" customHeight="1" x14ac:dyDescent="0.15">
      <c r="A3" s="1" t="s">
        <v>1210</v>
      </c>
      <c r="B3" s="748">
        <f t="shared" ref="B3:F7" si="0">ROUND(C3*B29/C29,0)</f>
        <v>6282</v>
      </c>
      <c r="C3" s="748">
        <f t="shared" si="0"/>
        <v>5314</v>
      </c>
      <c r="D3" s="748">
        <f t="shared" si="0"/>
        <v>4995</v>
      </c>
      <c r="E3" s="748">
        <f t="shared" si="0"/>
        <v>4319</v>
      </c>
      <c r="F3" s="748">
        <f>ROUND(G3*F29/G29,0)</f>
        <v>4899</v>
      </c>
      <c r="G3" s="749">
        <v>4307</v>
      </c>
      <c r="H3" s="749">
        <v>4055</v>
      </c>
      <c r="I3" s="749">
        <v>4096</v>
      </c>
      <c r="J3" s="749">
        <v>4234</v>
      </c>
      <c r="K3" s="749">
        <v>4168</v>
      </c>
      <c r="L3" s="749">
        <v>4690</v>
      </c>
      <c r="M3" s="749">
        <v>4958</v>
      </c>
      <c r="N3" s="749">
        <v>4754</v>
      </c>
      <c r="O3" s="749">
        <v>5634</v>
      </c>
      <c r="P3" s="749">
        <v>6685</v>
      </c>
      <c r="Q3" s="749">
        <v>6997</v>
      </c>
      <c r="R3" s="749">
        <v>6885</v>
      </c>
    </row>
    <row r="4" spans="1:18" ht="18" customHeight="1" x14ac:dyDescent="0.15">
      <c r="A4" s="1" t="s">
        <v>1211</v>
      </c>
      <c r="B4" s="748">
        <f t="shared" si="0"/>
        <v>437</v>
      </c>
      <c r="C4" s="748">
        <f t="shared" si="0"/>
        <v>482</v>
      </c>
      <c r="D4" s="748">
        <f t="shared" si="0"/>
        <v>495</v>
      </c>
      <c r="E4" s="748">
        <f t="shared" si="0"/>
        <v>504</v>
      </c>
      <c r="F4" s="748">
        <f t="shared" si="0"/>
        <v>517</v>
      </c>
      <c r="G4" s="749">
        <v>466</v>
      </c>
      <c r="H4" s="749">
        <v>456</v>
      </c>
      <c r="I4" s="749">
        <v>453</v>
      </c>
      <c r="J4" s="749">
        <v>401</v>
      </c>
      <c r="K4" s="749">
        <v>386</v>
      </c>
      <c r="L4" s="749">
        <v>401</v>
      </c>
      <c r="M4" s="749">
        <v>378</v>
      </c>
      <c r="N4" s="749">
        <v>401</v>
      </c>
      <c r="O4" s="749">
        <v>503</v>
      </c>
      <c r="P4" s="749">
        <v>544</v>
      </c>
      <c r="Q4" s="749">
        <v>524</v>
      </c>
      <c r="R4" s="749">
        <v>538</v>
      </c>
    </row>
    <row r="5" spans="1:18" ht="18" customHeight="1" x14ac:dyDescent="0.15">
      <c r="A5" s="1" t="s">
        <v>1212</v>
      </c>
      <c r="B5" s="748">
        <f t="shared" si="0"/>
        <v>2182</v>
      </c>
      <c r="C5" s="748">
        <f t="shared" si="0"/>
        <v>2075</v>
      </c>
      <c r="D5" s="748">
        <f t="shared" si="0"/>
        <v>1819</v>
      </c>
      <c r="E5" s="748">
        <f t="shared" si="0"/>
        <v>1633</v>
      </c>
      <c r="F5" s="748">
        <f t="shared" si="0"/>
        <v>1815</v>
      </c>
      <c r="G5" s="749">
        <v>1484</v>
      </c>
      <c r="H5" s="749">
        <v>1661</v>
      </c>
      <c r="I5" s="749">
        <v>1387</v>
      </c>
      <c r="J5" s="749">
        <v>1490</v>
      </c>
      <c r="K5" s="749">
        <v>1346</v>
      </c>
      <c r="L5" s="749">
        <v>1314</v>
      </c>
      <c r="M5" s="749">
        <v>1713</v>
      </c>
      <c r="N5" s="749">
        <v>1318</v>
      </c>
      <c r="O5" s="749">
        <v>1766</v>
      </c>
      <c r="P5" s="749">
        <v>2193</v>
      </c>
      <c r="Q5" s="749">
        <v>2439</v>
      </c>
      <c r="R5" s="749">
        <v>2439</v>
      </c>
    </row>
    <row r="6" spans="1:18" ht="18" customHeight="1" x14ac:dyDescent="0.15">
      <c r="A6" s="1" t="s">
        <v>1213</v>
      </c>
      <c r="B6" s="748">
        <f t="shared" si="0"/>
        <v>5037</v>
      </c>
      <c r="C6" s="748">
        <f t="shared" si="0"/>
        <v>3023</v>
      </c>
      <c r="D6" s="748">
        <f t="shared" si="0"/>
        <v>2200</v>
      </c>
      <c r="E6" s="748">
        <f t="shared" si="0"/>
        <v>1701</v>
      </c>
      <c r="F6" s="748">
        <f t="shared" si="0"/>
        <v>1432</v>
      </c>
      <c r="G6" s="749">
        <v>1173</v>
      </c>
      <c r="H6" s="749">
        <v>1314</v>
      </c>
      <c r="I6" s="749">
        <v>2407</v>
      </c>
      <c r="J6" s="749">
        <v>2006</v>
      </c>
      <c r="K6" s="749">
        <v>1918</v>
      </c>
      <c r="L6" s="749">
        <v>3366</v>
      </c>
      <c r="M6" s="749">
        <v>3039</v>
      </c>
      <c r="N6" s="749">
        <v>6808</v>
      </c>
      <c r="O6" s="749">
        <v>4207</v>
      </c>
      <c r="P6" s="749">
        <v>4234</v>
      </c>
      <c r="Q6" s="749">
        <v>4828</v>
      </c>
      <c r="R6" s="749">
        <v>4690</v>
      </c>
    </row>
    <row r="7" spans="1:18" ht="18" customHeight="1" x14ac:dyDescent="0.15">
      <c r="A7" s="1" t="s">
        <v>1214</v>
      </c>
      <c r="B7" s="748">
        <f t="shared" si="0"/>
        <v>758176</v>
      </c>
      <c r="C7" s="748">
        <f t="shared" si="0"/>
        <v>732455</v>
      </c>
      <c r="D7" s="748">
        <f t="shared" si="0"/>
        <v>675056</v>
      </c>
      <c r="E7" s="748">
        <f t="shared" si="0"/>
        <v>684691</v>
      </c>
      <c r="F7" s="748">
        <f t="shared" si="0"/>
        <v>723545</v>
      </c>
      <c r="G7" s="749">
        <v>708412</v>
      </c>
      <c r="H7" s="749">
        <v>705776</v>
      </c>
      <c r="I7" s="749">
        <v>688727</v>
      </c>
      <c r="J7" s="749">
        <v>609111</v>
      </c>
      <c r="K7" s="749">
        <v>628571</v>
      </c>
      <c r="L7" s="749">
        <v>686529</v>
      </c>
      <c r="M7" s="749">
        <v>651558</v>
      </c>
      <c r="N7" s="749">
        <v>620334</v>
      </c>
      <c r="O7" s="749">
        <v>673045</v>
      </c>
      <c r="P7" s="749">
        <v>692342</v>
      </c>
      <c r="Q7" s="749">
        <v>663283</v>
      </c>
      <c r="R7" s="749">
        <v>708073</v>
      </c>
    </row>
    <row r="8" spans="1:18" ht="18" customHeight="1" x14ac:dyDescent="0.15">
      <c r="A8" s="1" t="s">
        <v>1215</v>
      </c>
      <c r="B8" s="748">
        <f>ROUND(C8*B35/C35,0)</f>
        <v>69898</v>
      </c>
      <c r="C8" s="748">
        <f>ROUND(D8*C35/D35,0)</f>
        <v>70451</v>
      </c>
      <c r="D8" s="748">
        <f>ROUND(E8*D35/E35,0)</f>
        <v>68738</v>
      </c>
      <c r="E8" s="748">
        <f>ROUND(F8*E35/F35,0)</f>
        <v>63375</v>
      </c>
      <c r="F8" s="748">
        <f>ROUND(G8*F35/G35,0)</f>
        <v>64029</v>
      </c>
      <c r="G8" s="749">
        <v>59278</v>
      </c>
      <c r="H8" s="749">
        <v>57393</v>
      </c>
      <c r="I8" s="749">
        <v>55446</v>
      </c>
      <c r="J8" s="749">
        <v>60275</v>
      </c>
      <c r="K8" s="749">
        <v>63138</v>
      </c>
      <c r="L8" s="749">
        <v>57401</v>
      </c>
      <c r="M8" s="749">
        <v>54288</v>
      </c>
      <c r="N8" s="749">
        <v>61004</v>
      </c>
      <c r="O8" s="749">
        <v>79119</v>
      </c>
      <c r="P8" s="749">
        <v>91231</v>
      </c>
      <c r="Q8" s="749">
        <v>83899</v>
      </c>
      <c r="R8" s="749">
        <v>88627</v>
      </c>
    </row>
    <row r="9" spans="1:18" ht="18" customHeight="1" x14ac:dyDescent="0.15">
      <c r="A9" s="1" t="s">
        <v>1216</v>
      </c>
      <c r="B9" s="748">
        <f>ROUND(C9*B34/C34,0)</f>
        <v>85732</v>
      </c>
      <c r="C9" s="748">
        <f>ROUND(D9*C34/D34,0)</f>
        <v>69492</v>
      </c>
      <c r="D9" s="748">
        <f>ROUND(E9*D34/E34,0)</f>
        <v>64672</v>
      </c>
      <c r="E9" s="748">
        <f>ROUND(F9*E34/F34,0)</f>
        <v>69699</v>
      </c>
      <c r="F9" s="748">
        <f>ROUND(G9*F34/G34,0)</f>
        <v>69351</v>
      </c>
      <c r="G9" s="749">
        <v>68149</v>
      </c>
      <c r="H9" s="749">
        <v>61692</v>
      </c>
      <c r="I9" s="749">
        <v>71520</v>
      </c>
      <c r="J9" s="749">
        <v>52568</v>
      </c>
      <c r="K9" s="749">
        <v>49738</v>
      </c>
      <c r="L9" s="749">
        <v>51019</v>
      </c>
      <c r="M9" s="749">
        <v>54140</v>
      </c>
      <c r="N9" s="749">
        <v>61368</v>
      </c>
      <c r="O9" s="749">
        <v>76964</v>
      </c>
      <c r="P9" s="749">
        <v>78563</v>
      </c>
      <c r="Q9" s="749">
        <v>86437</v>
      </c>
      <c r="R9" s="749">
        <v>82624</v>
      </c>
    </row>
    <row r="10" spans="1:18" ht="18" customHeight="1" x14ac:dyDescent="0.15">
      <c r="A10" s="1" t="s">
        <v>1217</v>
      </c>
      <c r="B10" s="748">
        <f>ROUND(C10*B36/C36,0)</f>
        <v>193893</v>
      </c>
      <c r="C10" s="748">
        <f>ROUND(D10*C36/D36,0)</f>
        <v>185424</v>
      </c>
      <c r="D10" s="748">
        <f>ROUND(E10*D36/E36,0)</f>
        <v>183431</v>
      </c>
      <c r="E10" s="748">
        <f>ROUND(F10*E36/F36,0)</f>
        <v>182486</v>
      </c>
      <c r="F10" s="748">
        <f>ROUND(G10*F36/G36,0)</f>
        <v>180432</v>
      </c>
      <c r="G10" s="749">
        <v>176593</v>
      </c>
      <c r="H10" s="749">
        <v>180225</v>
      </c>
      <c r="I10" s="749">
        <v>164962</v>
      </c>
      <c r="J10" s="749">
        <v>173221</v>
      </c>
      <c r="K10" s="749">
        <v>177670</v>
      </c>
      <c r="L10" s="749">
        <v>201680</v>
      </c>
      <c r="M10" s="749">
        <v>207306</v>
      </c>
      <c r="N10" s="749">
        <v>206857</v>
      </c>
      <c r="O10" s="749">
        <v>230820</v>
      </c>
      <c r="P10" s="749">
        <v>263084</v>
      </c>
      <c r="Q10" s="749">
        <v>261013</v>
      </c>
      <c r="R10" s="749">
        <v>257416</v>
      </c>
    </row>
    <row r="11" spans="1:18" ht="18" customHeight="1" x14ac:dyDescent="0.15">
      <c r="A11" s="1" t="s">
        <v>1218</v>
      </c>
      <c r="B11" s="748">
        <f>ROUND(C11*B39/C39,0)</f>
        <v>79747</v>
      </c>
      <c r="C11" s="748">
        <f>ROUND(D11*C39/D39,0)</f>
        <v>80199</v>
      </c>
      <c r="D11" s="748">
        <f>ROUND(E11*D39/E39,0)</f>
        <v>80238</v>
      </c>
      <c r="E11" s="748">
        <f>ROUND(F11*E39/F39,0)</f>
        <v>82971</v>
      </c>
      <c r="F11" s="748">
        <f>ROUND(G11*F39/G39,0)</f>
        <v>82885</v>
      </c>
      <c r="G11" s="749">
        <v>88201</v>
      </c>
      <c r="H11" s="749">
        <v>92611</v>
      </c>
      <c r="I11" s="749">
        <v>90312</v>
      </c>
      <c r="J11" s="749">
        <v>81437</v>
      </c>
      <c r="K11" s="749">
        <v>81504</v>
      </c>
      <c r="L11" s="749">
        <v>83577</v>
      </c>
      <c r="M11" s="749">
        <v>86695</v>
      </c>
      <c r="N11" s="749">
        <v>81467</v>
      </c>
      <c r="O11" s="749">
        <v>112666</v>
      </c>
      <c r="P11" s="749">
        <v>119896</v>
      </c>
      <c r="Q11" s="749">
        <v>110653</v>
      </c>
      <c r="R11" s="749">
        <v>112344</v>
      </c>
    </row>
    <row r="12" spans="1:18" ht="18" customHeight="1" x14ac:dyDescent="0.15">
      <c r="A12" s="1" t="s">
        <v>1219</v>
      </c>
      <c r="B12" s="748">
        <f>ROUND(C12*B41/C41,0)</f>
        <v>39204</v>
      </c>
      <c r="C12" s="748">
        <f>ROUND(D12*C41/D41,0)</f>
        <v>42295</v>
      </c>
      <c r="D12" s="748">
        <f>ROUND(E12*D41/E41,0)</f>
        <v>40447</v>
      </c>
      <c r="E12" s="748">
        <f>ROUND(F12*E41/F41,0)</f>
        <v>41517</v>
      </c>
      <c r="F12" s="748">
        <f>ROUND(G12*F41/G41,0)</f>
        <v>43465</v>
      </c>
      <c r="G12" s="749">
        <v>43617</v>
      </c>
      <c r="H12" s="749">
        <v>43872</v>
      </c>
      <c r="I12" s="749">
        <v>40374</v>
      </c>
      <c r="J12" s="749">
        <v>40328</v>
      </c>
      <c r="K12" s="749">
        <v>36021</v>
      </c>
      <c r="L12" s="749">
        <v>41185</v>
      </c>
      <c r="M12" s="749">
        <v>39145</v>
      </c>
      <c r="N12" s="749">
        <v>39896</v>
      </c>
      <c r="O12" s="749">
        <v>49119</v>
      </c>
      <c r="P12" s="749">
        <v>47839</v>
      </c>
      <c r="Q12" s="749">
        <v>49754</v>
      </c>
      <c r="R12" s="749">
        <v>56641</v>
      </c>
    </row>
    <row r="13" spans="1:18" ht="18" customHeight="1" x14ac:dyDescent="0.15">
      <c r="A13" s="1" t="s">
        <v>1220</v>
      </c>
      <c r="B13" s="748">
        <f>ROUND(C13*B40/C40,0)</f>
        <v>36794</v>
      </c>
      <c r="C13" s="748">
        <f>ROUND(D13*C40/D40,0)</f>
        <v>38621</v>
      </c>
      <c r="D13" s="748">
        <f>ROUND(E13*D40/E40,0)</f>
        <v>39604</v>
      </c>
      <c r="E13" s="748">
        <f>ROUND(F13*E40/F40,0)</f>
        <v>38667</v>
      </c>
      <c r="F13" s="748">
        <f>ROUND(G13*F40/G40,0)</f>
        <v>39171</v>
      </c>
      <c r="G13" s="749">
        <v>37594</v>
      </c>
      <c r="H13" s="749">
        <v>37769</v>
      </c>
      <c r="I13" s="749">
        <v>38336</v>
      </c>
      <c r="J13" s="749">
        <v>38580</v>
      </c>
      <c r="K13" s="749">
        <v>36821</v>
      </c>
      <c r="L13" s="749">
        <v>41988</v>
      </c>
      <c r="M13" s="749">
        <v>40224</v>
      </c>
      <c r="N13" s="749">
        <v>41039</v>
      </c>
      <c r="O13" s="749">
        <v>50501</v>
      </c>
      <c r="P13" s="749">
        <v>53770</v>
      </c>
      <c r="Q13" s="749">
        <v>51066</v>
      </c>
      <c r="R13" s="749">
        <v>49917</v>
      </c>
    </row>
    <row r="14" spans="1:18" ht="18" customHeight="1" x14ac:dyDescent="0.15">
      <c r="A14" s="1" t="s">
        <v>1221</v>
      </c>
      <c r="B14" s="748">
        <f t="shared" ref="B14:E15" si="1">ROUND(C14*B37/C37,0)</f>
        <v>33440</v>
      </c>
      <c r="C14" s="748">
        <f t="shared" si="1"/>
        <v>35099</v>
      </c>
      <c r="D14" s="748">
        <f t="shared" si="1"/>
        <v>35186</v>
      </c>
      <c r="E14" s="748">
        <f t="shared" si="1"/>
        <v>36960</v>
      </c>
      <c r="F14" s="748">
        <f>ROUND(G14*F37/G37,0)</f>
        <v>39846</v>
      </c>
      <c r="G14" s="749">
        <v>39300</v>
      </c>
      <c r="H14" s="749">
        <v>39280</v>
      </c>
      <c r="I14" s="749">
        <v>31407</v>
      </c>
      <c r="J14" s="749">
        <v>29912</v>
      </c>
      <c r="K14" s="749">
        <v>27629</v>
      </c>
      <c r="L14" s="749">
        <v>27803</v>
      </c>
      <c r="M14" s="749">
        <v>27504</v>
      </c>
      <c r="N14" s="749">
        <v>29125</v>
      </c>
      <c r="O14" s="749">
        <v>32037</v>
      </c>
      <c r="P14" s="749">
        <v>33075</v>
      </c>
      <c r="Q14" s="749">
        <v>31312</v>
      </c>
      <c r="R14" s="749">
        <v>31472</v>
      </c>
    </row>
    <row r="15" spans="1:18" ht="18" customHeight="1" x14ac:dyDescent="0.15">
      <c r="A15" s="1" t="s">
        <v>1222</v>
      </c>
      <c r="B15" s="748">
        <f t="shared" si="1"/>
        <v>130444</v>
      </c>
      <c r="C15" s="748">
        <f t="shared" si="1"/>
        <v>120979</v>
      </c>
      <c r="D15" s="748">
        <f t="shared" si="1"/>
        <v>115954</v>
      </c>
      <c r="E15" s="748">
        <f t="shared" si="1"/>
        <v>117877</v>
      </c>
      <c r="F15" s="748">
        <f>ROUND(G15*F38/G38,0)</f>
        <v>123560</v>
      </c>
      <c r="G15" s="749">
        <v>126555</v>
      </c>
      <c r="H15" s="749">
        <v>127954</v>
      </c>
      <c r="I15" s="749">
        <v>126236</v>
      </c>
      <c r="J15" s="749">
        <v>119901</v>
      </c>
      <c r="K15" s="749">
        <v>111375</v>
      </c>
      <c r="L15" s="749">
        <v>118654</v>
      </c>
      <c r="M15" s="749">
        <v>115949</v>
      </c>
      <c r="N15" s="749">
        <v>119804</v>
      </c>
      <c r="O15" s="749">
        <v>130041</v>
      </c>
      <c r="P15" s="749">
        <v>134159</v>
      </c>
      <c r="Q15" s="749">
        <v>137530</v>
      </c>
      <c r="R15" s="749">
        <v>141195</v>
      </c>
    </row>
    <row r="16" spans="1:18" ht="18" customHeight="1" x14ac:dyDescent="0.15">
      <c r="A16" s="1" t="s">
        <v>1223</v>
      </c>
      <c r="B16" s="748">
        <f t="shared" ref="B16:E17" si="2">ROUND(C16*B41/C41,0)</f>
        <v>66855</v>
      </c>
      <c r="C16" s="748">
        <f t="shared" si="2"/>
        <v>72126</v>
      </c>
      <c r="D16" s="748">
        <f t="shared" si="2"/>
        <v>68975</v>
      </c>
      <c r="E16" s="748">
        <f t="shared" si="2"/>
        <v>70799</v>
      </c>
      <c r="F16" s="748">
        <f>ROUND(G16*F41/G41,0)</f>
        <v>74121</v>
      </c>
      <c r="G16" s="749">
        <v>74381</v>
      </c>
      <c r="H16" s="749">
        <v>79401</v>
      </c>
      <c r="I16" s="749">
        <v>81036</v>
      </c>
      <c r="J16" s="749">
        <v>77376</v>
      </c>
      <c r="K16" s="749">
        <v>72125</v>
      </c>
      <c r="L16" s="749">
        <v>81730</v>
      </c>
      <c r="M16" s="749">
        <v>76405</v>
      </c>
      <c r="N16" s="749">
        <v>80050</v>
      </c>
      <c r="O16" s="749">
        <v>100317</v>
      </c>
      <c r="P16" s="749">
        <v>114714</v>
      </c>
      <c r="Q16" s="749">
        <v>119633</v>
      </c>
      <c r="R16" s="749">
        <v>124266</v>
      </c>
    </row>
    <row r="17" spans="1:18" ht="18" customHeight="1" x14ac:dyDescent="0.15">
      <c r="A17" s="1" t="s">
        <v>1224</v>
      </c>
      <c r="B17" s="748">
        <f t="shared" si="2"/>
        <v>164</v>
      </c>
      <c r="C17" s="748">
        <f t="shared" si="2"/>
        <v>178</v>
      </c>
      <c r="D17" s="748">
        <f t="shared" si="2"/>
        <v>246</v>
      </c>
      <c r="E17" s="748">
        <f t="shared" si="2"/>
        <v>433</v>
      </c>
      <c r="F17" s="748">
        <f>ROUND(G17*F42/G42,0)</f>
        <v>336</v>
      </c>
      <c r="G17" s="749">
        <v>360</v>
      </c>
      <c r="H17" s="749">
        <v>367</v>
      </c>
      <c r="I17" s="749">
        <v>268</v>
      </c>
      <c r="J17" s="749">
        <v>265</v>
      </c>
      <c r="K17" s="749">
        <v>275</v>
      </c>
      <c r="L17" s="749">
        <v>210</v>
      </c>
      <c r="M17" s="749">
        <v>333</v>
      </c>
      <c r="N17" s="749">
        <v>342</v>
      </c>
      <c r="O17" s="749">
        <v>465</v>
      </c>
      <c r="P17" s="749">
        <v>379</v>
      </c>
      <c r="Q17" s="749">
        <v>557</v>
      </c>
      <c r="R17" s="749">
        <v>583</v>
      </c>
    </row>
    <row r="18" spans="1:18" ht="18" customHeight="1" x14ac:dyDescent="0.15">
      <c r="A18" s="1" t="s">
        <v>1225</v>
      </c>
      <c r="B18" s="748">
        <f>ROUND(C18*B41/C41,0)</f>
        <v>19921</v>
      </c>
      <c r="C18" s="748">
        <f>ROUND(D18*C41/D41,0)</f>
        <v>21492</v>
      </c>
      <c r="D18" s="748">
        <f>ROUND(E18*D41/E41,0)</f>
        <v>20553</v>
      </c>
      <c r="E18" s="748">
        <f>ROUND(F18*E41/F41,0)</f>
        <v>21096</v>
      </c>
      <c r="F18" s="748">
        <f>ROUND(G18*F41/G41,0)</f>
        <v>22086</v>
      </c>
      <c r="G18" s="749">
        <v>22163</v>
      </c>
      <c r="H18" s="749">
        <v>22570</v>
      </c>
      <c r="I18" s="749">
        <v>22681</v>
      </c>
      <c r="J18" s="749">
        <v>23342</v>
      </c>
      <c r="K18" s="749">
        <v>23119</v>
      </c>
      <c r="L18" s="749">
        <v>23585</v>
      </c>
      <c r="M18" s="749">
        <v>22097</v>
      </c>
      <c r="N18" s="749">
        <v>21964</v>
      </c>
      <c r="O18" s="749">
        <v>22170</v>
      </c>
      <c r="P18" s="749">
        <v>22593</v>
      </c>
      <c r="Q18" s="749">
        <v>23679</v>
      </c>
      <c r="R18" s="749">
        <v>25322</v>
      </c>
    </row>
    <row r="19" spans="1:18" ht="18" customHeight="1" x14ac:dyDescent="0.15">
      <c r="A19" s="1" t="s">
        <v>1226</v>
      </c>
      <c r="B19" s="748">
        <f>ROUND(C19*B41/C41,0)</f>
        <v>28574</v>
      </c>
      <c r="C19" s="748">
        <f>ROUND(D19*C41/D41,0)</f>
        <v>30827</v>
      </c>
      <c r="D19" s="748">
        <f>ROUND(E19*D41/E41,0)</f>
        <v>29480</v>
      </c>
      <c r="E19" s="748">
        <f>ROUND(F19*E41/F41,0)</f>
        <v>30260</v>
      </c>
      <c r="F19" s="748">
        <f>ROUND(G19*F41/G41,0)</f>
        <v>31680</v>
      </c>
      <c r="G19" s="749">
        <v>31791</v>
      </c>
      <c r="H19" s="749">
        <v>32362</v>
      </c>
      <c r="I19" s="749">
        <v>33762</v>
      </c>
      <c r="J19" s="749">
        <v>37839</v>
      </c>
      <c r="K19" s="749">
        <v>38698</v>
      </c>
      <c r="L19" s="749">
        <v>39558</v>
      </c>
      <c r="M19" s="749">
        <v>37148</v>
      </c>
      <c r="N19" s="749">
        <v>37600</v>
      </c>
      <c r="O19" s="749">
        <v>37203</v>
      </c>
      <c r="P19" s="749">
        <v>36810</v>
      </c>
      <c r="Q19" s="749">
        <v>37540</v>
      </c>
      <c r="R19" s="749">
        <v>37308</v>
      </c>
    </row>
    <row r="20" spans="1:18" ht="18" customHeight="1" x14ac:dyDescent="0.15">
      <c r="A20" s="1" t="s">
        <v>1227</v>
      </c>
      <c r="B20" s="748">
        <f>ROUND(C20*B41/C41,0)</f>
        <v>90290</v>
      </c>
      <c r="C20" s="748">
        <f>ROUND(D20*C41/D41,0)</f>
        <v>97409</v>
      </c>
      <c r="D20" s="748">
        <f>ROUND(E20*D41/E41,0)</f>
        <v>93154</v>
      </c>
      <c r="E20" s="748">
        <f>ROUND(F20*E41/F41,0)</f>
        <v>95617</v>
      </c>
      <c r="F20" s="748">
        <f>ROUND(G20*F41/G41,0)</f>
        <v>100103</v>
      </c>
      <c r="G20" s="749">
        <v>100454</v>
      </c>
      <c r="H20" s="749">
        <v>96928</v>
      </c>
      <c r="I20" s="749">
        <v>93414</v>
      </c>
      <c r="J20" s="749">
        <v>93508</v>
      </c>
      <c r="K20" s="749">
        <v>82245</v>
      </c>
      <c r="L20" s="749">
        <v>86330</v>
      </c>
      <c r="M20" s="749">
        <v>83895</v>
      </c>
      <c r="N20" s="749">
        <v>84252</v>
      </c>
      <c r="O20" s="749">
        <v>101100</v>
      </c>
      <c r="P20" s="749">
        <v>106959</v>
      </c>
      <c r="Q20" s="749">
        <v>101651</v>
      </c>
      <c r="R20" s="749">
        <v>102190</v>
      </c>
    </row>
    <row r="21" spans="1:18" ht="18" customHeight="1" x14ac:dyDescent="0.15">
      <c r="A21" s="750" t="s">
        <v>1228</v>
      </c>
      <c r="B21" s="751">
        <f t="shared" ref="B21:P21" si="3">SUM(B3:B20)</f>
        <v>1647070</v>
      </c>
      <c r="C21" s="751">
        <f t="shared" si="3"/>
        <v>1607941</v>
      </c>
      <c r="D21" s="751">
        <f t="shared" si="3"/>
        <v>1525243</v>
      </c>
      <c r="E21" s="751">
        <f t="shared" si="3"/>
        <v>1544605</v>
      </c>
      <c r="F21" s="751">
        <f t="shared" si="3"/>
        <v>1603273</v>
      </c>
      <c r="G21" s="752">
        <f t="shared" si="3"/>
        <v>1584278</v>
      </c>
      <c r="H21" s="752">
        <f t="shared" si="3"/>
        <v>1585686</v>
      </c>
      <c r="I21" s="752">
        <f t="shared" si="3"/>
        <v>1546824</v>
      </c>
      <c r="J21" s="752">
        <f t="shared" si="3"/>
        <v>1445794</v>
      </c>
      <c r="K21" s="752">
        <f t="shared" si="3"/>
        <v>1436747</v>
      </c>
      <c r="L21" s="752">
        <f t="shared" si="3"/>
        <v>1551020</v>
      </c>
      <c r="M21" s="752">
        <f t="shared" si="3"/>
        <v>1506775</v>
      </c>
      <c r="N21" s="752">
        <f t="shared" si="3"/>
        <v>1498383</v>
      </c>
      <c r="O21" s="752">
        <f t="shared" si="3"/>
        <v>1707677</v>
      </c>
      <c r="P21" s="752">
        <f t="shared" si="3"/>
        <v>1809070</v>
      </c>
      <c r="Q21" s="752">
        <f>SUM(Q3:Q20)</f>
        <v>1772795</v>
      </c>
      <c r="R21" s="752">
        <f>SUM(R3:R20)</f>
        <v>1832530</v>
      </c>
    </row>
    <row r="22" spans="1:18" ht="18" customHeight="1" x14ac:dyDescent="0.15">
      <c r="A22" s="753" t="s">
        <v>1229</v>
      </c>
      <c r="B22" s="754">
        <f t="shared" ref="B22:O22" si="4">B21-SUM(B23:B24)</f>
        <v>1640399</v>
      </c>
      <c r="C22" s="754">
        <f t="shared" si="4"/>
        <v>1598749</v>
      </c>
      <c r="D22" s="754">
        <f t="shared" si="4"/>
        <v>1516504</v>
      </c>
      <c r="E22" s="754">
        <f t="shared" si="4"/>
        <v>1534556</v>
      </c>
      <c r="F22" s="754">
        <f t="shared" si="4"/>
        <v>1593252</v>
      </c>
      <c r="G22" s="755">
        <f t="shared" si="4"/>
        <v>1575145</v>
      </c>
      <c r="H22" s="755">
        <f t="shared" si="4"/>
        <v>1576510</v>
      </c>
      <c r="I22" s="755">
        <f t="shared" si="4"/>
        <v>1537534</v>
      </c>
      <c r="J22" s="755">
        <f t="shared" si="4"/>
        <v>1436517</v>
      </c>
      <c r="K22" s="755">
        <f t="shared" si="4"/>
        <v>1427170</v>
      </c>
      <c r="L22" s="755">
        <f t="shared" si="4"/>
        <v>1540142</v>
      </c>
      <c r="M22" s="755">
        <f t="shared" si="4"/>
        <v>1495250</v>
      </c>
      <c r="N22" s="755">
        <f t="shared" si="4"/>
        <v>1485209</v>
      </c>
      <c r="O22" s="755">
        <f t="shared" si="4"/>
        <v>1694631</v>
      </c>
      <c r="P22" s="755">
        <f>P21-SUM(P23:P24)</f>
        <v>1794946</v>
      </c>
      <c r="Q22" s="755">
        <f>Q21-SUM(Q23:Q24)</f>
        <v>1758184</v>
      </c>
      <c r="R22" s="755">
        <f>R21-SUM(R23:R24)</f>
        <v>1816555</v>
      </c>
    </row>
    <row r="23" spans="1:18" ht="18" customHeight="1" x14ac:dyDescent="0.15">
      <c r="A23" s="756" t="s">
        <v>1230</v>
      </c>
      <c r="B23" s="748">
        <f t="shared" ref="B23:E24" si="5">ROUND(C23*B42/C42,0)</f>
        <v>384</v>
      </c>
      <c r="C23" s="748">
        <f t="shared" si="5"/>
        <v>417</v>
      </c>
      <c r="D23" s="748">
        <f t="shared" si="5"/>
        <v>575</v>
      </c>
      <c r="E23" s="748">
        <f t="shared" si="5"/>
        <v>1012</v>
      </c>
      <c r="F23" s="748">
        <f>ROUND(G23*F42/G42,0)</f>
        <v>786</v>
      </c>
      <c r="G23" s="759">
        <v>841</v>
      </c>
      <c r="H23" s="759">
        <v>818</v>
      </c>
      <c r="I23" s="759">
        <v>603</v>
      </c>
      <c r="J23" s="759">
        <v>600</v>
      </c>
      <c r="K23" s="759">
        <v>602</v>
      </c>
      <c r="L23" s="759">
        <v>894</v>
      </c>
      <c r="M23" s="759">
        <v>1396</v>
      </c>
      <c r="N23" s="759">
        <v>1342</v>
      </c>
      <c r="O23" s="759">
        <v>1564</v>
      </c>
      <c r="P23" s="759">
        <v>1458</v>
      </c>
      <c r="Q23" s="759">
        <v>1605</v>
      </c>
      <c r="R23" s="759">
        <v>1800</v>
      </c>
    </row>
    <row r="24" spans="1:18" ht="18" customHeight="1" x14ac:dyDescent="0.15">
      <c r="A24" s="757" t="s">
        <v>1231</v>
      </c>
      <c r="B24" s="758">
        <f t="shared" si="5"/>
        <v>6287</v>
      </c>
      <c r="C24" s="758">
        <f t="shared" si="5"/>
        <v>8775</v>
      </c>
      <c r="D24" s="758">
        <f t="shared" si="5"/>
        <v>8164</v>
      </c>
      <c r="E24" s="758">
        <f t="shared" si="5"/>
        <v>9037</v>
      </c>
      <c r="F24" s="758">
        <f>ROUND(G24*F43/G43,0)</f>
        <v>9235</v>
      </c>
      <c r="G24" s="764">
        <v>8292</v>
      </c>
      <c r="H24" s="764">
        <v>8358</v>
      </c>
      <c r="I24" s="764">
        <v>8687</v>
      </c>
      <c r="J24" s="764">
        <v>8677</v>
      </c>
      <c r="K24" s="764">
        <v>8975</v>
      </c>
      <c r="L24" s="764">
        <v>9984</v>
      </c>
      <c r="M24" s="764">
        <v>10129</v>
      </c>
      <c r="N24" s="764">
        <v>11832</v>
      </c>
      <c r="O24" s="764">
        <v>11482</v>
      </c>
      <c r="P24" s="764">
        <v>12666</v>
      </c>
      <c r="Q24" s="764">
        <v>13006</v>
      </c>
      <c r="R24" s="764">
        <v>14175</v>
      </c>
    </row>
    <row r="25" spans="1:18" x14ac:dyDescent="0.15">
      <c r="A25" t="s">
        <v>1085</v>
      </c>
      <c r="G25" s="759">
        <f>G12+G16+SUM(G18:G20)</f>
        <v>272406</v>
      </c>
      <c r="H25" s="759">
        <f t="shared" ref="H25:R25" si="6">H12+H16+SUM(H18:H20)</f>
        <v>275133</v>
      </c>
      <c r="I25" s="759">
        <f t="shared" si="6"/>
        <v>271267</v>
      </c>
      <c r="J25" s="759">
        <f t="shared" si="6"/>
        <v>272393</v>
      </c>
      <c r="K25" s="759">
        <f t="shared" si="6"/>
        <v>252208</v>
      </c>
      <c r="L25" s="759">
        <f t="shared" si="6"/>
        <v>272388</v>
      </c>
      <c r="M25" s="759">
        <f t="shared" si="6"/>
        <v>258690</v>
      </c>
      <c r="N25" s="759">
        <f t="shared" si="6"/>
        <v>263762</v>
      </c>
      <c r="O25" s="759">
        <f t="shared" si="6"/>
        <v>309909</v>
      </c>
      <c r="P25" s="759">
        <f t="shared" si="6"/>
        <v>328915</v>
      </c>
      <c r="Q25" s="759">
        <f t="shared" si="6"/>
        <v>332257</v>
      </c>
      <c r="R25" s="759">
        <f t="shared" si="6"/>
        <v>345727</v>
      </c>
    </row>
    <row r="27" spans="1:18" x14ac:dyDescent="0.15">
      <c r="A27" s="760" t="s">
        <v>1191</v>
      </c>
      <c r="B27" s="740"/>
      <c r="C27" s="740"/>
      <c r="D27" s="741"/>
      <c r="E27" s="741"/>
      <c r="F27" s="741"/>
      <c r="G27" s="741"/>
    </row>
    <row r="28" spans="1:18" x14ac:dyDescent="0.15">
      <c r="A28" s="744"/>
      <c r="B28" s="761" t="s">
        <v>1193</v>
      </c>
      <c r="C28" s="762" t="s">
        <v>1194</v>
      </c>
      <c r="D28" s="762" t="s">
        <v>1195</v>
      </c>
      <c r="E28" s="762" t="s">
        <v>1196</v>
      </c>
      <c r="F28" s="762" t="s">
        <v>1197</v>
      </c>
      <c r="G28" s="744" t="s">
        <v>1198</v>
      </c>
    </row>
    <row r="29" spans="1:18" x14ac:dyDescent="0.15">
      <c r="A29" s="1" t="s">
        <v>1210</v>
      </c>
      <c r="B29" s="759">
        <v>6307</v>
      </c>
      <c r="C29" s="759">
        <v>5335</v>
      </c>
      <c r="D29" s="759">
        <v>5015</v>
      </c>
      <c r="E29" s="759">
        <v>4336</v>
      </c>
      <c r="F29" s="759">
        <v>4918</v>
      </c>
      <c r="G29" s="759">
        <v>4324</v>
      </c>
    </row>
    <row r="30" spans="1:18" x14ac:dyDescent="0.15">
      <c r="A30" s="1" t="s">
        <v>1211</v>
      </c>
      <c r="B30" s="759">
        <v>327</v>
      </c>
      <c r="C30" s="759">
        <v>361</v>
      </c>
      <c r="D30" s="759">
        <v>371</v>
      </c>
      <c r="E30" s="759">
        <v>378</v>
      </c>
      <c r="F30" s="759">
        <v>388</v>
      </c>
      <c r="G30" s="759">
        <v>350</v>
      </c>
    </row>
    <row r="31" spans="1:18" x14ac:dyDescent="0.15">
      <c r="A31" s="1" t="s">
        <v>1212</v>
      </c>
      <c r="B31" s="759">
        <v>2234</v>
      </c>
      <c r="C31" s="759">
        <v>2124</v>
      </c>
      <c r="D31" s="759">
        <v>1862</v>
      </c>
      <c r="E31" s="759">
        <v>1672</v>
      </c>
      <c r="F31" s="759">
        <v>1858</v>
      </c>
      <c r="G31" s="759">
        <v>1519</v>
      </c>
    </row>
    <row r="32" spans="1:18" x14ac:dyDescent="0.15">
      <c r="A32" s="1" t="s">
        <v>1213</v>
      </c>
      <c r="B32" s="759">
        <v>9225</v>
      </c>
      <c r="C32" s="759">
        <v>5537</v>
      </c>
      <c r="D32" s="759">
        <v>4030</v>
      </c>
      <c r="E32" s="759">
        <v>3116</v>
      </c>
      <c r="F32" s="759">
        <v>2624</v>
      </c>
      <c r="G32" s="759">
        <v>2150</v>
      </c>
    </row>
    <row r="33" spans="1:7" x14ac:dyDescent="0.15">
      <c r="A33" s="1" t="s">
        <v>1214</v>
      </c>
      <c r="B33" s="759">
        <v>770589</v>
      </c>
      <c r="C33" s="759">
        <v>744447</v>
      </c>
      <c r="D33" s="759">
        <v>686108</v>
      </c>
      <c r="E33" s="759">
        <v>695901</v>
      </c>
      <c r="F33" s="759">
        <v>735391</v>
      </c>
      <c r="G33" s="759">
        <v>720010</v>
      </c>
    </row>
    <row r="34" spans="1:7" x14ac:dyDescent="0.15">
      <c r="A34" s="1" t="s">
        <v>1232</v>
      </c>
      <c r="B34" s="759">
        <v>94171</v>
      </c>
      <c r="C34" s="759">
        <v>76332</v>
      </c>
      <c r="D34" s="759">
        <v>71038</v>
      </c>
      <c r="E34" s="759">
        <v>76560</v>
      </c>
      <c r="F34" s="759">
        <v>76178</v>
      </c>
      <c r="G34" s="759">
        <v>74858</v>
      </c>
    </row>
    <row r="35" spans="1:7" x14ac:dyDescent="0.15">
      <c r="A35" s="1" t="s">
        <v>1233</v>
      </c>
      <c r="B35" s="759">
        <v>65703</v>
      </c>
      <c r="C35" s="759">
        <v>66223</v>
      </c>
      <c r="D35" s="759">
        <v>64613</v>
      </c>
      <c r="E35" s="759">
        <v>59572</v>
      </c>
      <c r="F35" s="759">
        <v>60187</v>
      </c>
      <c r="G35" s="759">
        <v>55721</v>
      </c>
    </row>
    <row r="36" spans="1:7" x14ac:dyDescent="0.15">
      <c r="A36" s="1" t="s">
        <v>1217</v>
      </c>
      <c r="B36" s="759">
        <v>212381</v>
      </c>
      <c r="C36" s="759">
        <v>203104</v>
      </c>
      <c r="D36" s="759">
        <v>200921</v>
      </c>
      <c r="E36" s="759">
        <v>199886</v>
      </c>
      <c r="F36" s="759">
        <v>197636</v>
      </c>
      <c r="G36" s="759">
        <v>193431</v>
      </c>
    </row>
    <row r="37" spans="1:7" x14ac:dyDescent="0.15">
      <c r="A37" s="1" t="s">
        <v>1234</v>
      </c>
      <c r="B37" s="759">
        <v>36287</v>
      </c>
      <c r="C37" s="759">
        <v>38087</v>
      </c>
      <c r="D37" s="759">
        <v>38181</v>
      </c>
      <c r="E37" s="759">
        <v>40106</v>
      </c>
      <c r="F37" s="759">
        <v>43238</v>
      </c>
      <c r="G37" s="759">
        <v>42646</v>
      </c>
    </row>
    <row r="38" spans="1:7" x14ac:dyDescent="0.15">
      <c r="A38" s="1" t="s">
        <v>1235</v>
      </c>
      <c r="B38" s="759">
        <v>129200</v>
      </c>
      <c r="C38" s="759">
        <v>119825</v>
      </c>
      <c r="D38" s="759">
        <v>114848</v>
      </c>
      <c r="E38" s="759">
        <v>116753</v>
      </c>
      <c r="F38" s="759">
        <v>122382</v>
      </c>
      <c r="G38" s="759">
        <v>125348</v>
      </c>
    </row>
    <row r="39" spans="1:7" x14ac:dyDescent="0.15">
      <c r="A39" s="1" t="s">
        <v>1236</v>
      </c>
      <c r="B39" s="763">
        <v>82835</v>
      </c>
      <c r="C39" s="763">
        <v>83304</v>
      </c>
      <c r="D39" s="763">
        <v>83344</v>
      </c>
      <c r="E39" s="763">
        <v>86183</v>
      </c>
      <c r="F39" s="759">
        <v>86094</v>
      </c>
      <c r="G39" s="759">
        <v>91616</v>
      </c>
    </row>
    <row r="40" spans="1:7" x14ac:dyDescent="0.15">
      <c r="A40" s="1" t="s">
        <v>1237</v>
      </c>
      <c r="B40" s="763">
        <v>43530</v>
      </c>
      <c r="C40" s="763">
        <v>45691</v>
      </c>
      <c r="D40" s="763">
        <v>46854</v>
      </c>
      <c r="E40" s="763">
        <v>45746</v>
      </c>
      <c r="F40" s="759">
        <v>46342</v>
      </c>
      <c r="G40" s="759">
        <v>44476</v>
      </c>
    </row>
    <row r="41" spans="1:7" x14ac:dyDescent="0.15">
      <c r="A41" s="1" t="s">
        <v>1238</v>
      </c>
      <c r="B41" s="759">
        <v>268041</v>
      </c>
      <c r="C41" s="759">
        <v>289174</v>
      </c>
      <c r="D41" s="759">
        <v>276542</v>
      </c>
      <c r="E41" s="759">
        <v>283855</v>
      </c>
      <c r="F41" s="759">
        <v>297172</v>
      </c>
      <c r="G41" s="759">
        <v>298213</v>
      </c>
    </row>
    <row r="42" spans="1:7" x14ac:dyDescent="0.15">
      <c r="A42" s="753" t="s">
        <v>1239</v>
      </c>
      <c r="B42" s="755">
        <v>384</v>
      </c>
      <c r="C42" s="755">
        <v>417</v>
      </c>
      <c r="D42" s="755">
        <v>575</v>
      </c>
      <c r="E42" s="755">
        <v>1012</v>
      </c>
      <c r="F42" s="755">
        <v>786</v>
      </c>
      <c r="G42" s="755">
        <v>841</v>
      </c>
    </row>
    <row r="43" spans="1:7" x14ac:dyDescent="0.15">
      <c r="A43" s="757" t="s">
        <v>1240</v>
      </c>
      <c r="B43" s="764">
        <v>5936</v>
      </c>
      <c r="C43" s="764">
        <v>8285</v>
      </c>
      <c r="D43" s="764">
        <v>7708</v>
      </c>
      <c r="E43" s="764">
        <v>8532</v>
      </c>
      <c r="F43" s="764">
        <v>8719</v>
      </c>
      <c r="G43" s="764">
        <v>7829</v>
      </c>
    </row>
    <row r="44" spans="1:7" x14ac:dyDescent="0.15">
      <c r="A44" s="750" t="s">
        <v>1228</v>
      </c>
      <c r="B44" s="752">
        <v>1727150</v>
      </c>
      <c r="C44" s="752">
        <v>1688246</v>
      </c>
      <c r="D44" s="752">
        <v>1602009</v>
      </c>
      <c r="E44" s="752">
        <v>1623608</v>
      </c>
      <c r="F44" s="752">
        <v>1683913</v>
      </c>
      <c r="G44" s="752">
        <v>1663332</v>
      </c>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9"/>
  <sheetViews>
    <sheetView workbookViewId="0">
      <pane xSplit="2" ySplit="5" topLeftCell="C6" activePane="bottomRight" state="frozen"/>
      <selection pane="topRight" activeCell="C1" sqref="C1"/>
      <selection pane="bottomLeft" activeCell="A6" sqref="A6"/>
      <selection pane="bottomRight" activeCell="E9" sqref="E9:E10"/>
    </sheetView>
  </sheetViews>
  <sheetFormatPr defaultColWidth="9" defaultRowHeight="12" x14ac:dyDescent="0.15"/>
  <cols>
    <col min="1" max="1" width="3.875" style="49" customWidth="1"/>
    <col min="2" max="2" width="16.875" style="49" customWidth="1"/>
    <col min="3" max="4" width="10.5" style="49" customWidth="1"/>
    <col min="5" max="7" width="9.25" style="49" customWidth="1"/>
    <col min="8" max="8" width="6.875" style="49" customWidth="1"/>
    <col min="9" max="9" width="5.5" style="49" customWidth="1"/>
    <col min="10" max="10" width="18" style="49" customWidth="1"/>
    <col min="11" max="11" width="11.125" style="49" customWidth="1"/>
    <col min="12" max="12" width="13" style="49" customWidth="1"/>
    <col min="13" max="14" width="12.625" style="49" customWidth="1"/>
    <col min="15" max="15" width="10.5" style="49" customWidth="1"/>
    <col min="16" max="16384" width="9" style="49"/>
  </cols>
  <sheetData>
    <row r="1" spans="1:15" x14ac:dyDescent="0.15">
      <c r="A1" s="54" t="s">
        <v>307</v>
      </c>
    </row>
    <row r="2" spans="1:15" x14ac:dyDescent="0.15">
      <c r="A2" s="264" t="s">
        <v>306</v>
      </c>
      <c r="B2" s="265"/>
      <c r="C2" s="265"/>
      <c r="D2" s="265"/>
      <c r="E2" s="265"/>
      <c r="F2" s="265"/>
      <c r="G2" s="265"/>
      <c r="H2" s="266"/>
    </row>
    <row r="3" spans="1:15" x14ac:dyDescent="0.15">
      <c r="A3" s="54" t="s">
        <v>311</v>
      </c>
      <c r="J3" s="54" t="s">
        <v>208</v>
      </c>
    </row>
    <row r="4" spans="1:15" x14ac:dyDescent="0.15">
      <c r="A4" s="50"/>
      <c r="B4" s="51"/>
      <c r="C4" s="52" t="s">
        <v>115</v>
      </c>
      <c r="D4" s="104"/>
      <c r="E4" s="339" t="s">
        <v>116</v>
      </c>
      <c r="F4" s="340"/>
      <c r="G4" s="341"/>
      <c r="H4" s="98" t="s">
        <v>117</v>
      </c>
      <c r="J4" s="208"/>
      <c r="K4" s="267" t="s">
        <v>120</v>
      </c>
      <c r="L4" s="268" t="s">
        <v>170</v>
      </c>
      <c r="M4" s="116" t="s">
        <v>122</v>
      </c>
      <c r="N4" s="268" t="s">
        <v>209</v>
      </c>
      <c r="O4" s="141" t="s">
        <v>443</v>
      </c>
    </row>
    <row r="5" spans="1:15" x14ac:dyDescent="0.15">
      <c r="A5" s="53"/>
      <c r="B5" s="105"/>
      <c r="C5" s="52" t="s">
        <v>120</v>
      </c>
      <c r="D5" s="256" t="s">
        <v>121</v>
      </c>
      <c r="E5" s="338" t="s">
        <v>122</v>
      </c>
      <c r="F5" s="247" t="s">
        <v>123</v>
      </c>
      <c r="G5" s="873" t="s">
        <v>443</v>
      </c>
      <c r="H5" s="103" t="s">
        <v>124</v>
      </c>
      <c r="J5" s="215"/>
      <c r="K5" s="269" t="s">
        <v>119</v>
      </c>
      <c r="L5" s="270" t="s">
        <v>119</v>
      </c>
      <c r="M5" s="271" t="s">
        <v>210</v>
      </c>
      <c r="N5" s="270" t="s">
        <v>210</v>
      </c>
      <c r="O5" s="150" t="s">
        <v>119</v>
      </c>
    </row>
    <row r="6" spans="1:15" x14ac:dyDescent="0.15">
      <c r="A6" s="140" t="s">
        <v>219</v>
      </c>
      <c r="B6" s="51" t="s">
        <v>220</v>
      </c>
      <c r="C6" s="272">
        <f>'1'!S5+'2'!S5+'3'!S5+'4'!S5+'5'!S5+'6'!S5+'7'!S5+'8'!S5+'9'!S5+'10'!S5+'11'!S5+'12'!S5+'13'!S5+'14'!S5+'15'!S5+'16'!S5+'17'!S5+'18'!S5+'19'!S5+'20'!S5+'21'!S5+'22'!S5+'23'!S5+'24'!S5+'25'!S5+'26'!S5+'27'!S5+'28'!S5+'29'!S5+'30'!S5+'31'!S5+'32'!S5+'33'!S5+'34'!S5+'35'!S5+'36'!S5+'37'!S5+'38'!S5+'39'!S5</f>
        <v>108.93093040797129</v>
      </c>
      <c r="D6" s="273">
        <f>'1'!U5+'2'!U5+'3'!U5+'4'!U5+'5'!U5+'6'!U5+'7'!U5+'8'!U5+'9'!U5+'10'!U5+'11'!U5+'12'!U5+'13'!U5+'14'!U5+'15'!U5+'16'!U5+'17'!U5+'18'!U5+'19'!U5+'20'!U5+'21'!U5+'22'!U5+'23'!U5+'24'!U5+'25'!U5+'26'!U5+'27'!U5+'28'!U5+'29'!U5+'30'!U5+'31'!U5+'32'!U5+'33'!U5+'34'!U5+'35'!U5+'36'!U5+'37'!U5+'38'!U5+'39'!U5</f>
        <v>49.242272332525147</v>
      </c>
      <c r="E6" s="274">
        <f>'1'!W5+'2'!W5+'3'!W5+'4'!W5+'5'!W5+'6'!W5+'7'!W5+'8'!W5+'9'!W5+'10'!W5+'11'!W5+'12'!W5+'13'!W5+'14'!W5+'15'!W5+'16'!W5+'17'!W5+'18'!W5+'19'!W5+'20'!W5+'21'!W5+'22'!W5+'23'!W5+'24'!W5+'25'!W5+'26'!W5+'27'!W5+'28'!W5+'29'!W5+'30'!W5+'31'!W5+'32'!W5+'33'!W5+'34'!W5+'35'!W5+'36'!W5+'37'!W5+'38'!W5+'39'!W5</f>
        <v>29</v>
      </c>
      <c r="F6" s="334">
        <f>'1'!Y5+'2'!Y5+'3'!Y5+'4'!Y5+'5'!Y5+'6'!Y5+'7'!Y5+'8'!Y5+'9'!Y5+'10'!Y5+'11'!Y5+'12'!Y5+'13'!Y5+'14'!Y5+'15'!Y5+'16'!Y5+'17'!Y5+'18'!Y5+'19'!Y5+'20'!Y5+'21'!Y5+'22'!Y5+'23'!Y5+'24'!Y5+'25'!Y5+'26'!Y5+'27'!Y5+'28'!Y5+'29'!Y5+'30'!Y5+'31'!Y5+'32'!Y5+'33'!Y5+'34'!Y5+'35'!Y5+'36'!Y5+'37'!Y5+'38'!Y5+'39'!Y5</f>
        <v>5</v>
      </c>
      <c r="G6" s="334">
        <f>税収効果WS!C6</f>
        <v>10.684401233194921</v>
      </c>
      <c r="H6" s="102">
        <v>1</v>
      </c>
      <c r="J6" s="275" t="s">
        <v>211</v>
      </c>
      <c r="K6" s="108">
        <f>C45</f>
        <v>5571.062065302136</v>
      </c>
      <c r="L6" s="108">
        <f>D45</f>
        <v>2675.8727259001294</v>
      </c>
      <c r="M6" s="109">
        <f>E45</f>
        <v>319</v>
      </c>
      <c r="N6" s="110">
        <f>F45</f>
        <v>247</v>
      </c>
      <c r="O6" s="342">
        <f>G45</f>
        <v>548.56457787840907</v>
      </c>
    </row>
    <row r="7" spans="1:15" x14ac:dyDescent="0.15">
      <c r="A7" s="142" t="s">
        <v>177</v>
      </c>
      <c r="B7" s="49" t="s">
        <v>221</v>
      </c>
      <c r="C7" s="276">
        <f>'1'!S6+'2'!S6+'3'!S6+'4'!S6+'5'!S6+'6'!S6+'7'!S6+'8'!S6+'9'!S6+'10'!S6+'11'!S6+'12'!S6+'13'!S6+'14'!S6+'15'!S6+'16'!S6+'17'!S6+'18'!S6+'19'!S6+'20'!S6+'21'!S6+'22'!S6+'23'!S6+'24'!S6+'25'!S6+'26'!S6+'27'!S6+'28'!S6+'29'!S6+'30'!S6+'31'!S6+'32'!S6+'33'!S6+'34'!S6+'35'!S6+'36'!S6+'37'!S6+'38'!S6+'39'!S6</f>
        <v>105.64277751873661</v>
      </c>
      <c r="D7" s="273">
        <f>'1'!U6+'2'!U6+'3'!U6+'4'!U6+'5'!U6+'6'!U6+'7'!U6+'8'!U6+'9'!U6+'10'!U6+'11'!U6+'12'!U6+'13'!U6+'14'!U6+'15'!U6+'16'!U6+'17'!U6+'18'!U6+'19'!U6+'20'!U6+'21'!U6+'22'!U6+'23'!U6+'24'!U6+'25'!U6+'26'!U6+'27'!U6+'28'!U6+'29'!U6+'30'!U6+'31'!U6+'32'!U6+'33'!U6+'34'!U6+'35'!U6+'36'!U6+'37'!U6+'38'!U6+'39'!U6</f>
        <v>78.605819915525302</v>
      </c>
      <c r="E7" s="274">
        <f>'1'!W6+'2'!W6+'3'!W6+'4'!W6+'5'!W6+'6'!W6+'7'!W6+'8'!W6+'9'!W6+'10'!W6+'11'!W6+'12'!W6+'13'!W6+'14'!W6+'15'!W6+'16'!W6+'17'!W6+'18'!W6+'19'!W6+'20'!W6+'21'!W6+'22'!W6+'23'!W6+'24'!W6+'25'!W6+'26'!W6+'27'!W6+'28'!W6+'29'!W6+'30'!W6+'31'!W6+'32'!W6+'33'!W6+'34'!W6+'35'!W6+'36'!W6+'37'!W6+'38'!W6+'39'!W6</f>
        <v>15</v>
      </c>
      <c r="F7" s="334">
        <f>'1'!Y6+'2'!Y6+'3'!Y6+'4'!Y6+'5'!Y6+'6'!Y6+'7'!Y6+'8'!Y6+'9'!Y6+'10'!Y6+'11'!Y6+'12'!Y6+'13'!Y6+'14'!Y6+'15'!Y6+'16'!Y6+'17'!Y6+'18'!Y6+'19'!Y6+'20'!Y6+'21'!Y6+'22'!Y6+'23'!Y6+'24'!Y6+'25'!Y6+'26'!Y6+'27'!Y6+'28'!Y6+'29'!Y6+'30'!Y6+'31'!Y6+'32'!Y6+'33'!Y6+'34'!Y6+'35'!Y6+'36'!Y6+'37'!Y6+'38'!Y6+'39'!Y6</f>
        <v>12</v>
      </c>
      <c r="G7" s="334">
        <f>税収効果WS!C7</f>
        <v>20.848228925850343</v>
      </c>
      <c r="H7" s="177">
        <v>2</v>
      </c>
      <c r="J7" s="275" t="s">
        <v>212</v>
      </c>
      <c r="K7" s="108">
        <f>最終需要_まとめ!C45</f>
        <v>3900</v>
      </c>
      <c r="L7" s="110">
        <v>21328823</v>
      </c>
      <c r="M7" s="111" t="s">
        <v>213</v>
      </c>
      <c r="N7" s="112" t="s">
        <v>213</v>
      </c>
      <c r="O7" s="343" t="s">
        <v>213</v>
      </c>
    </row>
    <row r="8" spans="1:15" x14ac:dyDescent="0.15">
      <c r="A8" s="142" t="s">
        <v>178</v>
      </c>
      <c r="B8" s="49" t="s">
        <v>222</v>
      </c>
      <c r="C8" s="276">
        <f>'1'!S7+'2'!S7+'3'!S7+'4'!S7+'5'!S7+'6'!S7+'7'!S7+'8'!S7+'9'!S7+'10'!S7+'11'!S7+'12'!S7+'13'!S7+'14'!S7+'15'!S7+'16'!S7+'17'!S7+'18'!S7+'19'!S7+'20'!S7+'21'!S7+'22'!S7+'23'!S7+'24'!S7+'25'!S7+'26'!S7+'27'!S7+'28'!S7+'29'!S7+'30'!S7+'31'!S7+'32'!S7+'33'!S7+'34'!S7+'35'!S7+'36'!S7+'37'!S7+'38'!S7+'39'!S7</f>
        <v>105.7477603731958</v>
      </c>
      <c r="D8" s="273">
        <f>'1'!U7+'2'!U7+'3'!U7+'4'!U7+'5'!U7+'6'!U7+'7'!U7+'8'!U7+'9'!U7+'10'!U7+'11'!U7+'12'!U7+'13'!U7+'14'!U7+'15'!U7+'16'!U7+'17'!U7+'18'!U7+'19'!U7+'20'!U7+'21'!U7+'22'!U7+'23'!U7+'24'!U7+'25'!U7+'26'!U7+'27'!U7+'28'!U7+'29'!U7+'30'!U7+'31'!U7+'32'!U7+'33'!U7+'34'!U7+'35'!U7+'36'!U7+'37'!U7+'38'!U7+'39'!U7</f>
        <v>54.623311499016239</v>
      </c>
      <c r="E8" s="274">
        <f>'1'!W7+'2'!W7+'3'!W7+'4'!W7+'5'!W7+'6'!W7+'7'!W7+'8'!W7+'9'!W7+'10'!W7+'11'!W7+'12'!W7+'13'!W7+'14'!W7+'15'!W7+'16'!W7+'17'!W7+'18'!W7+'19'!W7+'20'!W7+'21'!W7+'22'!W7+'23'!W7+'24'!W7+'25'!W7+'26'!W7+'27'!W7+'28'!W7+'29'!W7+'30'!W7+'31'!W7+'32'!W7+'33'!W7+'34'!W7+'35'!W7+'36'!W7+'37'!W7+'38'!W7+'39'!W7</f>
        <v>10</v>
      </c>
      <c r="F8" s="334">
        <f>'1'!Y7+'2'!Y7+'3'!Y7+'4'!Y7+'5'!Y7+'6'!Y7+'7'!Y7+'8'!Y7+'9'!Y7+'10'!Y7+'11'!Y7+'12'!Y7+'13'!Y7+'14'!Y7+'15'!Y7+'16'!Y7+'17'!Y7+'18'!Y7+'19'!Y7+'20'!Y7+'21'!Y7+'22'!Y7+'23'!Y7+'24'!Y7+'25'!Y7+'26'!Y7+'27'!Y7+'28'!Y7+'29'!Y7+'30'!Y7+'31'!Y7+'32'!Y7+'33'!Y7+'34'!Y7+'35'!Y7+'36'!Y7+'37'!Y7+'38'!Y7+'39'!Y7</f>
        <v>3</v>
      </c>
      <c r="G8" s="334">
        <f>税収効果WS!C8</f>
        <v>10.742411872811845</v>
      </c>
      <c r="H8" s="177">
        <v>3</v>
      </c>
      <c r="J8" s="275" t="s">
        <v>214</v>
      </c>
      <c r="K8" s="113">
        <f>K6/K7</f>
        <v>1.4284774526415733</v>
      </c>
      <c r="L8" s="478">
        <f>L6/L7</f>
        <v>1.2545805860455261E-4</v>
      </c>
      <c r="M8" s="111" t="s">
        <v>215</v>
      </c>
      <c r="N8" s="114" t="s">
        <v>215</v>
      </c>
      <c r="O8" s="344" t="s">
        <v>213</v>
      </c>
    </row>
    <row r="9" spans="1:15" x14ac:dyDescent="0.15">
      <c r="A9" s="142" t="s">
        <v>179</v>
      </c>
      <c r="B9" s="49" t="s">
        <v>27</v>
      </c>
      <c r="C9" s="276">
        <f>'1'!S8+'2'!S8+'3'!S8+'4'!S8+'5'!S8+'6'!S8+'7'!S8+'8'!S8+'9'!S8+'10'!S8+'11'!S8+'12'!S8+'13'!S8+'14'!S8+'15'!S8+'16'!S8+'17'!S8+'18'!S8+'19'!S8+'20'!S8+'21'!S8+'22'!S8+'23'!S8+'24'!S8+'25'!S8+'26'!S8+'27'!S8+'28'!S8+'29'!S8+'30'!S8+'31'!S8+'32'!S8+'33'!S8+'34'!S8+'35'!S8+'36'!S8+'37'!S8+'38'!S8+'39'!S8</f>
        <v>103.81310669797088</v>
      </c>
      <c r="D9" s="273">
        <f>'1'!U8+'2'!U8+'3'!U8+'4'!U8+'5'!U8+'6'!U8+'7'!U8+'8'!U8+'9'!U8+'10'!U8+'11'!U8+'12'!U8+'13'!U8+'14'!U8+'15'!U8+'16'!U8+'17'!U8+'18'!U8+'19'!U8+'20'!U8+'21'!U8+'22'!U8+'23'!U8+'24'!U8+'25'!U8+'26'!U8+'27'!U8+'28'!U8+'29'!U8+'30'!U8+'31'!U8+'32'!U8+'33'!U8+'34'!U8+'35'!U8+'36'!U8+'37'!U8+'38'!U8+'39'!U8</f>
        <v>40.309054594111387</v>
      </c>
      <c r="E9" s="274">
        <f>'1'!W8+'2'!W8+'3'!W8+'4'!W8+'5'!W8+'6'!W8+'7'!W8+'8'!W8+'9'!W8+'10'!W8+'11'!W8+'12'!W8+'13'!W8+'14'!W8+'15'!W8+'16'!W8+'17'!W8+'18'!W8+'19'!W8+'20'!W8+'21'!W8+'22'!W8+'23'!W8+'24'!W8+'25'!W8+'26'!W8+'27'!W8+'28'!W8+'29'!W8+'30'!W8+'31'!W8+'32'!W8+'33'!W8+'34'!W8+'35'!W8+'36'!W8+'37'!W8+'38'!W8+'39'!W8</f>
        <v>2</v>
      </c>
      <c r="F9" s="334">
        <f>'1'!Y8+'2'!Y8+'3'!Y8+'4'!Y8+'5'!Y8+'6'!Y8+'7'!Y8+'8'!Y8+'9'!Y8+'10'!Y8+'11'!Y8+'12'!Y8+'13'!Y8+'14'!Y8+'15'!Y8+'16'!Y8+'17'!Y8+'18'!Y8+'19'!Y8+'20'!Y8+'21'!Y8+'22'!Y8+'23'!Y8+'24'!Y8+'25'!Y8+'26'!Y8+'27'!Y8+'28'!Y8+'29'!Y8+'30'!Y8+'31'!Y8+'32'!Y8+'33'!Y8+'34'!Y8+'35'!Y8+'36'!Y8+'37'!Y8+'38'!Y8+'39'!Y8</f>
        <v>2</v>
      </c>
      <c r="G9" s="334">
        <f>税収効果WS!C9</f>
        <v>48.725846056591429</v>
      </c>
      <c r="H9" s="177">
        <v>4</v>
      </c>
      <c r="J9" s="277" t="s">
        <v>117</v>
      </c>
      <c r="K9" s="897" t="s">
        <v>953</v>
      </c>
      <c r="L9" s="898"/>
      <c r="M9" s="278"/>
      <c r="N9" s="279"/>
      <c r="O9" s="103"/>
    </row>
    <row r="10" spans="1:15" x14ac:dyDescent="0.15">
      <c r="A10" s="140" t="s">
        <v>180</v>
      </c>
      <c r="B10" s="51" t="s">
        <v>151</v>
      </c>
      <c r="C10" s="272">
        <f>'1'!S9+'2'!S9+'3'!S9+'4'!S9+'5'!S9+'6'!S9+'7'!S9+'8'!S9+'9'!S9+'10'!S9+'11'!S9+'12'!S9+'13'!S9+'14'!S9+'15'!S9+'16'!S9+'17'!S9+'18'!S9+'19'!S9+'20'!S9+'21'!S9+'22'!S9+'23'!S9+'24'!S9+'25'!S9+'26'!S9+'27'!S9+'28'!S9+'29'!S9+'30'!S9+'31'!S9+'32'!S9+'33'!S9+'34'!S9+'35'!S9+'36'!S9+'37'!S9+'38'!S9+'39'!S9</f>
        <v>141.32075572626081</v>
      </c>
      <c r="D10" s="280">
        <f>'1'!U9+'2'!U9+'3'!U9+'4'!U9+'5'!U9+'6'!U9+'7'!U9+'8'!U9+'9'!U9+'10'!U9+'11'!U9+'12'!U9+'13'!U9+'14'!U9+'15'!U9+'16'!U9+'17'!U9+'18'!U9+'19'!U9+'20'!U9+'21'!U9+'22'!U9+'23'!U9+'24'!U9+'25'!U9+'26'!U9+'27'!U9+'28'!U9+'29'!U9+'30'!U9+'31'!U9+'32'!U9+'33'!U9+'34'!U9+'35'!U9+'36'!U9+'37'!U9+'38'!U9+'39'!U9</f>
        <v>47.316611677464515</v>
      </c>
      <c r="E10" s="281">
        <f>'1'!W9+'2'!W9+'3'!W9+'4'!W9+'5'!W9+'6'!W9+'7'!W9+'8'!W9+'9'!W9+'10'!W9+'11'!W9+'12'!W9+'13'!W9+'14'!W9+'15'!W9+'16'!W9+'17'!W9+'18'!W9+'19'!W9+'20'!W9+'21'!W9+'22'!W9+'23'!W9+'24'!W9+'25'!W9+'26'!W9+'27'!W9+'28'!W9+'29'!W9+'30'!W9+'31'!W9+'32'!W9+'33'!W9+'34'!W9+'35'!W9+'36'!W9+'37'!W9+'38'!W9+'39'!W9</f>
        <v>4</v>
      </c>
      <c r="F10" s="335">
        <f>'1'!Y9+'2'!Y9+'3'!Y9+'4'!Y9+'5'!Y9+'6'!Y9+'7'!Y9+'8'!Y9+'9'!Y9+'10'!Y9+'11'!Y9+'12'!Y9+'13'!Y9+'14'!Y9+'15'!Y9+'16'!Y9+'17'!Y9+'18'!Y9+'19'!Y9+'20'!Y9+'21'!Y9+'22'!Y9+'23'!Y9+'24'!Y9+'25'!Y9+'26'!Y9+'27'!Y9+'28'!Y9+'29'!Y9+'30'!Y9+'31'!Y9+'32'!Y9+'33'!Y9+'34'!Y9+'35'!Y9+'36'!Y9+'37'!Y9+'38'!Y9+'39'!Y9</f>
        <v>4</v>
      </c>
      <c r="G10" s="335">
        <f>税収効果WS!C10</f>
        <v>11.569891461209465</v>
      </c>
      <c r="H10" s="102">
        <v>5</v>
      </c>
      <c r="J10" s="56" t="s">
        <v>312</v>
      </c>
    </row>
    <row r="11" spans="1:15" x14ac:dyDescent="0.15">
      <c r="A11" s="142" t="s">
        <v>181</v>
      </c>
      <c r="B11" s="49" t="s">
        <v>28</v>
      </c>
      <c r="C11" s="276">
        <f>'1'!S10+'2'!S10+'3'!S10+'4'!S10+'5'!S10+'6'!S10+'7'!S10+'8'!S10+'9'!S10+'10'!S10+'11'!S10+'12'!S10+'13'!S10+'14'!S10+'15'!S10+'16'!S10+'17'!S10+'18'!S10+'19'!S10+'20'!S10+'21'!S10+'22'!S10+'23'!S10+'24'!S10+'25'!S10+'26'!S10+'27'!S10+'28'!S10+'29'!S10+'30'!S10+'31'!S10+'32'!S10+'33'!S10+'34'!S10+'35'!S10+'36'!S10+'37'!S10+'38'!S10+'39'!S10</f>
        <v>103.79125149450233</v>
      </c>
      <c r="D11" s="273">
        <f>'1'!U10+'2'!U10+'3'!U10+'4'!U10+'5'!U10+'6'!U10+'7'!U10+'8'!U10+'9'!U10+'10'!U10+'11'!U10+'12'!U10+'13'!U10+'14'!U10+'15'!U10+'16'!U10+'17'!U10+'18'!U10+'19'!U10+'20'!U10+'21'!U10+'22'!U10+'23'!U10+'24'!U10+'25'!U10+'26'!U10+'27'!U10+'28'!U10+'29'!U10+'30'!U10+'31'!U10+'32'!U10+'33'!U10+'34'!U10+'35'!U10+'36'!U10+'37'!U10+'38'!U10+'39'!U10</f>
        <v>38.335189116695837</v>
      </c>
      <c r="E11" s="274">
        <f>'1'!W10+'2'!W10+'3'!W10+'4'!W10+'5'!W10+'6'!W10+'7'!W10+'8'!W10+'9'!W10+'10'!W10+'11'!W10+'12'!W10+'13'!W10+'14'!W10+'15'!W10+'16'!W10+'17'!W10+'18'!W10+'19'!W10+'20'!W10+'21'!W10+'22'!W10+'23'!W10+'24'!W10+'25'!W10+'26'!W10+'27'!W10+'28'!W10+'29'!W10+'30'!W10+'31'!W10+'32'!W10+'33'!W10+'34'!W10+'35'!W10+'36'!W10+'37'!W10+'38'!W10+'39'!W10</f>
        <v>17</v>
      </c>
      <c r="F11" s="334">
        <f>'1'!Y10+'2'!Y10+'3'!Y10+'4'!Y10+'5'!Y10+'6'!Y10+'7'!Y10+'8'!Y10+'9'!Y10+'10'!Y10+'11'!Y10+'12'!Y10+'13'!Y10+'14'!Y10+'15'!Y10+'16'!Y10+'17'!Y10+'18'!Y10+'19'!Y10+'20'!Y10+'21'!Y10+'22'!Y10+'23'!Y10+'24'!Y10+'25'!Y10+'26'!Y10+'27'!Y10+'28'!Y10+'29'!Y10+'30'!Y10+'31'!Y10+'32'!Y10+'33'!Y10+'34'!Y10+'35'!Y10+'36'!Y10+'37'!Y10+'38'!Y10+'39'!Y10</f>
        <v>12</v>
      </c>
      <c r="G11" s="334">
        <f>税収効果WS!C11</f>
        <v>7.552716197289814</v>
      </c>
      <c r="H11" s="177">
        <v>6</v>
      </c>
    </row>
    <row r="12" spans="1:15" x14ac:dyDescent="0.15">
      <c r="A12" s="142" t="s">
        <v>182</v>
      </c>
      <c r="B12" s="49" t="s">
        <v>223</v>
      </c>
      <c r="C12" s="276">
        <f>'1'!S11+'2'!S11+'3'!S11+'4'!S11+'5'!S11+'6'!S11+'7'!S11+'8'!S11+'9'!S11+'10'!S11+'11'!S11+'12'!S11+'13'!S11+'14'!S11+'15'!S11+'16'!S11+'17'!S11+'18'!S11+'19'!S11+'20'!S11+'21'!S11+'22'!S11+'23'!S11+'24'!S11+'25'!S11+'26'!S11+'27'!S11+'28'!S11+'29'!S11+'30'!S11+'31'!S11+'32'!S11+'33'!S11+'34'!S11+'35'!S11+'36'!S11+'37'!S11+'38'!S11+'39'!S11</f>
        <v>128.12137740344261</v>
      </c>
      <c r="D12" s="273">
        <f>'1'!U11+'2'!U11+'3'!U11+'4'!U11+'5'!U11+'6'!U11+'7'!U11+'8'!U11+'9'!U11+'10'!U11+'11'!U11+'12'!U11+'13'!U11+'14'!U11+'15'!U11+'16'!U11+'17'!U11+'18'!U11+'19'!U11+'20'!U11+'21'!U11+'22'!U11+'23'!U11+'24'!U11+'25'!U11+'26'!U11+'27'!U11+'28'!U11+'29'!U11+'30'!U11+'31'!U11+'32'!U11+'33'!U11+'34'!U11+'35'!U11+'36'!U11+'37'!U11+'38'!U11+'39'!U11</f>
        <v>41.933572338488496</v>
      </c>
      <c r="E12" s="274">
        <f>'1'!W11+'2'!W11+'3'!W11+'4'!W11+'5'!W11+'6'!W11+'7'!W11+'8'!W11+'9'!W11+'10'!W11+'11'!W11+'12'!W11+'13'!W11+'14'!W11+'15'!W11+'16'!W11+'17'!W11+'18'!W11+'19'!W11+'20'!W11+'21'!W11+'22'!W11+'23'!W11+'24'!W11+'25'!W11+'26'!W11+'27'!W11+'28'!W11+'29'!W11+'30'!W11+'31'!W11+'32'!W11+'33'!W11+'34'!W11+'35'!W11+'36'!W11+'37'!W11+'38'!W11+'39'!W11</f>
        <v>5</v>
      </c>
      <c r="F12" s="334">
        <f>'1'!Y11+'2'!Y11+'3'!Y11+'4'!Y11+'5'!Y11+'6'!Y11+'7'!Y11+'8'!Y11+'9'!Y11+'10'!Y11+'11'!Y11+'12'!Y11+'13'!Y11+'14'!Y11+'15'!Y11+'16'!Y11+'17'!Y11+'18'!Y11+'19'!Y11+'20'!Y11+'21'!Y11+'22'!Y11+'23'!Y11+'24'!Y11+'25'!Y11+'26'!Y11+'27'!Y11+'28'!Y11+'29'!Y11+'30'!Y11+'31'!Y11+'32'!Y11+'33'!Y11+'34'!Y11+'35'!Y11+'36'!Y11+'37'!Y11+'38'!Y11+'39'!Y11</f>
        <v>4</v>
      </c>
      <c r="G12" s="334">
        <f>税収効果WS!C12</f>
        <v>10.413903348376596</v>
      </c>
      <c r="H12" s="177">
        <v>7</v>
      </c>
      <c r="J12" s="282" t="s">
        <v>259</v>
      </c>
      <c r="K12" s="283">
        <f>最終需要_まとめ!C45</f>
        <v>3900</v>
      </c>
    </row>
    <row r="13" spans="1:15" x14ac:dyDescent="0.15">
      <c r="A13" s="142" t="s">
        <v>183</v>
      </c>
      <c r="B13" s="49" t="s">
        <v>29</v>
      </c>
      <c r="C13" s="276">
        <f>'1'!S12+'2'!S12+'3'!S12+'4'!S12+'5'!S12+'6'!S12+'7'!S12+'8'!S12+'9'!S12+'10'!S12+'11'!S12+'12'!S12+'13'!S12+'14'!S12+'15'!S12+'16'!S12+'17'!S12+'18'!S12+'19'!S12+'20'!S12+'21'!S12+'22'!S12+'23'!S12+'24'!S12+'25'!S12+'26'!S12+'27'!S12+'28'!S12+'29'!S12+'30'!S12+'31'!S12+'32'!S12+'33'!S12+'34'!S12+'35'!S12+'36'!S12+'37'!S12+'38'!S12+'39'!S12</f>
        <v>126.61883015489096</v>
      </c>
      <c r="D13" s="273">
        <f>'1'!U12+'2'!U12+'3'!U12+'4'!U12+'5'!U12+'6'!U12+'7'!U12+'8'!U12+'9'!U12+'10'!U12+'11'!U12+'12'!U12+'13'!U12+'14'!U12+'15'!U12+'16'!U12+'17'!U12+'18'!U12+'19'!U12+'20'!U12+'21'!U12+'22'!U12+'23'!U12+'24'!U12+'25'!U12+'26'!U12+'27'!U12+'28'!U12+'29'!U12+'30'!U12+'31'!U12+'32'!U12+'33'!U12+'34'!U12+'35'!U12+'36'!U12+'37'!U12+'38'!U12+'39'!U12</f>
        <v>41.791063378333348</v>
      </c>
      <c r="E13" s="274">
        <f>'1'!W12+'2'!W12+'3'!W12+'4'!W12+'5'!W12+'6'!W12+'7'!W12+'8'!W12+'9'!W12+'10'!W12+'11'!W12+'12'!W12+'13'!W12+'14'!W12+'15'!W12+'16'!W12+'17'!W12+'18'!W12+'19'!W12+'20'!W12+'21'!W12+'22'!W12+'23'!W12+'24'!W12+'25'!W12+'26'!W12+'27'!W12+'28'!W12+'29'!W12+'30'!W12+'31'!W12+'32'!W12+'33'!W12+'34'!W12+'35'!W12+'36'!W12+'37'!W12+'38'!W12+'39'!W12</f>
        <v>2</v>
      </c>
      <c r="F13" s="334">
        <f>'1'!Y12+'2'!Y12+'3'!Y12+'4'!Y12+'5'!Y12+'6'!Y12+'7'!Y12+'8'!Y12+'9'!Y12+'10'!Y12+'11'!Y12+'12'!Y12+'13'!Y12+'14'!Y12+'15'!Y12+'16'!Y12+'17'!Y12+'18'!Y12+'19'!Y12+'20'!Y12+'21'!Y12+'22'!Y12+'23'!Y12+'24'!Y12+'25'!Y12+'26'!Y12+'27'!Y12+'28'!Y12+'29'!Y12+'30'!Y12+'31'!Y12+'32'!Y12+'33'!Y12+'34'!Y12+'35'!Y12+'36'!Y12+'37'!Y12+'38'!Y12+'39'!Y12</f>
        <v>2</v>
      </c>
      <c r="G13" s="334">
        <f>税収効果WS!C13</f>
        <v>9.2960580699608002</v>
      </c>
      <c r="H13" s="177">
        <v>8</v>
      </c>
      <c r="J13" s="282" t="s">
        <v>260</v>
      </c>
      <c r="K13" s="283">
        <f>'1'!H44+'2'!H44+'3'!H44+'4'!H44+'5'!H44+'6'!H44+'7'!H44+'8'!H44+'9'!H44+'10'!H44+'11'!H44+'12'!H44+'13'!H44+'14'!H44+'15'!H44+'16'!H44+'17'!H44+'18'!H44+'19'!H44+'20'!H44+'21'!H44+'22'!H44+'23'!H44+'24'!H44+'25'!H44+'26'!H44+'27'!H44+'28'!H44+'29'!H44+'30'!H44+'31'!H44+'32'!H44+'33'!H44+'34'!H44+'35'!H44+'36'!H44+'37'!H44+'38'!H44+'39'!H44</f>
        <v>1053.0748963023952</v>
      </c>
    </row>
    <row r="14" spans="1:15" x14ac:dyDescent="0.15">
      <c r="A14" s="142" t="s">
        <v>184</v>
      </c>
      <c r="B14" s="49" t="s">
        <v>30</v>
      </c>
      <c r="C14" s="276">
        <f>'1'!S13+'2'!S13+'3'!S13+'4'!S13+'5'!S13+'6'!S13+'7'!S13+'8'!S13+'9'!S13+'10'!S13+'11'!S13+'12'!S13+'13'!S13+'14'!S13+'15'!S13+'16'!S13+'17'!S13+'18'!S13+'19'!S13+'20'!S13+'21'!S13+'22'!S13+'23'!S13+'24'!S13+'25'!S13+'26'!S13+'27'!S13+'28'!S13+'29'!S13+'30'!S13+'31'!S13+'32'!S13+'33'!S13+'34'!S13+'35'!S13+'36'!S13+'37'!S13+'38'!S13+'39'!S13</f>
        <v>113.05017593332066</v>
      </c>
      <c r="D14" s="273">
        <f>'1'!U13+'2'!U13+'3'!U13+'4'!U13+'5'!U13+'6'!U13+'7'!U13+'8'!U13+'9'!U13+'10'!U13+'11'!U13+'12'!U13+'13'!U13+'14'!U13+'15'!U13+'16'!U13+'17'!U13+'18'!U13+'19'!U13+'20'!U13+'21'!U13+'22'!U13+'23'!U13+'24'!U13+'25'!U13+'26'!U13+'27'!U13+'28'!U13+'29'!U13+'30'!U13+'31'!U13+'32'!U13+'33'!U13+'34'!U13+'35'!U13+'36'!U13+'37'!U13+'38'!U13+'39'!U13</f>
        <v>19.316699479050698</v>
      </c>
      <c r="E14" s="274">
        <f>'1'!W13+'2'!W13+'3'!W13+'4'!W13+'5'!W13+'6'!W13+'7'!W13+'8'!W13+'9'!W13+'10'!W13+'11'!W13+'12'!W13+'13'!W13+'14'!W13+'15'!W13+'16'!W13+'17'!W13+'18'!W13+'19'!W13+'20'!W13+'21'!W13+'22'!W13+'23'!W13+'24'!W13+'25'!W13+'26'!W13+'27'!W13+'28'!W13+'29'!W13+'30'!W13+'31'!W13+'32'!W13+'33'!W13+'34'!W13+'35'!W13+'36'!W13+'37'!W13+'38'!W13+'39'!W13</f>
        <v>1</v>
      </c>
      <c r="F14" s="334">
        <f>'1'!Y13+'2'!Y13+'3'!Y13+'4'!Y13+'5'!Y13+'6'!Y13+'7'!Y13+'8'!Y13+'9'!Y13+'10'!Y13+'11'!Y13+'12'!Y13+'13'!Y13+'14'!Y13+'15'!Y13+'16'!Y13+'17'!Y13+'18'!Y13+'19'!Y13+'20'!Y13+'21'!Y13+'22'!Y13+'23'!Y13+'24'!Y13+'25'!Y13+'26'!Y13+'27'!Y13+'28'!Y13+'29'!Y13+'30'!Y13+'31'!Y13+'32'!Y13+'33'!Y13+'34'!Y13+'35'!Y13+'36'!Y13+'37'!Y13+'38'!Y13+'39'!Y13</f>
        <v>1</v>
      </c>
      <c r="G14" s="334">
        <f>税収効果WS!C14</f>
        <v>3.4442374899310515</v>
      </c>
      <c r="H14" s="177">
        <v>9</v>
      </c>
      <c r="J14" s="215" t="s">
        <v>261</v>
      </c>
      <c r="K14" s="284">
        <f>'1'!R44+'2'!R44+'3'!R44+'4'!R44+'5'!R44+'6'!R44+'7'!R44+'8'!R44+'9'!R44+'10'!R44+'11'!R44+'12'!R44+'13'!R44+'14'!R44+'15'!R44+'16'!R44+'17'!R44+'18'!R44+'19'!R44+'20'!R44+'21'!R44+'22'!R44+'23'!R44+'24'!R44+'25'!R44+'26'!R44+'27'!R44+'28'!R44+'29'!R44+'30'!R44+'31'!R44+'32'!R44+'33'!R44+'34'!R44+'35'!R44+'36'!R44+'37'!R44+'38'!R44+'39'!R44</f>
        <v>617.9028239881842</v>
      </c>
    </row>
    <row r="15" spans="1:15" x14ac:dyDescent="0.15">
      <c r="A15" s="142" t="s">
        <v>2</v>
      </c>
      <c r="B15" s="49" t="s">
        <v>224</v>
      </c>
      <c r="C15" s="276">
        <f>'1'!S14+'2'!S14+'3'!S14+'4'!S14+'5'!S14+'6'!S14+'7'!S14+'8'!S14+'9'!S14+'10'!S14+'11'!S14+'12'!S14+'13'!S14+'14'!S14+'15'!S14+'16'!S14+'17'!S14+'18'!S14+'19'!S14+'20'!S14+'21'!S14+'22'!S14+'23'!S14+'24'!S14+'25'!S14+'26'!S14+'27'!S14+'28'!S14+'29'!S14+'30'!S14+'31'!S14+'32'!S14+'33'!S14+'34'!S14+'35'!S14+'36'!S14+'37'!S14+'38'!S14+'39'!S14</f>
        <v>118.48091581093567</v>
      </c>
      <c r="D15" s="273">
        <f>'1'!U14+'2'!U14+'3'!U14+'4'!U14+'5'!U14+'6'!U14+'7'!U14+'8'!U14+'9'!U14+'10'!U14+'11'!U14+'12'!U14+'13'!U14+'14'!U14+'15'!U14+'16'!U14+'17'!U14+'18'!U14+'19'!U14+'20'!U14+'21'!U14+'22'!U14+'23'!U14+'24'!U14+'25'!U14+'26'!U14+'27'!U14+'28'!U14+'29'!U14+'30'!U14+'31'!U14+'32'!U14+'33'!U14+'34'!U14+'35'!U14+'36'!U14+'37'!U14+'38'!U14+'39'!U14</f>
        <v>43.832197323904779</v>
      </c>
      <c r="E15" s="274">
        <f>'1'!W14+'2'!W14+'3'!W14+'4'!W14+'5'!W14+'6'!W14+'7'!W14+'8'!W14+'9'!W14+'10'!W14+'11'!W14+'12'!W14+'13'!W14+'14'!W14+'15'!W14+'16'!W14+'17'!W14+'18'!W14+'19'!W14+'20'!W14+'21'!W14+'22'!W14+'23'!W14+'24'!W14+'25'!W14+'26'!W14+'27'!W14+'28'!W14+'29'!W14+'30'!W14+'31'!W14+'32'!W14+'33'!W14+'34'!W14+'35'!W14+'36'!W14+'37'!W14+'38'!W14+'39'!W14</f>
        <v>5</v>
      </c>
      <c r="F15" s="334">
        <f>'1'!Y14+'2'!Y14+'3'!Y14+'4'!Y14+'5'!Y14+'6'!Y14+'7'!Y14+'8'!Y14+'9'!Y14+'10'!Y14+'11'!Y14+'12'!Y14+'13'!Y14+'14'!Y14+'15'!Y14+'16'!Y14+'17'!Y14+'18'!Y14+'19'!Y14+'20'!Y14+'21'!Y14+'22'!Y14+'23'!Y14+'24'!Y14+'25'!Y14+'26'!Y14+'27'!Y14+'28'!Y14+'29'!Y14+'30'!Y14+'31'!Y14+'32'!Y14+'33'!Y14+'34'!Y14+'35'!Y14+'36'!Y14+'37'!Y14+'38'!Y14+'39'!Y14</f>
        <v>4</v>
      </c>
      <c r="G15" s="334">
        <f>税収効果WS!C15</f>
        <v>9.1535263145120638</v>
      </c>
      <c r="H15" s="177">
        <v>10</v>
      </c>
      <c r="J15" s="277" t="s">
        <v>262</v>
      </c>
      <c r="K15" s="285">
        <f>K12+K13+K14</f>
        <v>5570.9777202905798</v>
      </c>
    </row>
    <row r="16" spans="1:15" x14ac:dyDescent="0.15">
      <c r="A16" s="142" t="s">
        <v>3</v>
      </c>
      <c r="B16" s="49" t="s">
        <v>31</v>
      </c>
      <c r="C16" s="276">
        <f>'1'!S15+'2'!S15+'3'!S15+'4'!S15+'5'!S15+'6'!S15+'7'!S15+'8'!S15+'9'!S15+'10'!S15+'11'!S15+'12'!S15+'13'!S15+'14'!S15+'15'!S15+'16'!S15+'17'!S15+'18'!S15+'19'!S15+'20'!S15+'21'!S15+'22'!S15+'23'!S15+'24'!S15+'25'!S15+'26'!S15+'27'!S15+'28'!S15+'29'!S15+'30'!S15+'31'!S15+'32'!S15+'33'!S15+'34'!S15+'35'!S15+'36'!S15+'37'!S15+'38'!S15+'39'!S15</f>
        <v>109.25116869443141</v>
      </c>
      <c r="D16" s="273">
        <f>'1'!U15+'2'!U15+'3'!U15+'4'!U15+'5'!U15+'6'!U15+'7'!U15+'8'!U15+'9'!U15+'10'!U15+'11'!U15+'12'!U15+'13'!U15+'14'!U15+'15'!U15+'16'!U15+'17'!U15+'18'!U15+'19'!U15+'20'!U15+'21'!U15+'22'!U15+'23'!U15+'24'!U15+'25'!U15+'26'!U15+'27'!U15+'28'!U15+'29'!U15+'30'!U15+'31'!U15+'32'!U15+'33'!U15+'34'!U15+'35'!U15+'36'!U15+'37'!U15+'38'!U15+'39'!U15</f>
        <v>50.638040213541935</v>
      </c>
      <c r="E16" s="274">
        <f>'1'!W15+'2'!W15+'3'!W15+'4'!W15+'5'!W15+'6'!W15+'7'!W15+'8'!W15+'9'!W15+'10'!W15+'11'!W15+'12'!W15+'13'!W15+'14'!W15+'15'!W15+'16'!W15+'17'!W15+'18'!W15+'19'!W15+'20'!W15+'21'!W15+'22'!W15+'23'!W15+'24'!W15+'25'!W15+'26'!W15+'27'!W15+'28'!W15+'29'!W15+'30'!W15+'31'!W15+'32'!W15+'33'!W15+'34'!W15+'35'!W15+'36'!W15+'37'!W15+'38'!W15+'39'!W15</f>
        <v>4</v>
      </c>
      <c r="F16" s="334">
        <f>'1'!Y15+'2'!Y15+'3'!Y15+'4'!Y15+'5'!Y15+'6'!Y15+'7'!Y15+'8'!Y15+'9'!Y15+'10'!Y15+'11'!Y15+'12'!Y15+'13'!Y15+'14'!Y15+'15'!Y15+'16'!Y15+'17'!Y15+'18'!Y15+'19'!Y15+'20'!Y15+'21'!Y15+'22'!Y15+'23'!Y15+'24'!Y15+'25'!Y15+'26'!Y15+'27'!Y15+'28'!Y15+'29'!Y15+'30'!Y15+'31'!Y15+'32'!Y15+'33'!Y15+'34'!Y15+'35'!Y15+'36'!Y15+'37'!Y15+'38'!Y15+'39'!Y15</f>
        <v>4</v>
      </c>
      <c r="G16" s="334">
        <f>税収効果WS!C16</f>
        <v>12.181002116035458</v>
      </c>
      <c r="H16" s="177">
        <v>11</v>
      </c>
      <c r="K16" s="286" t="s">
        <v>302</v>
      </c>
    </row>
    <row r="17" spans="1:8" x14ac:dyDescent="0.15">
      <c r="A17" s="142" t="s">
        <v>4</v>
      </c>
      <c r="B17" s="49" t="s">
        <v>32</v>
      </c>
      <c r="C17" s="276">
        <f>'1'!S16+'2'!S16+'3'!S16+'4'!S16+'5'!S16+'6'!S16+'7'!S16+'8'!S16+'9'!S16+'10'!S16+'11'!S16+'12'!S16+'13'!S16+'14'!S16+'15'!S16+'16'!S16+'17'!S16+'18'!S16+'19'!S16+'20'!S16+'21'!S16+'22'!S16+'23'!S16+'24'!S16+'25'!S16+'26'!S16+'27'!S16+'28'!S16+'29'!S16+'30'!S16+'31'!S16+'32'!S16+'33'!S16+'34'!S16+'35'!S16+'36'!S16+'37'!S16+'38'!S16+'39'!S16</f>
        <v>162.25453291355564</v>
      </c>
      <c r="D17" s="273">
        <f>'1'!U16+'2'!U16+'3'!U16+'4'!U16+'5'!U16+'6'!U16+'7'!U16+'8'!U16+'9'!U16+'10'!U16+'11'!U16+'12'!U16+'13'!U16+'14'!U16+'15'!U16+'16'!U16+'17'!U16+'18'!U16+'19'!U16+'20'!U16+'21'!U16+'22'!U16+'23'!U16+'24'!U16+'25'!U16+'26'!U16+'27'!U16+'28'!U16+'29'!U16+'30'!U16+'31'!U16+'32'!U16+'33'!U16+'34'!U16+'35'!U16+'36'!U16+'37'!U16+'38'!U16+'39'!U16</f>
        <v>28.630587685519426</v>
      </c>
      <c r="E17" s="274">
        <f>'1'!W16+'2'!W16+'3'!W16+'4'!W16+'5'!W16+'6'!W16+'7'!W16+'8'!W16+'9'!W16+'10'!W16+'11'!W16+'12'!W16+'13'!W16+'14'!W16+'15'!W16+'16'!W16+'17'!W16+'18'!W16+'19'!W16+'20'!W16+'21'!W16+'22'!W16+'23'!W16+'24'!W16+'25'!W16+'26'!W16+'27'!W16+'28'!W16+'29'!W16+'30'!W16+'31'!W16+'32'!W16+'33'!W16+'34'!W16+'35'!W16+'36'!W16+'37'!W16+'38'!W16+'39'!W16</f>
        <v>1</v>
      </c>
      <c r="F17" s="334">
        <f>'1'!Y16+'2'!Y16+'3'!Y16+'4'!Y16+'5'!Y16+'6'!Y16+'7'!Y16+'8'!Y16+'9'!Y16+'10'!Y16+'11'!Y16+'12'!Y16+'13'!Y16+'14'!Y16+'15'!Y16+'16'!Y16+'17'!Y16+'18'!Y16+'19'!Y16+'20'!Y16+'21'!Y16+'22'!Y16+'23'!Y16+'24'!Y16+'25'!Y16+'26'!Y16+'27'!Y16+'28'!Y16+'29'!Y16+'30'!Y16+'31'!Y16+'32'!Y16+'33'!Y16+'34'!Y16+'35'!Y16+'36'!Y16+'37'!Y16+'38'!Y16+'39'!Y16</f>
        <v>1</v>
      </c>
      <c r="G17" s="334">
        <f>税収効果WS!C17</f>
        <v>7.8703316328349509</v>
      </c>
      <c r="H17" s="177">
        <v>12</v>
      </c>
    </row>
    <row r="18" spans="1:8" x14ac:dyDescent="0.15">
      <c r="A18" s="142" t="s">
        <v>5</v>
      </c>
      <c r="B18" s="49" t="s">
        <v>33</v>
      </c>
      <c r="C18" s="276">
        <f>'1'!S17+'2'!S17+'3'!S17+'4'!S17+'5'!S17+'6'!S17+'7'!S17+'8'!S17+'9'!S17+'10'!S17+'11'!S17+'12'!S17+'13'!S17+'14'!S17+'15'!S17+'16'!S17+'17'!S17+'18'!S17+'19'!S17+'20'!S17+'21'!S17+'22'!S17+'23'!S17+'24'!S17+'25'!S17+'26'!S17+'27'!S17+'28'!S17+'29'!S17+'30'!S17+'31'!S17+'32'!S17+'33'!S17+'34'!S17+'35'!S17+'36'!S17+'37'!S17+'38'!S17+'39'!S17</f>
        <v>111.05840281688461</v>
      </c>
      <c r="D18" s="273">
        <f>'1'!U17+'2'!U17+'3'!U17+'4'!U17+'5'!U17+'6'!U17+'7'!U17+'8'!U17+'9'!U17+'10'!U17+'11'!U17+'12'!U17+'13'!U17+'14'!U17+'15'!U17+'16'!U17+'17'!U17+'18'!U17+'19'!U17+'20'!U17+'21'!U17+'22'!U17+'23'!U17+'24'!U17+'25'!U17+'26'!U17+'27'!U17+'28'!U17+'29'!U17+'30'!U17+'31'!U17+'32'!U17+'33'!U17+'34'!U17+'35'!U17+'36'!U17+'37'!U17+'38'!U17+'39'!U17</f>
        <v>27.472804540596133</v>
      </c>
      <c r="E18" s="274">
        <f>'1'!W17+'2'!W17+'3'!W17+'4'!W17+'5'!W17+'6'!W17+'7'!W17+'8'!W17+'9'!W17+'10'!W17+'11'!W17+'12'!W17+'13'!W17+'14'!W17+'15'!W17+'16'!W17+'17'!W17+'18'!W17+'19'!W17+'20'!W17+'21'!W17+'22'!W17+'23'!W17+'24'!W17+'25'!W17+'26'!W17+'27'!W17+'28'!W17+'29'!W17+'30'!W17+'31'!W17+'32'!W17+'33'!W17+'34'!W17+'35'!W17+'36'!W17+'37'!W17+'38'!W17+'39'!W17</f>
        <v>3</v>
      </c>
      <c r="F18" s="334">
        <f>'1'!Y17+'2'!Y17+'3'!Y17+'4'!Y17+'5'!Y17+'6'!Y17+'7'!Y17+'8'!Y17+'9'!Y17+'10'!Y17+'11'!Y17+'12'!Y17+'13'!Y17+'14'!Y17+'15'!Y17+'16'!Y17+'17'!Y17+'18'!Y17+'19'!Y17+'20'!Y17+'21'!Y17+'22'!Y17+'23'!Y17+'24'!Y17+'25'!Y17+'26'!Y17+'27'!Y17+'28'!Y17+'29'!Y17+'30'!Y17+'31'!Y17+'32'!Y17+'33'!Y17+'34'!Y17+'35'!Y17+'36'!Y17+'37'!Y17+'38'!Y17+'39'!Y17</f>
        <v>3</v>
      </c>
      <c r="G18" s="334">
        <f>税収効果WS!C18</f>
        <v>7.6596341296152364</v>
      </c>
      <c r="H18" s="177">
        <v>13</v>
      </c>
    </row>
    <row r="19" spans="1:8" x14ac:dyDescent="0.15">
      <c r="A19" s="142" t="s">
        <v>6</v>
      </c>
      <c r="B19" s="49" t="s">
        <v>34</v>
      </c>
      <c r="C19" s="276">
        <f>'1'!S18+'2'!S18+'3'!S18+'4'!S18+'5'!S18+'6'!S18+'7'!S18+'8'!S18+'9'!S18+'10'!S18+'11'!S18+'12'!S18+'13'!S18+'14'!S18+'15'!S18+'16'!S18+'17'!S18+'18'!S18+'19'!S18+'20'!S18+'21'!S18+'22'!S18+'23'!S18+'24'!S18+'25'!S18+'26'!S18+'27'!S18+'28'!S18+'29'!S18+'30'!S18+'31'!S18+'32'!S18+'33'!S18+'34'!S18+'35'!S18+'36'!S18+'37'!S18+'38'!S18+'39'!S18</f>
        <v>115.51898377010899</v>
      </c>
      <c r="D19" s="273">
        <f>'1'!U18+'2'!U18+'3'!U18+'4'!U18+'5'!U18+'6'!U18+'7'!U18+'8'!U18+'9'!U18+'10'!U18+'11'!U18+'12'!U18+'13'!U18+'14'!U18+'15'!U18+'16'!U18+'17'!U18+'18'!U18+'19'!U18+'20'!U18+'21'!U18+'22'!U18+'23'!U18+'24'!U18+'25'!U18+'26'!U18+'27'!U18+'28'!U18+'29'!U18+'30'!U18+'31'!U18+'32'!U18+'33'!U18+'34'!U18+'35'!U18+'36'!U18+'37'!U18+'38'!U18+'39'!U18</f>
        <v>49.113114898046383</v>
      </c>
      <c r="E19" s="274">
        <f>'1'!W18+'2'!W18+'3'!W18+'4'!W18+'5'!W18+'6'!W18+'7'!W18+'8'!W18+'9'!W18+'10'!W18+'11'!W18+'12'!W18+'13'!W18+'14'!W18+'15'!W18+'16'!W18+'17'!W18+'18'!W18+'19'!W18+'20'!W18+'21'!W18+'22'!W18+'23'!W18+'24'!W18+'25'!W18+'26'!W18+'27'!W18+'28'!W18+'29'!W18+'30'!W18+'31'!W18+'32'!W18+'33'!W18+'34'!W18+'35'!W18+'36'!W18+'37'!W18+'38'!W18+'39'!W18</f>
        <v>6</v>
      </c>
      <c r="F19" s="334">
        <f>'1'!Y18+'2'!Y18+'3'!Y18+'4'!Y18+'5'!Y18+'6'!Y18+'7'!Y18+'8'!Y18+'9'!Y18+'10'!Y18+'11'!Y18+'12'!Y18+'13'!Y18+'14'!Y18+'15'!Y18+'16'!Y18+'17'!Y18+'18'!Y18+'19'!Y18+'20'!Y18+'21'!Y18+'22'!Y18+'23'!Y18+'24'!Y18+'25'!Y18+'26'!Y18+'27'!Y18+'28'!Y18+'29'!Y18+'30'!Y18+'31'!Y18+'32'!Y18+'33'!Y18+'34'!Y18+'35'!Y18+'36'!Y18+'37'!Y18+'38'!Y18+'39'!Y18</f>
        <v>6</v>
      </c>
      <c r="G19" s="334">
        <f>税収効果WS!C19</f>
        <v>11.19910873123211</v>
      </c>
      <c r="H19" s="177">
        <v>14</v>
      </c>
    </row>
    <row r="20" spans="1:8" x14ac:dyDescent="0.15">
      <c r="A20" s="142" t="s">
        <v>7</v>
      </c>
      <c r="B20" s="49" t="s">
        <v>225</v>
      </c>
      <c r="C20" s="276">
        <f>'1'!S19+'2'!S19+'3'!S19+'4'!S19+'5'!S19+'6'!S19+'7'!S19+'8'!S19+'9'!S19+'10'!S19+'11'!S19+'12'!S19+'13'!S19+'14'!S19+'15'!S19+'16'!S19+'17'!S19+'18'!S19+'19'!S19+'20'!S19+'21'!S19+'22'!S19+'23'!S19+'24'!S19+'25'!S19+'26'!S19+'27'!S19+'28'!S19+'29'!S19+'30'!S19+'31'!S19+'32'!S19+'33'!S19+'34'!S19+'35'!S19+'36'!S19+'37'!S19+'38'!S19+'39'!S19</f>
        <v>106.8753553796641</v>
      </c>
      <c r="D20" s="273">
        <f>'1'!U19+'2'!U19+'3'!U19+'4'!U19+'5'!U19+'6'!U19+'7'!U19+'8'!U19+'9'!U19+'10'!U19+'11'!U19+'12'!U19+'13'!U19+'14'!U19+'15'!U19+'16'!U19+'17'!U19+'18'!U19+'19'!U19+'20'!U19+'21'!U19+'22'!U19+'23'!U19+'24'!U19+'25'!U19+'26'!U19+'27'!U19+'28'!U19+'29'!U19+'30'!U19+'31'!U19+'32'!U19+'33'!U19+'34'!U19+'35'!U19+'36'!U19+'37'!U19+'38'!U19+'39'!U19</f>
        <v>44.797451425671525</v>
      </c>
      <c r="E20" s="274">
        <f>'1'!W19+'2'!W19+'3'!W19+'4'!W19+'5'!W19+'6'!W19+'7'!W19+'8'!W19+'9'!W19+'10'!W19+'11'!W19+'12'!W19+'13'!W19+'14'!W19+'15'!W19+'16'!W19+'17'!W19+'18'!W19+'19'!W19+'20'!W19+'21'!W19+'22'!W19+'23'!W19+'24'!W19+'25'!W19+'26'!W19+'27'!W19+'28'!W19+'29'!W19+'30'!W19+'31'!W19+'32'!W19+'33'!W19+'34'!W19+'35'!W19+'36'!W19+'37'!W19+'38'!W19+'39'!W19</f>
        <v>3</v>
      </c>
      <c r="F20" s="334">
        <f>'1'!Y19+'2'!Y19+'3'!Y19+'4'!Y19+'5'!Y19+'6'!Y19+'7'!Y19+'8'!Y19+'9'!Y19+'10'!Y19+'11'!Y19+'12'!Y19+'13'!Y19+'14'!Y19+'15'!Y19+'16'!Y19+'17'!Y19+'18'!Y19+'19'!Y19+'20'!Y19+'21'!Y19+'22'!Y19+'23'!Y19+'24'!Y19+'25'!Y19+'26'!Y19+'27'!Y19+'28'!Y19+'29'!Y19+'30'!Y19+'31'!Y19+'32'!Y19+'33'!Y19+'34'!Y19+'35'!Y19+'36'!Y19+'37'!Y19+'38'!Y19+'39'!Y19</f>
        <v>3</v>
      </c>
      <c r="G20" s="334">
        <f>税収効果WS!C20</f>
        <v>11.280031832438212</v>
      </c>
      <c r="H20" s="177">
        <v>15</v>
      </c>
    </row>
    <row r="21" spans="1:8" x14ac:dyDescent="0.15">
      <c r="A21" s="142" t="s">
        <v>8</v>
      </c>
      <c r="B21" s="49" t="s">
        <v>226</v>
      </c>
      <c r="C21" s="276">
        <f>'1'!S20+'2'!S20+'3'!S20+'4'!S20+'5'!S20+'6'!S20+'7'!S20+'8'!S20+'9'!S20+'10'!S20+'11'!S20+'12'!S20+'13'!S20+'14'!S20+'15'!S20+'16'!S20+'17'!S20+'18'!S20+'19'!S20+'20'!S20+'21'!S20+'22'!S20+'23'!S20+'24'!S20+'25'!S20+'26'!S20+'27'!S20+'28'!S20+'29'!S20+'30'!S20+'31'!S20+'32'!S20+'33'!S20+'34'!S20+'35'!S20+'36'!S20+'37'!S20+'38'!S20+'39'!S20</f>
        <v>105.45917269843702</v>
      </c>
      <c r="D21" s="273">
        <f>'1'!U20+'2'!U20+'3'!U20+'4'!U20+'5'!U20+'6'!U20+'7'!U20+'8'!U20+'9'!U20+'10'!U20+'11'!U20+'12'!U20+'13'!U20+'14'!U20+'15'!U20+'16'!U20+'17'!U20+'18'!U20+'19'!U20+'20'!U20+'21'!U20+'22'!U20+'23'!U20+'24'!U20+'25'!U20+'26'!U20+'27'!U20+'28'!U20+'29'!U20+'30'!U20+'31'!U20+'32'!U20+'33'!U20+'34'!U20+'35'!U20+'36'!U20+'37'!U20+'38'!U20+'39'!U20</f>
        <v>44.797680476216406</v>
      </c>
      <c r="E21" s="274">
        <f>'1'!W20+'2'!W20+'3'!W20+'4'!W20+'5'!W20+'6'!W20+'7'!W20+'8'!W20+'9'!W20+'10'!W20+'11'!W20+'12'!W20+'13'!W20+'14'!W20+'15'!W20+'16'!W20+'17'!W20+'18'!W20+'19'!W20+'20'!W20+'21'!W20+'22'!W20+'23'!W20+'24'!W20+'25'!W20+'26'!W20+'27'!W20+'28'!W20+'29'!W20+'30'!W20+'31'!W20+'32'!W20+'33'!W20+'34'!W20+'35'!W20+'36'!W20+'37'!W20+'38'!W20+'39'!W20</f>
        <v>4</v>
      </c>
      <c r="F21" s="334">
        <f>'1'!Y20+'2'!Y20+'3'!Y20+'4'!Y20+'5'!Y20+'6'!Y20+'7'!Y20+'8'!Y20+'9'!Y20+'10'!Y20+'11'!Y20+'12'!Y20+'13'!Y20+'14'!Y20+'15'!Y20+'16'!Y20+'17'!Y20+'18'!Y20+'19'!Y20+'20'!Y20+'21'!Y20+'22'!Y20+'23'!Y20+'24'!Y20+'25'!Y20+'26'!Y20+'27'!Y20+'28'!Y20+'29'!Y20+'30'!Y20+'31'!Y20+'32'!Y20+'33'!Y20+'34'!Y20+'35'!Y20+'36'!Y20+'37'!Y20+'38'!Y20+'39'!Y20</f>
        <v>4</v>
      </c>
      <c r="G21" s="334">
        <f>税収効果WS!C21</f>
        <v>11.326512858364783</v>
      </c>
      <c r="H21" s="177">
        <v>16</v>
      </c>
    </row>
    <row r="22" spans="1:8" x14ac:dyDescent="0.15">
      <c r="A22" s="142" t="s">
        <v>9</v>
      </c>
      <c r="B22" s="49" t="s">
        <v>227</v>
      </c>
      <c r="C22" s="276">
        <f>'1'!S21+'2'!S21+'3'!S21+'4'!S21+'5'!S21+'6'!S21+'7'!S21+'8'!S21+'9'!S21+'10'!S21+'11'!S21+'12'!S21+'13'!S21+'14'!S21+'15'!S21+'16'!S21+'17'!S21+'18'!S21+'19'!S21+'20'!S21+'21'!S21+'22'!S21+'23'!S21+'24'!S21+'25'!S21+'26'!S21+'27'!S21+'28'!S21+'29'!S21+'30'!S21+'31'!S21+'32'!S21+'33'!S21+'34'!S21+'35'!S21+'36'!S21+'37'!S21+'38'!S21+'39'!S21</f>
        <v>111.60022403845865</v>
      </c>
      <c r="D22" s="273">
        <f>'1'!U21+'2'!U21+'3'!U21+'4'!U21+'5'!U21+'6'!U21+'7'!U21+'8'!U21+'9'!U21+'10'!U21+'11'!U21+'12'!U21+'13'!U21+'14'!U21+'15'!U21+'16'!U21+'17'!U21+'18'!U21+'19'!U21+'20'!U21+'21'!U21+'22'!U21+'23'!U21+'24'!U21+'25'!U21+'26'!U21+'27'!U21+'28'!U21+'29'!U21+'30'!U21+'31'!U21+'32'!U21+'33'!U21+'34'!U21+'35'!U21+'36'!U21+'37'!U21+'38'!U21+'39'!U21</f>
        <v>40.557406970449222</v>
      </c>
      <c r="E22" s="274">
        <f>'1'!W21+'2'!W21+'3'!W21+'4'!W21+'5'!W21+'6'!W21+'7'!W21+'8'!W21+'9'!W21+'10'!W21+'11'!W21+'12'!W21+'13'!W21+'14'!W21+'15'!W21+'16'!W21+'17'!W21+'18'!W21+'19'!W21+'20'!W21+'21'!W21+'22'!W21+'23'!W21+'24'!W21+'25'!W21+'26'!W21+'27'!W21+'28'!W21+'29'!W21+'30'!W21+'31'!W21+'32'!W21+'33'!W21+'34'!W21+'35'!W21+'36'!W21+'37'!W21+'38'!W21+'39'!W21</f>
        <v>5</v>
      </c>
      <c r="F22" s="334">
        <f>'1'!Y21+'2'!Y21+'3'!Y21+'4'!Y21+'5'!Y21+'6'!Y21+'7'!Y21+'8'!Y21+'9'!Y21+'10'!Y21+'11'!Y21+'12'!Y21+'13'!Y21+'14'!Y21+'15'!Y21+'16'!Y21+'17'!Y21+'18'!Y21+'19'!Y21+'20'!Y21+'21'!Y21+'22'!Y21+'23'!Y21+'24'!Y21+'25'!Y21+'26'!Y21+'27'!Y21+'28'!Y21+'29'!Y21+'30'!Y21+'31'!Y21+'32'!Y21+'33'!Y21+'34'!Y21+'35'!Y21+'36'!Y21+'37'!Y21+'38'!Y21+'39'!Y21</f>
        <v>5</v>
      </c>
      <c r="G22" s="334">
        <f>税収効果WS!C22</f>
        <v>8.6219526819233714</v>
      </c>
      <c r="H22" s="177">
        <v>17</v>
      </c>
    </row>
    <row r="23" spans="1:8" x14ac:dyDescent="0.15">
      <c r="A23" s="142" t="s">
        <v>10</v>
      </c>
      <c r="B23" s="49" t="s">
        <v>228</v>
      </c>
      <c r="C23" s="276">
        <f>'1'!S22+'2'!S22+'3'!S22+'4'!S22+'5'!S22+'6'!S22+'7'!S22+'8'!S22+'9'!S22+'10'!S22+'11'!S22+'12'!S22+'13'!S22+'14'!S22+'15'!S22+'16'!S22+'17'!S22+'18'!S22+'19'!S22+'20'!S22+'21'!S22+'22'!S22+'23'!S22+'24'!S22+'25'!S22+'26'!S22+'27'!S22+'28'!S22+'29'!S22+'30'!S22+'31'!S22+'32'!S22+'33'!S22+'34'!S22+'35'!S22+'36'!S22+'37'!S22+'38'!S22+'39'!S22</f>
        <v>113.13856759875866</v>
      </c>
      <c r="D23" s="273">
        <f>'1'!U22+'2'!U22+'3'!U22+'4'!U22+'5'!U22+'6'!U22+'7'!U22+'8'!U22+'9'!U22+'10'!U22+'11'!U22+'12'!U22+'13'!U22+'14'!U22+'15'!U22+'16'!U22+'17'!U22+'18'!U22+'19'!U22+'20'!U22+'21'!U22+'22'!U22+'23'!U22+'24'!U22+'25'!U22+'26'!U22+'27'!U22+'28'!U22+'29'!U22+'30'!U22+'31'!U22+'32'!U22+'33'!U22+'34'!U22+'35'!U22+'36'!U22+'37'!U22+'38'!U22+'39'!U22</f>
        <v>39.477326709629921</v>
      </c>
      <c r="E23" s="274">
        <f>'1'!W22+'2'!W22+'3'!W22+'4'!W22+'5'!W22+'6'!W22+'7'!W22+'8'!W22+'9'!W22+'10'!W22+'11'!W22+'12'!W22+'13'!W22+'14'!W22+'15'!W22+'16'!W22+'17'!W22+'18'!W22+'19'!W22+'20'!W22+'21'!W22+'22'!W22+'23'!W22+'24'!W22+'25'!W22+'26'!W22+'27'!W22+'28'!W22+'29'!W22+'30'!W22+'31'!W22+'32'!W22+'33'!W22+'34'!W22+'35'!W22+'36'!W22+'37'!W22+'38'!W22+'39'!W22</f>
        <v>4</v>
      </c>
      <c r="F23" s="334">
        <f>'1'!Y22+'2'!Y22+'3'!Y22+'4'!Y22+'5'!Y22+'6'!Y22+'7'!Y22+'8'!Y22+'9'!Y22+'10'!Y22+'11'!Y22+'12'!Y22+'13'!Y22+'14'!Y22+'15'!Y22+'16'!Y22+'17'!Y22+'18'!Y22+'19'!Y22+'20'!Y22+'21'!Y22+'22'!Y22+'23'!Y22+'24'!Y22+'25'!Y22+'26'!Y22+'27'!Y22+'28'!Y22+'29'!Y22+'30'!Y22+'31'!Y22+'32'!Y22+'33'!Y22+'34'!Y22+'35'!Y22+'36'!Y22+'37'!Y22+'38'!Y22+'39'!Y22</f>
        <v>4</v>
      </c>
      <c r="G23" s="334">
        <f>税収効果WS!C23</f>
        <v>6.8311128244556238</v>
      </c>
      <c r="H23" s="177">
        <v>18</v>
      </c>
    </row>
    <row r="24" spans="1:8" x14ac:dyDescent="0.15">
      <c r="A24" s="142" t="s">
        <v>11</v>
      </c>
      <c r="B24" s="49" t="s">
        <v>35</v>
      </c>
      <c r="C24" s="276">
        <f>'1'!S23+'2'!S23+'3'!S23+'4'!S23+'5'!S23+'6'!S23+'7'!S23+'8'!S23+'9'!S23+'10'!S23+'11'!S23+'12'!S23+'13'!S23+'14'!S23+'15'!S23+'16'!S23+'17'!S23+'18'!S23+'19'!S23+'20'!S23+'21'!S23+'22'!S23+'23'!S23+'24'!S23+'25'!S23+'26'!S23+'27'!S23+'28'!S23+'29'!S23+'30'!S23+'31'!S23+'32'!S23+'33'!S23+'34'!S23+'35'!S23+'36'!S23+'37'!S23+'38'!S23+'39'!S23</f>
        <v>114.11570649921912</v>
      </c>
      <c r="D24" s="273">
        <f>'1'!U23+'2'!U23+'3'!U23+'4'!U23+'5'!U23+'6'!U23+'7'!U23+'8'!U23+'9'!U23+'10'!U23+'11'!U23+'12'!U23+'13'!U23+'14'!U23+'15'!U23+'16'!U23+'17'!U23+'18'!U23+'19'!U23+'20'!U23+'21'!U23+'22'!U23+'23'!U23+'24'!U23+'25'!U23+'26'!U23+'27'!U23+'28'!U23+'29'!U23+'30'!U23+'31'!U23+'32'!U23+'33'!U23+'34'!U23+'35'!U23+'36'!U23+'37'!U23+'38'!U23+'39'!U23</f>
        <v>39.00030136505368</v>
      </c>
      <c r="E24" s="274">
        <f>'1'!W23+'2'!W23+'3'!W23+'4'!W23+'5'!W23+'6'!W23+'7'!W23+'8'!W23+'9'!W23+'10'!W23+'11'!W23+'12'!W23+'13'!W23+'14'!W23+'15'!W23+'16'!W23+'17'!W23+'18'!W23+'19'!W23+'20'!W23+'21'!W23+'22'!W23+'23'!W23+'24'!W23+'25'!W23+'26'!W23+'27'!W23+'28'!W23+'29'!W23+'30'!W23+'31'!W23+'32'!W23+'33'!W23+'34'!W23+'35'!W23+'36'!W23+'37'!W23+'38'!W23+'39'!W23</f>
        <v>3</v>
      </c>
      <c r="F24" s="334">
        <f>'1'!Y23+'2'!Y23+'3'!Y23+'4'!Y23+'5'!Y23+'6'!Y23+'7'!Y23+'8'!Y23+'9'!Y23+'10'!Y23+'11'!Y23+'12'!Y23+'13'!Y23+'14'!Y23+'15'!Y23+'16'!Y23+'17'!Y23+'18'!Y23+'19'!Y23+'20'!Y23+'21'!Y23+'22'!Y23+'23'!Y23+'24'!Y23+'25'!Y23+'26'!Y23+'27'!Y23+'28'!Y23+'29'!Y23+'30'!Y23+'31'!Y23+'32'!Y23+'33'!Y23+'34'!Y23+'35'!Y23+'36'!Y23+'37'!Y23+'38'!Y23+'39'!Y23</f>
        <v>3</v>
      </c>
      <c r="G24" s="334">
        <f>税収効果WS!C24</f>
        <v>7.3470250332490936</v>
      </c>
      <c r="H24" s="177">
        <v>19</v>
      </c>
    </row>
    <row r="25" spans="1:8" x14ac:dyDescent="0.15">
      <c r="A25" s="142" t="s">
        <v>12</v>
      </c>
      <c r="B25" s="49" t="s">
        <v>152</v>
      </c>
      <c r="C25" s="276">
        <f>'1'!S24+'2'!S24+'3'!S24+'4'!S24+'5'!S24+'6'!S24+'7'!S24+'8'!S24+'9'!S24+'10'!S24+'11'!S24+'12'!S24+'13'!S24+'14'!S24+'15'!S24+'16'!S24+'17'!S24+'18'!S24+'19'!S24+'20'!S24+'21'!S24+'22'!S24+'23'!S24+'24'!S24+'25'!S24+'26'!S24+'27'!S24+'28'!S24+'29'!S24+'30'!S24+'31'!S24+'32'!S24+'33'!S24+'34'!S24+'35'!S24+'36'!S24+'37'!S24+'38'!S24+'39'!S24</f>
        <v>102.40038530119172</v>
      </c>
      <c r="D25" s="273">
        <f>'1'!U24+'2'!U24+'3'!U24+'4'!U24+'5'!U24+'6'!U24+'7'!U24+'8'!U24+'9'!U24+'10'!U24+'11'!U24+'12'!U24+'13'!U24+'14'!U24+'15'!U24+'16'!U24+'17'!U24+'18'!U24+'19'!U24+'20'!U24+'21'!U24+'22'!U24+'23'!U24+'24'!U24+'25'!U24+'26'!U24+'27'!U24+'28'!U24+'29'!U24+'30'!U24+'31'!U24+'32'!U24+'33'!U24+'34'!U24+'35'!U24+'36'!U24+'37'!U24+'38'!U24+'39'!U24</f>
        <v>34.349209713896421</v>
      </c>
      <c r="E25" s="274">
        <f>'1'!W24+'2'!W24+'3'!W24+'4'!W24+'5'!W24+'6'!W24+'7'!W24+'8'!W24+'9'!W24+'10'!W24+'11'!W24+'12'!W24+'13'!W24+'14'!W24+'15'!W24+'16'!W24+'17'!W24+'18'!W24+'19'!W24+'20'!W24+'21'!W24+'22'!W24+'23'!W24+'24'!W24+'25'!W24+'26'!W24+'27'!W24+'28'!W24+'29'!W24+'30'!W24+'31'!W24+'32'!W24+'33'!W24+'34'!W24+'35'!W24+'36'!W24+'37'!W24+'38'!W24+'39'!W24</f>
        <v>2</v>
      </c>
      <c r="F25" s="334">
        <f>'1'!Y24+'2'!Y24+'3'!Y24+'4'!Y24+'5'!Y24+'6'!Y24+'7'!Y24+'8'!Y24+'9'!Y24+'10'!Y24+'11'!Y24+'12'!Y24+'13'!Y24+'14'!Y24+'15'!Y24+'16'!Y24+'17'!Y24+'18'!Y24+'19'!Y24+'20'!Y24+'21'!Y24+'22'!Y24+'23'!Y24+'24'!Y24+'25'!Y24+'26'!Y24+'27'!Y24+'28'!Y24+'29'!Y24+'30'!Y24+'31'!Y24+'32'!Y24+'33'!Y24+'34'!Y24+'35'!Y24+'36'!Y24+'37'!Y24+'38'!Y24+'39'!Y24</f>
        <v>2</v>
      </c>
      <c r="G25" s="334">
        <f>税収効果WS!C25</f>
        <v>5.5891189036654962</v>
      </c>
      <c r="H25" s="177">
        <v>20</v>
      </c>
    </row>
    <row r="26" spans="1:8" x14ac:dyDescent="0.15">
      <c r="A26" s="142" t="s">
        <v>13</v>
      </c>
      <c r="B26" s="49" t="s">
        <v>153</v>
      </c>
      <c r="C26" s="276">
        <f>'1'!S25+'2'!S25+'3'!S25+'4'!S25+'5'!S25+'6'!S25+'7'!S25+'8'!S25+'9'!S25+'10'!S25+'11'!S25+'12'!S25+'13'!S25+'14'!S25+'15'!S25+'16'!S25+'17'!S25+'18'!S25+'19'!S25+'20'!S25+'21'!S25+'22'!S25+'23'!S25+'24'!S25+'25'!S25+'26'!S25+'27'!S25+'28'!S25+'29'!S25+'30'!S25+'31'!S25+'32'!S25+'33'!S25+'34'!S25+'35'!S25+'36'!S25+'37'!S25+'38'!S25+'39'!S25</f>
        <v>113.75118337084275</v>
      </c>
      <c r="D26" s="273">
        <f>'1'!U25+'2'!U25+'3'!U25+'4'!U25+'5'!U25+'6'!U25+'7'!U25+'8'!U25+'9'!U25+'10'!U25+'11'!U25+'12'!U25+'13'!U25+'14'!U25+'15'!U25+'16'!U25+'17'!U25+'18'!U25+'19'!U25+'20'!U25+'21'!U25+'22'!U25+'23'!U25+'24'!U25+'25'!U25+'26'!U25+'27'!U25+'28'!U25+'29'!U25+'30'!U25+'31'!U25+'32'!U25+'33'!U25+'34'!U25+'35'!U25+'36'!U25+'37'!U25+'38'!U25+'39'!U25</f>
        <v>34.959937886738473</v>
      </c>
      <c r="E26" s="274">
        <f>'1'!W25+'2'!W25+'3'!W25+'4'!W25+'5'!W25+'6'!W25+'7'!W25+'8'!W25+'9'!W25+'10'!W25+'11'!W25+'12'!W25+'13'!W25+'14'!W25+'15'!W25+'16'!W25+'17'!W25+'18'!W25+'19'!W25+'20'!W25+'21'!W25+'22'!W25+'23'!W25+'24'!W25+'25'!W25+'26'!W25+'27'!W25+'28'!W25+'29'!W25+'30'!W25+'31'!W25+'32'!W25+'33'!W25+'34'!W25+'35'!W25+'36'!W25+'37'!W25+'38'!W25+'39'!W25</f>
        <v>3</v>
      </c>
      <c r="F26" s="334">
        <f>'1'!Y25+'2'!Y25+'3'!Y25+'4'!Y25+'5'!Y25+'6'!Y25+'7'!Y25+'8'!Y25+'9'!Y25+'10'!Y25+'11'!Y25+'12'!Y25+'13'!Y25+'14'!Y25+'15'!Y25+'16'!Y25+'17'!Y25+'18'!Y25+'19'!Y25+'20'!Y25+'21'!Y25+'22'!Y25+'23'!Y25+'24'!Y25+'25'!Y25+'26'!Y25+'27'!Y25+'28'!Y25+'29'!Y25+'30'!Y25+'31'!Y25+'32'!Y25+'33'!Y25+'34'!Y25+'35'!Y25+'36'!Y25+'37'!Y25+'38'!Y25+'39'!Y25</f>
        <v>3</v>
      </c>
      <c r="G26" s="334">
        <f>税収効果WS!C26</f>
        <v>7.5805580249442697</v>
      </c>
      <c r="H26" s="177">
        <v>21</v>
      </c>
    </row>
    <row r="27" spans="1:8" x14ac:dyDescent="0.15">
      <c r="A27" s="148" t="s">
        <v>14</v>
      </c>
      <c r="B27" s="105" t="s">
        <v>55</v>
      </c>
      <c r="C27" s="287">
        <f>'1'!S26+'2'!S26+'3'!S26+'4'!S26+'5'!S26+'6'!S26+'7'!S26+'8'!S26+'9'!S26+'10'!S26+'11'!S26+'12'!S26+'13'!S26+'14'!S26+'15'!S26+'16'!S26+'17'!S26+'18'!S26+'19'!S26+'20'!S26+'21'!S26+'22'!S26+'23'!S26+'24'!S26+'25'!S26+'26'!S26+'27'!S26+'28'!S26+'29'!S26+'30'!S26+'31'!S26+'32'!S26+'33'!S26+'34'!S26+'35'!S26+'36'!S26+'37'!S26+'38'!S26+'39'!S26</f>
        <v>113.92092369496496</v>
      </c>
      <c r="D27" s="288">
        <f>'1'!U26+'2'!U26+'3'!U26+'4'!U26+'5'!U26+'6'!U26+'7'!U26+'8'!U26+'9'!U26+'10'!U26+'11'!U26+'12'!U26+'13'!U26+'14'!U26+'15'!U26+'16'!U26+'17'!U26+'18'!U26+'19'!U26+'20'!U26+'21'!U26+'22'!U26+'23'!U26+'24'!U26+'25'!U26+'26'!U26+'27'!U26+'28'!U26+'29'!U26+'30'!U26+'31'!U26+'32'!U26+'33'!U26+'34'!U26+'35'!U26+'36'!U26+'37'!U26+'38'!U26+'39'!U26</f>
        <v>46.006646544082159</v>
      </c>
      <c r="E27" s="289">
        <f>'1'!W26+'2'!W26+'3'!W26+'4'!W26+'5'!W26+'6'!W26+'7'!W26+'8'!W26+'9'!W26+'10'!W26+'11'!W26+'12'!W26+'13'!W26+'14'!W26+'15'!W26+'16'!W26+'17'!W26+'18'!W26+'19'!W26+'20'!W26+'21'!W26+'22'!W26+'23'!W26+'24'!W26+'25'!W26+'26'!W26+'27'!W26+'28'!W26+'29'!W26+'30'!W26+'31'!W26+'32'!W26+'33'!W26+'34'!W26+'35'!W26+'36'!W26+'37'!W26+'38'!W26+'39'!W26</f>
        <v>8</v>
      </c>
      <c r="F27" s="336">
        <f>'1'!Y26+'2'!Y26+'3'!Y26+'4'!Y26+'5'!Y26+'6'!Y26+'7'!Y26+'8'!Y26+'9'!Y26+'10'!Y26+'11'!Y26+'12'!Y26+'13'!Y26+'14'!Y26+'15'!Y26+'16'!Y26+'17'!Y26+'18'!Y26+'19'!Y26+'20'!Y26+'21'!Y26+'22'!Y26+'23'!Y26+'24'!Y26+'25'!Y26+'26'!Y26+'27'!Y26+'28'!Y26+'29'!Y26+'30'!Y26+'31'!Y26+'32'!Y26+'33'!Y26+'34'!Y26+'35'!Y26+'36'!Y26+'37'!Y26+'38'!Y26+'39'!Y26</f>
        <v>6</v>
      </c>
      <c r="G27" s="336">
        <f>税収効果WS!C27</f>
        <v>10.382311347033166</v>
      </c>
      <c r="H27" s="103">
        <v>22</v>
      </c>
    </row>
    <row r="28" spans="1:8" x14ac:dyDescent="0.15">
      <c r="A28" s="142" t="s">
        <v>15</v>
      </c>
      <c r="B28" s="49" t="s">
        <v>36</v>
      </c>
      <c r="C28" s="276">
        <f>'1'!S27+'2'!S27+'3'!S27+'4'!S27+'5'!S27+'6'!S27+'7'!S27+'8'!S27+'9'!S27+'10'!S27+'11'!S27+'12'!S27+'13'!S27+'14'!S27+'15'!S27+'16'!S27+'17'!S27+'18'!S27+'19'!S27+'20'!S27+'21'!S27+'22'!S27+'23'!S27+'24'!S27+'25'!S27+'26'!S27+'27'!S27+'28'!S27+'29'!S27+'30'!S27+'31'!S27+'32'!S27+'33'!S27+'34'!S27+'35'!S27+'36'!S27+'37'!S27+'38'!S27+'39'!S27</f>
        <v>123.62634259231864</v>
      </c>
      <c r="D28" s="273">
        <f>'1'!U27+'2'!U27+'3'!U27+'4'!U27+'5'!U27+'6'!U27+'7'!U27+'8'!U27+'9'!U27+'10'!U27+'11'!U27+'12'!U27+'13'!U27+'14'!U27+'15'!U27+'16'!U27+'17'!U27+'18'!U27+'19'!U27+'20'!U27+'21'!U27+'22'!U27+'23'!U27+'24'!U27+'25'!U27+'26'!U27+'27'!U27+'28'!U27+'29'!U27+'30'!U27+'31'!U27+'32'!U27+'33'!U27+'34'!U27+'35'!U27+'36'!U27+'37'!U27+'38'!U27+'39'!U27</f>
        <v>54.811507680517707</v>
      </c>
      <c r="E28" s="274">
        <f>'1'!W27+'2'!W27+'3'!W27+'4'!W27+'5'!W27+'6'!W27+'7'!W27+'8'!W27+'9'!W27+'10'!W27+'11'!W27+'12'!W27+'13'!W27+'14'!W27+'15'!W27+'16'!W27+'17'!W27+'18'!W27+'19'!W27+'20'!W27+'21'!W27+'22'!W27+'23'!W27+'24'!W27+'25'!W27+'26'!W27+'27'!W27+'28'!W27+'29'!W27+'30'!W27+'31'!W27+'32'!W27+'33'!W27+'34'!W27+'35'!W27+'36'!W27+'37'!W27+'38'!W27+'39'!W27</f>
        <v>9</v>
      </c>
      <c r="F28" s="334">
        <f>'1'!Y27+'2'!Y27+'3'!Y27+'4'!Y27+'5'!Y27+'6'!Y27+'7'!Y27+'8'!Y27+'9'!Y27+'10'!Y27+'11'!Y27+'12'!Y27+'13'!Y27+'14'!Y27+'15'!Y27+'16'!Y27+'17'!Y27+'18'!Y27+'19'!Y27+'20'!Y27+'21'!Y27+'22'!Y27+'23'!Y27+'24'!Y27+'25'!Y27+'26'!Y27+'27'!Y27+'28'!Y27+'29'!Y27+'30'!Y27+'31'!Y27+'32'!Y27+'33'!Y27+'34'!Y27+'35'!Y27+'36'!Y27+'37'!Y27+'38'!Y27+'39'!Y27</f>
        <v>7</v>
      </c>
      <c r="G28" s="334">
        <f>税収効果WS!C28</f>
        <v>10.035253344688902</v>
      </c>
      <c r="H28" s="177">
        <v>23</v>
      </c>
    </row>
    <row r="29" spans="1:8" x14ac:dyDescent="0.15">
      <c r="A29" s="142" t="s">
        <v>16</v>
      </c>
      <c r="B29" s="49" t="s">
        <v>154</v>
      </c>
      <c r="C29" s="276">
        <f>'1'!S28+'2'!S28+'3'!S28+'4'!S28+'5'!S28+'6'!S28+'7'!S28+'8'!S28+'9'!S28+'10'!S28+'11'!S28+'12'!S28+'13'!S28+'14'!S28+'15'!S28+'16'!S28+'17'!S28+'18'!S28+'19'!S28+'20'!S28+'21'!S28+'22'!S28+'23'!S28+'24'!S28+'25'!S28+'26'!S28+'27'!S28+'28'!S28+'29'!S28+'30'!S28+'31'!S28+'32'!S28+'33'!S28+'34'!S28+'35'!S28+'36'!S28+'37'!S28+'38'!S28+'39'!S28</f>
        <v>238.90314529901167</v>
      </c>
      <c r="D29" s="273">
        <f>'1'!U28+'2'!U28+'3'!U28+'4'!U28+'5'!U28+'6'!U28+'7'!U28+'8'!U28+'9'!U28+'10'!U28+'11'!U28+'12'!U28+'13'!U28+'14'!U28+'15'!U28+'16'!U28+'17'!U28+'18'!U28+'19'!U28+'20'!U28+'21'!U28+'22'!U28+'23'!U28+'24'!U28+'25'!U28+'26'!U28+'27'!U28+'28'!U28+'29'!U28+'30'!U28+'31'!U28+'32'!U28+'33'!U28+'34'!U28+'35'!U28+'36'!U28+'37'!U28+'38'!U28+'39'!U28</f>
        <v>73.670377371961848</v>
      </c>
      <c r="E29" s="274">
        <f>'1'!W28+'2'!W28+'3'!W28+'4'!W28+'5'!W28+'6'!W28+'7'!W28+'8'!W28+'9'!W28+'10'!W28+'11'!W28+'12'!W28+'13'!W28+'14'!W28+'15'!W28+'16'!W28+'17'!W28+'18'!W28+'19'!W28+'20'!W28+'21'!W28+'22'!W28+'23'!W28+'24'!W28+'25'!W28+'26'!W28+'27'!W28+'28'!W28+'29'!W28+'30'!W28+'31'!W28+'32'!W28+'33'!W28+'34'!W28+'35'!W28+'36'!W28+'37'!W28+'38'!W28+'39'!W28</f>
        <v>1</v>
      </c>
      <c r="F29" s="334">
        <f>'1'!Y28+'2'!Y28+'3'!Y28+'4'!Y28+'5'!Y28+'6'!Y28+'7'!Y28+'8'!Y28+'9'!Y28+'10'!Y28+'11'!Y28+'12'!Y28+'13'!Y28+'14'!Y28+'15'!Y28+'16'!Y28+'17'!Y28+'18'!Y28+'19'!Y28+'20'!Y28+'21'!Y28+'22'!Y28+'23'!Y28+'24'!Y28+'25'!Y28+'26'!Y28+'27'!Y28+'28'!Y28+'29'!Y28+'30'!Y28+'31'!Y28+'32'!Y28+'33'!Y28+'34'!Y28+'35'!Y28+'36'!Y28+'37'!Y28+'38'!Y28+'39'!Y28</f>
        <v>1</v>
      </c>
      <c r="G29" s="334">
        <f>税収効果WS!C29</f>
        <v>10.670695558397952</v>
      </c>
      <c r="H29" s="177">
        <v>24</v>
      </c>
    </row>
    <row r="30" spans="1:8" x14ac:dyDescent="0.15">
      <c r="A30" s="142" t="s">
        <v>17</v>
      </c>
      <c r="B30" s="49" t="s">
        <v>229</v>
      </c>
      <c r="C30" s="276">
        <f>'1'!S29+'2'!S29+'3'!S29+'4'!S29+'5'!S29+'6'!S29+'7'!S29+'8'!S29+'9'!S29+'10'!S29+'11'!S29+'12'!S29+'13'!S29+'14'!S29+'15'!S29+'16'!S29+'17'!S29+'18'!S29+'19'!S29+'20'!S29+'21'!S29+'22'!S29+'23'!S29+'24'!S29+'25'!S29+'26'!S29+'27'!S29+'28'!S29+'29'!S29+'30'!S29+'31'!S29+'32'!S29+'33'!S29+'34'!S29+'35'!S29+'36'!S29+'37'!S29+'38'!S29+'39'!S29</f>
        <v>126.7538673134826</v>
      </c>
      <c r="D30" s="273">
        <f>'1'!U29+'2'!U29+'3'!U29+'4'!U29+'5'!U29+'6'!U29+'7'!U29+'8'!U29+'9'!U29+'10'!U29+'11'!U29+'12'!U29+'13'!U29+'14'!U29+'15'!U29+'16'!U29+'17'!U29+'18'!U29+'19'!U29+'20'!U29+'21'!U29+'22'!U29+'23'!U29+'24'!U29+'25'!U29+'26'!U29+'27'!U29+'28'!U29+'29'!U29+'30'!U29+'31'!U29+'32'!U29+'33'!U29+'34'!U29+'35'!U29+'36'!U29+'37'!U29+'38'!U29+'39'!U29</f>
        <v>59.550019771398134</v>
      </c>
      <c r="E30" s="274">
        <f>'1'!W29+'2'!W29+'3'!W29+'4'!W29+'5'!W29+'6'!W29+'7'!W29+'8'!W29+'9'!W29+'10'!W29+'11'!W29+'12'!W29+'13'!W29+'14'!W29+'15'!W29+'16'!W29+'17'!W29+'18'!W29+'19'!W29+'20'!W29+'21'!W29+'22'!W29+'23'!W29+'24'!W29+'25'!W29+'26'!W29+'27'!W29+'28'!W29+'29'!W29+'30'!W29+'31'!W29+'32'!W29+'33'!W29+'34'!W29+'35'!W29+'36'!W29+'37'!W29+'38'!W29+'39'!W29</f>
        <v>2</v>
      </c>
      <c r="F30" s="334">
        <f>'1'!Y29+'2'!Y29+'3'!Y29+'4'!Y29+'5'!Y29+'6'!Y29+'7'!Y29+'8'!Y29+'9'!Y29+'10'!Y29+'11'!Y29+'12'!Y29+'13'!Y29+'14'!Y29+'15'!Y29+'16'!Y29+'17'!Y29+'18'!Y29+'19'!Y29+'20'!Y29+'21'!Y29+'22'!Y29+'23'!Y29+'24'!Y29+'25'!Y29+'26'!Y29+'27'!Y29+'28'!Y29+'29'!Y29+'30'!Y29+'31'!Y29+'32'!Y29+'33'!Y29+'34'!Y29+'35'!Y29+'36'!Y29+'37'!Y29+'38'!Y29+'39'!Y29</f>
        <v>2</v>
      </c>
      <c r="G30" s="334">
        <f>税収効果WS!C30</f>
        <v>10.767311787755414</v>
      </c>
      <c r="H30" s="177">
        <v>25</v>
      </c>
    </row>
    <row r="31" spans="1:8" x14ac:dyDescent="0.15">
      <c r="A31" s="142" t="s">
        <v>18</v>
      </c>
      <c r="B31" s="49" t="s">
        <v>230</v>
      </c>
      <c r="C31" s="276">
        <f>'1'!S30+'2'!S30+'3'!S30+'4'!S30+'5'!S30+'6'!S30+'7'!S30+'8'!S30+'9'!S30+'10'!S30+'11'!S30+'12'!S30+'13'!S30+'14'!S30+'15'!S30+'16'!S30+'17'!S30+'18'!S30+'19'!S30+'20'!S30+'21'!S30+'22'!S30+'23'!S30+'24'!S30+'25'!S30+'26'!S30+'27'!S30+'28'!S30+'29'!S30+'30'!S30+'31'!S30+'32'!S30+'33'!S30+'34'!S30+'35'!S30+'36'!S30+'37'!S30+'38'!S30+'39'!S30</f>
        <v>116.50440436487246</v>
      </c>
      <c r="D31" s="273">
        <f>'1'!U30+'2'!U30+'3'!U30+'4'!U30+'5'!U30+'6'!U30+'7'!U30+'8'!U30+'9'!U30+'10'!U30+'11'!U30+'12'!U30+'13'!U30+'14'!U30+'15'!U30+'16'!U30+'17'!U30+'18'!U30+'19'!U30+'20'!U30+'21'!U30+'22'!U30+'23'!U30+'24'!U30+'25'!U30+'26'!U30+'27'!U30+'28'!U30+'29'!U30+'30'!U30+'31'!U30+'32'!U30+'33'!U30+'34'!U30+'35'!U30+'36'!U30+'37'!U30+'38'!U30+'39'!U30</f>
        <v>71.50508888748405</v>
      </c>
      <c r="E31" s="274">
        <f>'1'!W30+'2'!W30+'3'!W30+'4'!W30+'5'!W30+'6'!W30+'7'!W30+'8'!W30+'9'!W30+'10'!W30+'11'!W30+'12'!W30+'13'!W30+'14'!W30+'15'!W30+'16'!W30+'17'!W30+'18'!W30+'19'!W30+'20'!W30+'21'!W30+'22'!W30+'23'!W30+'24'!W30+'25'!W30+'26'!W30+'27'!W30+'28'!W30+'29'!W30+'30'!W30+'31'!W30+'32'!W30+'33'!W30+'34'!W30+'35'!W30+'36'!W30+'37'!W30+'38'!W30+'39'!W30</f>
        <v>6</v>
      </c>
      <c r="F31" s="334">
        <f>'1'!Y30+'2'!Y30+'3'!Y30+'4'!Y30+'5'!Y30+'6'!Y30+'7'!Y30+'8'!Y30+'9'!Y30+'10'!Y30+'11'!Y30+'12'!Y30+'13'!Y30+'14'!Y30+'15'!Y30+'16'!Y30+'17'!Y30+'18'!Y30+'19'!Y30+'20'!Y30+'21'!Y30+'22'!Y30+'23'!Y30+'24'!Y30+'25'!Y30+'26'!Y30+'27'!Y30+'28'!Y30+'29'!Y30+'30'!Y30+'31'!Y30+'32'!Y30+'33'!Y30+'34'!Y30+'35'!Y30+'36'!Y30+'37'!Y30+'38'!Y30+'39'!Y30</f>
        <v>6</v>
      </c>
      <c r="G31" s="334">
        <f>税収効果WS!C31</f>
        <v>12.974389492813902</v>
      </c>
      <c r="H31" s="177">
        <v>26</v>
      </c>
    </row>
    <row r="32" spans="1:8" x14ac:dyDescent="0.15">
      <c r="A32" s="142" t="s">
        <v>19</v>
      </c>
      <c r="B32" s="49" t="s">
        <v>231</v>
      </c>
      <c r="C32" s="276">
        <f>'1'!S31+'2'!S31+'3'!S31+'4'!S31+'5'!S31+'6'!S31+'7'!S31+'8'!S31+'9'!S31+'10'!S31+'11'!S31+'12'!S31+'13'!S31+'14'!S31+'15'!S31+'16'!S31+'17'!S31+'18'!S31+'19'!S31+'20'!S31+'21'!S31+'22'!S31+'23'!S31+'24'!S31+'25'!S31+'26'!S31+'27'!S31+'28'!S31+'29'!S31+'30'!S31+'31'!S31+'32'!S31+'33'!S31+'34'!S31+'35'!S31+'36'!S31+'37'!S31+'38'!S31+'39'!S31</f>
        <v>252.06601762785448</v>
      </c>
      <c r="D32" s="273">
        <f>'1'!U31+'2'!U31+'3'!U31+'4'!U31+'5'!U31+'6'!U31+'7'!U31+'8'!U31+'9'!U31+'10'!U31+'11'!U31+'12'!U31+'13'!U31+'14'!U31+'15'!U31+'16'!U31+'17'!U31+'18'!U31+'19'!U31+'20'!U31+'21'!U31+'22'!U31+'23'!U31+'24'!U31+'25'!U31+'26'!U31+'27'!U31+'28'!U31+'29'!U31+'30'!U31+'31'!U31+'32'!U31+'33'!U31+'34'!U31+'35'!U31+'36'!U31+'37'!U31+'38'!U31+'39'!U31</f>
        <v>167.1034864116441</v>
      </c>
      <c r="E32" s="274">
        <f>'1'!W31+'2'!W31+'3'!W31+'4'!W31+'5'!W31+'6'!W31+'7'!W31+'8'!W31+'9'!W31+'10'!W31+'11'!W31+'12'!W31+'13'!W31+'14'!W31+'15'!W31+'16'!W31+'17'!W31+'18'!W31+'19'!W31+'20'!W31+'21'!W31+'22'!W31+'23'!W31+'24'!W31+'25'!W31+'26'!W31+'27'!W31+'28'!W31+'29'!W31+'30'!W31+'31'!W31+'32'!W31+'33'!W31+'34'!W31+'35'!W31+'36'!W31+'37'!W31+'38'!W31+'39'!W31</f>
        <v>46</v>
      </c>
      <c r="F32" s="334">
        <f>'1'!Y31+'2'!Y31+'3'!Y31+'4'!Y31+'5'!Y31+'6'!Y31+'7'!Y31+'8'!Y31+'9'!Y31+'10'!Y31+'11'!Y31+'12'!Y31+'13'!Y31+'14'!Y31+'15'!Y31+'16'!Y31+'17'!Y31+'18'!Y31+'19'!Y31+'20'!Y31+'21'!Y31+'22'!Y31+'23'!Y31+'24'!Y31+'25'!Y31+'26'!Y31+'27'!Y31+'28'!Y31+'29'!Y31+'30'!Y31+'31'!Y31+'32'!Y31+'33'!Y31+'34'!Y31+'35'!Y31+'36'!Y31+'37'!Y31+'38'!Y31+'39'!Y31</f>
        <v>41</v>
      </c>
      <c r="G32" s="334">
        <f>税収効果WS!C32</f>
        <v>36.39587691682614</v>
      </c>
      <c r="H32" s="177">
        <v>27</v>
      </c>
    </row>
    <row r="33" spans="1:8" x14ac:dyDescent="0.15">
      <c r="A33" s="142" t="s">
        <v>20</v>
      </c>
      <c r="B33" s="49" t="s">
        <v>37</v>
      </c>
      <c r="C33" s="276">
        <f>'1'!S32+'2'!S32+'3'!S32+'4'!S32+'5'!S32+'6'!S32+'7'!S32+'8'!S32+'9'!S32+'10'!S32+'11'!S32+'12'!S32+'13'!S32+'14'!S32+'15'!S32+'16'!S32+'17'!S32+'18'!S32+'19'!S32+'20'!S32+'21'!S32+'22'!S32+'23'!S32+'24'!S32+'25'!S32+'26'!S32+'27'!S32+'28'!S32+'29'!S32+'30'!S32+'31'!S32+'32'!S32+'33'!S32+'34'!S32+'35'!S32+'36'!S32+'37'!S32+'38'!S32+'39'!S32</f>
        <v>214.40447874595623</v>
      </c>
      <c r="D33" s="273">
        <f>'1'!U32+'2'!U32+'3'!U32+'4'!U32+'5'!U32+'6'!U32+'7'!U32+'8'!U32+'9'!U32+'10'!U32+'11'!U32+'12'!U32+'13'!U32+'14'!U32+'15'!U32+'16'!U32+'17'!U32+'18'!U32+'19'!U32+'20'!U32+'21'!U32+'22'!U32+'23'!U32+'24'!U32+'25'!U32+'26'!U32+'27'!U32+'28'!U32+'29'!U32+'30'!U32+'31'!U32+'32'!U32+'33'!U32+'34'!U32+'35'!U32+'36'!U32+'37'!U32+'38'!U32+'39'!U32</f>
        <v>138.31380286785841</v>
      </c>
      <c r="E33" s="274">
        <f>'1'!W32+'2'!W32+'3'!W32+'4'!W32+'5'!W32+'6'!W32+'7'!W32+'8'!W32+'9'!W32+'10'!W32+'11'!W32+'12'!W32+'13'!W32+'14'!W32+'15'!W32+'16'!W32+'17'!W32+'18'!W32+'19'!W32+'20'!W32+'21'!W32+'22'!W32+'23'!W32+'24'!W32+'25'!W32+'26'!W32+'27'!W32+'28'!W32+'29'!W32+'30'!W32+'31'!W32+'32'!W32+'33'!W32+'34'!W32+'35'!W32+'36'!W32+'37'!W32+'38'!W32+'39'!W32</f>
        <v>5</v>
      </c>
      <c r="F33" s="334">
        <f>'1'!Y32+'2'!Y32+'3'!Y32+'4'!Y32+'5'!Y32+'6'!Y32+'7'!Y32+'8'!Y32+'9'!Y32+'10'!Y32+'11'!Y32+'12'!Y32+'13'!Y32+'14'!Y32+'15'!Y32+'16'!Y32+'17'!Y32+'18'!Y32+'19'!Y32+'20'!Y32+'21'!Y32+'22'!Y32+'23'!Y32+'24'!Y32+'25'!Y32+'26'!Y32+'27'!Y32+'28'!Y32+'29'!Y32+'30'!Y32+'31'!Y32+'32'!Y32+'33'!Y32+'34'!Y32+'35'!Y32+'36'!Y32+'37'!Y32+'38'!Y32+'39'!Y32</f>
        <v>5</v>
      </c>
      <c r="G33" s="334">
        <f>税収効果WS!C33</f>
        <v>25.777182201089985</v>
      </c>
      <c r="H33" s="177">
        <v>28</v>
      </c>
    </row>
    <row r="34" spans="1:8" x14ac:dyDescent="0.15">
      <c r="A34" s="142" t="s">
        <v>21</v>
      </c>
      <c r="B34" s="49" t="s">
        <v>38</v>
      </c>
      <c r="C34" s="276">
        <f>'1'!S33+'2'!S33+'3'!S33+'4'!S33+'5'!S33+'6'!S33+'7'!S33+'8'!S33+'9'!S33+'10'!S33+'11'!S33+'12'!S33+'13'!S33+'14'!S33+'15'!S33+'16'!S33+'17'!S33+'18'!S33+'19'!S33+'20'!S33+'21'!S33+'22'!S33+'23'!S33+'24'!S33+'25'!S33+'26'!S33+'27'!S33+'28'!S33+'29'!S33+'30'!S33+'31'!S33+'32'!S33+'33'!S33+'34'!S33+'35'!S33+'36'!S33+'37'!S33+'38'!S33+'39'!S33</f>
        <v>321.82443347498486</v>
      </c>
      <c r="D34" s="273">
        <f>'1'!U33+'2'!U33+'3'!U33+'4'!U33+'5'!U33+'6'!U33+'7'!U33+'8'!U33+'9'!U33+'10'!U33+'11'!U33+'12'!U33+'13'!U33+'14'!U33+'15'!U33+'16'!U33+'17'!U33+'18'!U33+'19'!U33+'20'!U33+'21'!U33+'22'!U33+'23'!U33+'24'!U33+'25'!U33+'26'!U33+'27'!U33+'28'!U33+'29'!U33+'30'!U33+'31'!U33+'32'!U33+'33'!U33+'34'!U33+'35'!U33+'36'!U33+'37'!U33+'38'!U33+'39'!U33</f>
        <v>270.58389128079176</v>
      </c>
      <c r="E34" s="274">
        <f>'1'!W33+'2'!W33+'3'!W33+'4'!W33+'5'!W33+'6'!W33+'7'!W33+'8'!W33+'9'!W33+'10'!W33+'11'!W33+'12'!W33+'13'!W33+'14'!W33+'15'!W33+'16'!W33+'17'!W33+'18'!W33+'19'!W33+'20'!W33+'21'!W33+'22'!W33+'23'!W33+'24'!W33+'25'!W33+'26'!W33+'27'!W33+'28'!W33+'29'!W33+'30'!W33+'31'!W33+'32'!W33+'33'!W33+'34'!W33+'35'!W33+'36'!W33+'37'!W33+'38'!W33+'39'!W33</f>
        <v>2</v>
      </c>
      <c r="F34" s="334">
        <f>'1'!Y33+'2'!Y33+'3'!Y33+'4'!Y33+'5'!Y33+'6'!Y33+'7'!Y33+'8'!Y33+'9'!Y33+'10'!Y33+'11'!Y33+'12'!Y33+'13'!Y33+'14'!Y33+'15'!Y33+'16'!Y33+'17'!Y33+'18'!Y33+'19'!Y33+'20'!Y33+'21'!Y33+'22'!Y33+'23'!Y33+'24'!Y33+'25'!Y33+'26'!Y33+'27'!Y33+'28'!Y33+'29'!Y33+'30'!Y33+'31'!Y33+'32'!Y33+'33'!Y33+'34'!Y33+'35'!Y33+'36'!Y33+'37'!Y33+'38'!Y33+'39'!Y33</f>
        <v>1</v>
      </c>
      <c r="G34" s="334">
        <f>税収効果WS!C34</f>
        <v>43.827265952646144</v>
      </c>
      <c r="H34" s="177">
        <v>29</v>
      </c>
    </row>
    <row r="35" spans="1:8" x14ac:dyDescent="0.15">
      <c r="A35" s="142" t="s">
        <v>22</v>
      </c>
      <c r="B35" s="49" t="s">
        <v>232</v>
      </c>
      <c r="C35" s="276">
        <f>'1'!S34+'2'!S34+'3'!S34+'4'!S34+'5'!S34+'6'!S34+'7'!S34+'8'!S34+'9'!S34+'10'!S34+'11'!S34+'12'!S34+'13'!S34+'14'!S34+'15'!S34+'16'!S34+'17'!S34+'18'!S34+'19'!S34+'20'!S34+'21'!S34+'22'!S34+'23'!S34+'24'!S34+'25'!S34+'26'!S34+'27'!S34+'28'!S34+'29'!S34+'30'!S34+'31'!S34+'32'!S34+'33'!S34+'34'!S34+'35'!S34+'36'!S34+'37'!S34+'38'!S34+'39'!S34</f>
        <v>213.57711497709778</v>
      </c>
      <c r="D35" s="273">
        <f>'1'!U34+'2'!U34+'3'!U34+'4'!U34+'5'!U34+'6'!U34+'7'!U34+'8'!U34+'9'!U34+'10'!U34+'11'!U34+'12'!U34+'13'!U34+'14'!U34+'15'!U34+'16'!U34+'17'!U34+'18'!U34+'19'!U34+'20'!U34+'21'!U34+'22'!U34+'23'!U34+'24'!U34+'25'!U34+'26'!U34+'27'!U34+'28'!U34+'29'!U34+'30'!U34+'31'!U34+'32'!U34+'33'!U34+'34'!U34+'35'!U34+'36'!U34+'37'!U34+'38'!U34+'39'!U34</f>
        <v>137.60645436062711</v>
      </c>
      <c r="E35" s="274">
        <f>'1'!W34+'2'!W34+'3'!W34+'4'!W34+'5'!W34+'6'!W34+'7'!W34+'8'!W34+'9'!W34+'10'!W34+'11'!W34+'12'!W34+'13'!W34+'14'!W34+'15'!W34+'16'!W34+'17'!W34+'18'!W34+'19'!W34+'20'!W34+'21'!W34+'22'!W34+'23'!W34+'24'!W34+'25'!W34+'26'!W34+'27'!W34+'28'!W34+'29'!W34+'30'!W34+'31'!W34+'32'!W34+'33'!W34+'34'!W34+'35'!W34+'36'!W34+'37'!W34+'38'!W34+'39'!W34</f>
        <v>9</v>
      </c>
      <c r="F35" s="334">
        <f>'1'!Y34+'2'!Y34+'3'!Y34+'4'!Y34+'5'!Y34+'6'!Y34+'7'!Y34+'8'!Y34+'9'!Y34+'10'!Y34+'11'!Y34+'12'!Y34+'13'!Y34+'14'!Y34+'15'!Y34+'16'!Y34+'17'!Y34+'18'!Y34+'19'!Y34+'20'!Y34+'21'!Y34+'22'!Y34+'23'!Y34+'24'!Y34+'25'!Y34+'26'!Y34+'27'!Y34+'28'!Y34+'29'!Y34+'30'!Y34+'31'!Y34+'32'!Y34+'33'!Y34+'34'!Y34+'35'!Y34+'36'!Y34+'37'!Y34+'38'!Y34+'39'!Y34</f>
        <v>8</v>
      </c>
      <c r="G35" s="334">
        <f>税収効果WS!C35</f>
        <v>24.706097431557147</v>
      </c>
      <c r="H35" s="177">
        <v>30</v>
      </c>
    </row>
    <row r="36" spans="1:8" x14ac:dyDescent="0.15">
      <c r="A36" s="142" t="s">
        <v>23</v>
      </c>
      <c r="B36" s="49" t="s">
        <v>155</v>
      </c>
      <c r="C36" s="276">
        <f>'1'!S35+'2'!S35+'3'!S35+'4'!S35+'5'!S35+'6'!S35+'7'!S35+'8'!S35+'9'!S35+'10'!S35+'11'!S35+'12'!S35+'13'!S35+'14'!S35+'15'!S35+'16'!S35+'17'!S35+'18'!S35+'19'!S35+'20'!S35+'21'!S35+'22'!S35+'23'!S35+'24'!S35+'25'!S35+'26'!S35+'27'!S35+'28'!S35+'29'!S35+'30'!S35+'31'!S35+'32'!S35+'33'!S35+'34'!S35+'35'!S35+'36'!S35+'37'!S35+'38'!S35+'39'!S35</f>
        <v>161.87280478665593</v>
      </c>
      <c r="D36" s="273">
        <f>'1'!U35+'2'!U35+'3'!U35+'4'!U35+'5'!U35+'6'!U35+'7'!U35+'8'!U35+'9'!U35+'10'!U35+'11'!U35+'12'!U35+'13'!U35+'14'!U35+'15'!U35+'16'!U35+'17'!U35+'18'!U35+'19'!U35+'20'!U35+'21'!U35+'22'!U35+'23'!U35+'24'!U35+'25'!U35+'26'!U35+'27'!U35+'28'!U35+'29'!U35+'30'!U35+'31'!U35+'32'!U35+'33'!U35+'34'!U35+'35'!U35+'36'!U35+'37'!U35+'38'!U35+'39'!U35</f>
        <v>84.881404561355552</v>
      </c>
      <c r="E36" s="274">
        <f>'1'!W35+'2'!W35+'3'!W35+'4'!W35+'5'!W35+'6'!W35+'7'!W35+'8'!W35+'9'!W35+'10'!W35+'11'!W35+'12'!W35+'13'!W35+'14'!W35+'15'!W35+'16'!W35+'17'!W35+'18'!W35+'19'!W35+'20'!W35+'21'!W35+'22'!W35+'23'!W35+'24'!W35+'25'!W35+'26'!W35+'27'!W35+'28'!W35+'29'!W35+'30'!W35+'31'!W35+'32'!W35+'33'!W35+'34'!W35+'35'!W35+'36'!W35+'37'!W35+'38'!W35+'39'!W35</f>
        <v>4</v>
      </c>
      <c r="F36" s="334">
        <f>'1'!Y35+'2'!Y35+'3'!Y35+'4'!Y35+'5'!Y35+'6'!Y35+'7'!Y35+'8'!Y35+'9'!Y35+'10'!Y35+'11'!Y35+'12'!Y35+'13'!Y35+'14'!Y35+'15'!Y35+'16'!Y35+'17'!Y35+'18'!Y35+'19'!Y35+'20'!Y35+'21'!Y35+'22'!Y35+'23'!Y35+'24'!Y35+'25'!Y35+'26'!Y35+'27'!Y35+'28'!Y35+'29'!Y35+'30'!Y35+'31'!Y35+'32'!Y35+'33'!Y35+'34'!Y35+'35'!Y35+'36'!Y35+'37'!Y35+'38'!Y35+'39'!Y35</f>
        <v>4</v>
      </c>
      <c r="G36" s="334">
        <f>税収効果WS!C36</f>
        <v>16.831205420859437</v>
      </c>
      <c r="H36" s="177">
        <v>31</v>
      </c>
    </row>
    <row r="37" spans="1:8" x14ac:dyDescent="0.15">
      <c r="A37" s="142" t="s">
        <v>24</v>
      </c>
      <c r="B37" s="49" t="s">
        <v>39</v>
      </c>
      <c r="C37" s="276">
        <f>'1'!S36+'2'!S36+'3'!S36+'4'!S36+'5'!S36+'6'!S36+'7'!S36+'8'!S36+'9'!S36+'10'!S36+'11'!S36+'12'!S36+'13'!S36+'14'!S36+'15'!S36+'16'!S36+'17'!S36+'18'!S36+'19'!S36+'20'!S36+'21'!S36+'22'!S36+'23'!S36+'24'!S36+'25'!S36+'26'!S36+'27'!S36+'28'!S36+'29'!S36+'30'!S36+'31'!S36+'32'!S36+'33'!S36+'34'!S36+'35'!S36+'36'!S36+'37'!S36+'38'!S36+'39'!S36</f>
        <v>133.07270802511701</v>
      </c>
      <c r="D37" s="273">
        <f>'1'!U36+'2'!U36+'3'!U36+'4'!U36+'5'!U36+'6'!U36+'7'!U36+'8'!U36+'9'!U36+'10'!U36+'11'!U36+'12'!U36+'13'!U36+'14'!U36+'15'!U36+'16'!U36+'17'!U36+'18'!U36+'19'!U36+'20'!U36+'21'!U36+'22'!U36+'23'!U36+'24'!U36+'25'!U36+'26'!U36+'27'!U36+'28'!U36+'29'!U36+'30'!U36+'31'!U36+'32'!U36+'33'!U36+'34'!U36+'35'!U36+'36'!U36+'37'!U36+'38'!U36+'39'!U36</f>
        <v>93.318105121640741</v>
      </c>
      <c r="E37" s="274">
        <f>'1'!W36+'2'!W36+'3'!W36+'4'!W36+'5'!W36+'6'!W36+'7'!W36+'8'!W36+'9'!W36+'10'!W36+'11'!W36+'12'!W36+'13'!W36+'14'!W36+'15'!W36+'16'!W36+'17'!W36+'18'!W36+'19'!W36+'20'!W36+'21'!W36+'22'!W36+'23'!W36+'24'!W36+'25'!W36+'26'!W36+'27'!W36+'28'!W36+'29'!W36+'30'!W36+'31'!W36+'32'!W36+'33'!W36+'34'!W36+'35'!W36+'36'!W36+'37'!W36+'38'!W36+'39'!W36</f>
        <v>6</v>
      </c>
      <c r="F37" s="334">
        <f>'1'!Y36+'2'!Y36+'3'!Y36+'4'!Y36+'5'!Y36+'6'!Y36+'7'!Y36+'8'!Y36+'9'!Y36+'10'!Y36+'11'!Y36+'12'!Y36+'13'!Y36+'14'!Y36+'15'!Y36+'16'!Y36+'17'!Y36+'18'!Y36+'19'!Y36+'20'!Y36+'21'!Y36+'22'!Y36+'23'!Y36+'24'!Y36+'25'!Y36+'26'!Y36+'27'!Y36+'28'!Y36+'29'!Y36+'30'!Y36+'31'!Y36+'32'!Y36+'33'!Y36+'34'!Y36+'35'!Y36+'36'!Y36+'37'!Y36+'38'!Y36+'39'!Y36</f>
        <v>6</v>
      </c>
      <c r="G37" s="334">
        <f>税収効果WS!C37</f>
        <v>4.7899686342544046</v>
      </c>
      <c r="H37" s="177">
        <v>32</v>
      </c>
    </row>
    <row r="38" spans="1:8" x14ac:dyDescent="0.15">
      <c r="A38" s="142" t="s">
        <v>25</v>
      </c>
      <c r="B38" s="49" t="s">
        <v>40</v>
      </c>
      <c r="C38" s="276">
        <f>'1'!S37+'2'!S37+'3'!S37+'4'!S37+'5'!S37+'6'!S37+'7'!S37+'8'!S37+'9'!S37+'10'!S37+'11'!S37+'12'!S37+'13'!S37+'14'!S37+'15'!S37+'16'!S37+'17'!S37+'18'!S37+'19'!S37+'20'!S37+'21'!S37+'22'!S37+'23'!S37+'24'!S37+'25'!S37+'26'!S37+'27'!S37+'28'!S37+'29'!S37+'30'!S37+'31'!S37+'32'!S37+'33'!S37+'34'!S37+'35'!S37+'36'!S37+'37'!S37+'38'!S37+'39'!S37</f>
        <v>123.35559206484717</v>
      </c>
      <c r="D38" s="273">
        <f>'1'!U37+'2'!U37+'3'!U37+'4'!U37+'5'!U37+'6'!U37+'7'!U37+'8'!U37+'9'!U37+'10'!U37+'11'!U37+'12'!U37+'13'!U37+'14'!U37+'15'!U37+'16'!U37+'17'!U37+'18'!U37+'19'!U37+'20'!U37+'21'!U37+'22'!U37+'23'!U37+'24'!U37+'25'!U37+'26'!U37+'27'!U37+'28'!U37+'29'!U37+'30'!U37+'31'!U37+'32'!U37+'33'!U37+'34'!U37+'35'!U37+'36'!U37+'37'!U37+'38'!U37+'39'!U37</f>
        <v>89.863481963651324</v>
      </c>
      <c r="E38" s="274">
        <f>'1'!W37+'2'!W37+'3'!W37+'4'!W37+'5'!W37+'6'!W37+'7'!W37+'8'!W37+'9'!W37+'10'!W37+'11'!W37+'12'!W37+'13'!W37+'14'!W37+'15'!W37+'16'!W37+'17'!W37+'18'!W37+'19'!W37+'20'!W37+'21'!W37+'22'!W37+'23'!W37+'24'!W37+'25'!W37+'26'!W37+'27'!W37+'28'!W37+'29'!W37+'30'!W37+'31'!W37+'32'!W37+'33'!W37+'34'!W37+'35'!W37+'36'!W37+'37'!W37+'38'!W37+'39'!W37</f>
        <v>8</v>
      </c>
      <c r="F38" s="334">
        <f>'1'!Y37+'2'!Y37+'3'!Y37+'4'!Y37+'5'!Y37+'6'!Y37+'7'!Y37+'8'!Y37+'9'!Y37+'10'!Y37+'11'!Y37+'12'!Y37+'13'!Y37+'14'!Y37+'15'!Y37+'16'!Y37+'17'!Y37+'18'!Y37+'19'!Y37+'20'!Y37+'21'!Y37+'22'!Y37+'23'!Y37+'24'!Y37+'25'!Y37+'26'!Y37+'27'!Y37+'28'!Y37+'29'!Y37+'30'!Y37+'31'!Y37+'32'!Y37+'33'!Y37+'34'!Y37+'35'!Y37+'36'!Y37+'37'!Y37+'38'!Y37+'39'!Y37</f>
        <v>7</v>
      </c>
      <c r="G38" s="334">
        <f>税収効果WS!C38</f>
        <v>9.4174955164241787</v>
      </c>
      <c r="H38" s="177">
        <v>33</v>
      </c>
    </row>
    <row r="39" spans="1:8" x14ac:dyDescent="0.15">
      <c r="A39" s="142" t="s">
        <v>26</v>
      </c>
      <c r="B39" s="49" t="s">
        <v>233</v>
      </c>
      <c r="C39" s="276">
        <f>'1'!S38+'2'!S38+'3'!S38+'4'!S38+'5'!S38+'6'!S38+'7'!S38+'8'!S38+'9'!S38+'10'!S38+'11'!S38+'12'!S38+'13'!S38+'14'!S38+'15'!S38+'16'!S38+'17'!S38+'18'!S38+'19'!S38+'20'!S38+'21'!S38+'22'!S38+'23'!S38+'24'!S38+'25'!S38+'26'!S38+'27'!S38+'28'!S38+'29'!S38+'30'!S38+'31'!S38+'32'!S38+'33'!S38+'34'!S38+'35'!S38+'36'!S38+'37'!S38+'38'!S38+'39'!S38</f>
        <v>138.94909974457218</v>
      </c>
      <c r="D39" s="273">
        <f>'1'!U38+'2'!U38+'3'!U38+'4'!U38+'5'!U38+'6'!U38+'7'!U38+'8'!U38+'9'!U38+'10'!U38+'11'!U38+'12'!U38+'13'!U38+'14'!U38+'15'!U38+'16'!U38+'17'!U38+'18'!U38+'19'!U38+'20'!U38+'21'!U38+'22'!U38+'23'!U38+'24'!U38+'25'!U38+'26'!U38+'27'!U38+'28'!U38+'29'!U38+'30'!U38+'31'!U38+'32'!U38+'33'!U38+'34'!U38+'35'!U38+'36'!U38+'37'!U38+'38'!U38+'39'!U38</f>
        <v>84.28387925887607</v>
      </c>
      <c r="E39" s="274">
        <f>'1'!W38+'2'!W38+'3'!W38+'4'!W38+'5'!W38+'6'!W38+'7'!W38+'8'!W38+'9'!W38+'10'!W38+'11'!W38+'12'!W38+'13'!W38+'14'!W38+'15'!W38+'16'!W38+'17'!W38+'18'!W38+'19'!W38+'20'!W38+'21'!W38+'22'!W38+'23'!W38+'24'!W38+'25'!W38+'26'!W38+'27'!W38+'28'!W38+'29'!W38+'30'!W38+'31'!W38+'32'!W38+'33'!W38+'34'!W38+'35'!W38+'36'!W38+'37'!W38+'38'!W38+'39'!W38</f>
        <v>11</v>
      </c>
      <c r="F39" s="334">
        <f>'1'!Y38+'2'!Y38+'3'!Y38+'4'!Y38+'5'!Y38+'6'!Y38+'7'!Y38+'8'!Y38+'9'!Y38+'10'!Y38+'11'!Y38+'12'!Y38+'13'!Y38+'14'!Y38+'15'!Y38+'16'!Y38+'17'!Y38+'18'!Y38+'19'!Y38+'20'!Y38+'21'!Y38+'22'!Y38+'23'!Y38+'24'!Y38+'25'!Y38+'26'!Y38+'27'!Y38+'28'!Y38+'29'!Y38+'30'!Y38+'31'!Y38+'32'!Y38+'33'!Y38+'34'!Y38+'35'!Y38+'36'!Y38+'37'!Y38+'38'!Y38+'39'!Y38</f>
        <v>10</v>
      </c>
      <c r="G39" s="334">
        <f>税収効果WS!C39</f>
        <v>10.033062667353123</v>
      </c>
      <c r="H39" s="177">
        <v>34</v>
      </c>
    </row>
    <row r="40" spans="1:8" x14ac:dyDescent="0.15">
      <c r="A40" s="142" t="s">
        <v>56</v>
      </c>
      <c r="B40" s="49" t="s">
        <v>234</v>
      </c>
      <c r="C40" s="276">
        <f>'1'!S39+'2'!S39+'3'!S39+'4'!S39+'5'!S39+'6'!S39+'7'!S39+'8'!S39+'9'!S39+'10'!S39+'11'!S39+'12'!S39+'13'!S39+'14'!S39+'15'!S39+'16'!S39+'17'!S39+'18'!S39+'19'!S39+'20'!S39+'21'!S39+'22'!S39+'23'!S39+'24'!S39+'25'!S39+'26'!S39+'27'!S39+'28'!S39+'29'!S39+'30'!S39+'31'!S39+'32'!S39+'33'!S39+'34'!S39+'35'!S39+'36'!S39+'37'!S39+'38'!S39+'39'!S39</f>
        <v>116.46533859297406</v>
      </c>
      <c r="D40" s="273">
        <f>'1'!U39+'2'!U39+'3'!U39+'4'!U39+'5'!U39+'6'!U39+'7'!U39+'8'!U39+'9'!U39+'10'!U39+'11'!U39+'12'!U39+'13'!U39+'14'!U39+'15'!U39+'16'!U39+'17'!U39+'18'!U39+'19'!U39+'20'!U39+'21'!U39+'22'!U39+'23'!U39+'24'!U39+'25'!U39+'26'!U39+'27'!U39+'28'!U39+'29'!U39+'30'!U39+'31'!U39+'32'!U39+'33'!U39+'34'!U39+'35'!U39+'36'!U39+'37'!U39+'38'!U39+'39'!U39</f>
        <v>66.780338453411531</v>
      </c>
      <c r="E40" s="274">
        <f>'1'!W39+'2'!W39+'3'!W39+'4'!W39+'5'!W39+'6'!W39+'7'!W39+'8'!W39+'9'!W39+'10'!W39+'11'!W39+'12'!W39+'13'!W39+'14'!W39+'15'!W39+'16'!W39+'17'!W39+'18'!W39+'19'!W39+'20'!W39+'21'!W39+'22'!W39+'23'!W39+'24'!W39+'25'!W39+'26'!W39+'27'!W39+'28'!W39+'29'!W39+'30'!W39+'31'!W39+'32'!W39+'33'!W39+'34'!W39+'35'!W39+'36'!W39+'37'!W39+'38'!W39+'39'!W39</f>
        <v>14</v>
      </c>
      <c r="F40" s="334">
        <f>'1'!Y39+'2'!Y39+'3'!Y39+'4'!Y39+'5'!Y39+'6'!Y39+'7'!Y39+'8'!Y39+'9'!Y39+'10'!Y39+'11'!Y39+'12'!Y39+'13'!Y39+'14'!Y39+'15'!Y39+'16'!Y39+'17'!Y39+'18'!Y39+'19'!Y39+'20'!Y39+'21'!Y39+'22'!Y39+'23'!Y39+'24'!Y39+'25'!Y39+'26'!Y39+'27'!Y39+'28'!Y39+'29'!Y39+'30'!Y39+'31'!Y39+'32'!Y39+'33'!Y39+'34'!Y39+'35'!Y39+'36'!Y39+'37'!Y39+'38'!Y39+'39'!Y39</f>
        <v>13</v>
      </c>
      <c r="G40" s="334">
        <f>税収効果WS!C40</f>
        <v>12.189070520036964</v>
      </c>
      <c r="H40" s="177">
        <v>35</v>
      </c>
    </row>
    <row r="41" spans="1:8" x14ac:dyDescent="0.15">
      <c r="A41" s="142" t="s">
        <v>156</v>
      </c>
      <c r="B41" s="49" t="s">
        <v>41</v>
      </c>
      <c r="C41" s="276">
        <f>'1'!S40+'2'!S40+'3'!S40+'4'!S40+'5'!S40+'6'!S40+'7'!S40+'8'!S40+'9'!S40+'10'!S40+'11'!S40+'12'!S40+'13'!S40+'14'!S40+'15'!S40+'16'!S40+'17'!S40+'18'!S40+'19'!S40+'20'!S40+'21'!S40+'22'!S40+'23'!S40+'24'!S40+'25'!S40+'26'!S40+'27'!S40+'28'!S40+'29'!S40+'30'!S40+'31'!S40+'32'!S40+'33'!S40+'34'!S40+'35'!S40+'36'!S40+'37'!S40+'38'!S40+'39'!S40</f>
        <v>331.81750469203229</v>
      </c>
      <c r="D41" s="273">
        <f>'1'!U40+'2'!U40+'3'!U40+'4'!U40+'5'!U40+'6'!U40+'7'!U40+'8'!U40+'9'!U40+'10'!U40+'11'!U40+'12'!U40+'13'!U40+'14'!U40+'15'!U40+'16'!U40+'17'!U40+'18'!U40+'19'!U40+'20'!U40+'21'!U40+'22'!U40+'23'!U40+'24'!U40+'25'!U40+'26'!U40+'27'!U40+'28'!U40+'29'!U40+'30'!U40+'31'!U40+'32'!U40+'33'!U40+'34'!U40+'35'!U40+'36'!U40+'37'!U40+'38'!U40+'39'!U40</f>
        <v>198.13356737822826</v>
      </c>
      <c r="E41" s="274">
        <f>'1'!W40+'2'!W40+'3'!W40+'4'!W40+'5'!W40+'6'!W40+'7'!W40+'8'!W40+'9'!W40+'10'!W40+'11'!W40+'12'!W40+'13'!W40+'14'!W40+'15'!W40+'16'!W40+'17'!W40+'18'!W40+'19'!W40+'20'!W40+'21'!W40+'22'!W40+'23'!W40+'24'!W40+'25'!W40+'26'!W40+'27'!W40+'28'!W40+'29'!W40+'30'!W40+'31'!W40+'32'!W40+'33'!W40+'34'!W40+'35'!W40+'36'!W40+'37'!W40+'38'!W40+'39'!W40</f>
        <v>40</v>
      </c>
      <c r="F41" s="334">
        <f>'1'!Y40+'2'!Y40+'3'!Y40+'4'!Y40+'5'!Y40+'6'!Y40+'7'!Y40+'8'!Y40+'9'!Y40+'10'!Y40+'11'!Y40+'12'!Y40+'13'!Y40+'14'!Y40+'15'!Y40+'16'!Y40+'17'!Y40+'18'!Y40+'19'!Y40+'20'!Y40+'21'!Y40+'22'!Y40+'23'!Y40+'24'!Y40+'25'!Y40+'26'!Y40+'27'!Y40+'28'!Y40+'29'!Y40+'30'!Y40+'31'!Y40+'32'!Y40+'33'!Y40+'34'!Y40+'35'!Y40+'36'!Y40+'37'!Y40+'38'!Y40+'39'!Y40</f>
        <v>28</v>
      </c>
      <c r="G41" s="334">
        <f>税収効果WS!C41</f>
        <v>36.10332176379832</v>
      </c>
      <c r="H41" s="177">
        <v>36</v>
      </c>
    </row>
    <row r="42" spans="1:8" x14ac:dyDescent="0.15">
      <c r="A42" s="142" t="s">
        <v>166</v>
      </c>
      <c r="B42" s="49" t="s">
        <v>285</v>
      </c>
      <c r="C42" s="276">
        <f>'1'!S41+'2'!S41+'3'!S41+'4'!S41+'5'!S41+'6'!S41+'7'!S41+'8'!S41+'9'!S41+'10'!S41+'11'!S41+'12'!S41+'13'!S41+'14'!S41+'15'!S41+'16'!S41+'17'!S41+'18'!S41+'19'!S41+'20'!S41+'21'!S41+'22'!S41+'23'!S41+'24'!S41+'25'!S41+'26'!S41+'27'!S41+'28'!S41+'29'!S41+'30'!S41+'31'!S41+'32'!S41+'33'!S41+'34'!S41+'35'!S41+'36'!S41+'37'!S41+'38'!S41+'39'!S41</f>
        <v>189.73104869257318</v>
      </c>
      <c r="D42" s="273">
        <f>'1'!U41+'2'!U41+'3'!U41+'4'!U41+'5'!U41+'6'!U41+'7'!U41+'8'!U41+'9'!U41+'10'!U41+'11'!U41+'12'!U41+'13'!U41+'14'!U41+'15'!U41+'16'!U41+'17'!U41+'18'!U41+'19'!U41+'20'!U41+'21'!U41+'22'!U41+'23'!U41+'24'!U41+'25'!U41+'26'!U41+'27'!U41+'28'!U41+'29'!U41+'30'!U41+'31'!U41+'32'!U41+'33'!U41+'34'!U41+'35'!U41+'36'!U41+'37'!U41+'38'!U41+'39'!U41</f>
        <v>96.501540850414798</v>
      </c>
      <c r="E42" s="274">
        <f>'1'!W41+'2'!W41+'3'!W41+'4'!W41+'5'!W41+'6'!W41+'7'!W41+'8'!W41+'9'!W41+'10'!W41+'11'!W41+'12'!W41+'13'!W41+'14'!W41+'15'!W41+'16'!W41+'17'!W41+'18'!W41+'19'!W41+'20'!W41+'21'!W41+'22'!W41+'23'!W41+'24'!W41+'25'!W41+'26'!W41+'27'!W41+'28'!W41+'29'!W41+'30'!W41+'31'!W41+'32'!W41+'33'!W41+'34'!W41+'35'!W41+'36'!W41+'37'!W41+'38'!W41+'39'!W41</f>
        <v>20</v>
      </c>
      <c r="F42" s="334">
        <f>'1'!Y41+'2'!Y41+'3'!Y41+'4'!Y41+'5'!Y41+'6'!Y41+'7'!Y41+'8'!Y41+'9'!Y41+'10'!Y41+'11'!Y41+'12'!Y41+'13'!Y41+'14'!Y41+'15'!Y41+'16'!Y41+'17'!Y41+'18'!Y41+'19'!Y41+'20'!Y41+'21'!Y41+'22'!Y41+'23'!Y41+'24'!Y41+'25'!Y41+'26'!Y41+'27'!Y41+'28'!Y41+'29'!Y41+'30'!Y41+'31'!Y41+'32'!Y41+'33'!Y41+'34'!Y41+'35'!Y41+'36'!Y41+'37'!Y41+'38'!Y41+'39'!Y41</f>
        <v>15</v>
      </c>
      <c r="G42" s="334">
        <f>税収効果WS!C42</f>
        <v>18.584369673179946</v>
      </c>
      <c r="H42" s="177">
        <v>37</v>
      </c>
    </row>
    <row r="43" spans="1:8" x14ac:dyDescent="0.15">
      <c r="A43" s="142" t="s">
        <v>282</v>
      </c>
      <c r="B43" s="49" t="s">
        <v>236</v>
      </c>
      <c r="C43" s="276">
        <f>'1'!S42+'2'!S42+'3'!S42+'4'!S42+'5'!S42+'6'!S42+'7'!S42+'8'!S42+'9'!S42+'10'!S42+'11'!S42+'12'!S42+'13'!S42+'14'!S42+'15'!S42+'16'!S42+'17'!S42+'18'!S42+'19'!S42+'20'!S42+'21'!S42+'22'!S42+'23'!S42+'24'!S42+'25'!S42+'26'!S42+'27'!S42+'28'!S42+'29'!S42+'30'!S42+'31'!S42+'32'!S42+'33'!S42+'34'!S42+'35'!S42+'36'!S42+'37'!S42+'38'!S42+'39'!S42</f>
        <v>107.3951255372195</v>
      </c>
      <c r="D43" s="273">
        <f>'1'!U42+'2'!U42+'3'!U42+'4'!U42+'5'!U42+'6'!U42+'7'!U42+'8'!U42+'9'!U42+'10'!U42+'11'!U42+'12'!U42+'13'!U42+'14'!U42+'15'!U42+'16'!U42+'17'!U42+'18'!U42+'19'!U42+'20'!U42+'21'!U42+'22'!U42+'23'!U42+'24'!U42+'25'!U42+'26'!U42+'27'!U42+'28'!U42+'29'!U42+'30'!U42+'31'!U42+'32'!U42+'33'!U42+'34'!U42+'35'!U42+'36'!U42+'37'!U42+'38'!U42+'39'!U42</f>
        <v>0</v>
      </c>
      <c r="E43" s="274">
        <f>'1'!W42+'2'!W42+'3'!W42+'4'!W42+'5'!W42+'6'!W42+'7'!W42+'8'!W42+'9'!W42+'10'!W42+'11'!W42+'12'!W42+'13'!W42+'14'!W42+'15'!W42+'16'!W42+'17'!W42+'18'!W42+'19'!W42+'20'!W42+'21'!W42+'22'!W42+'23'!W42+'24'!W42+'25'!W42+'26'!W42+'27'!W42+'28'!W42+'29'!W42+'30'!W42+'31'!W42+'32'!W42+'33'!W42+'34'!W42+'35'!W42+'36'!W42+'37'!W42+'38'!W42+'39'!W42</f>
        <v>0</v>
      </c>
      <c r="F43" s="334">
        <f>'1'!Y42+'2'!Y42+'3'!Y42+'4'!Y42+'5'!Y42+'6'!Y42+'7'!Y42+'8'!Y42+'9'!Y42+'10'!Y42+'11'!Y42+'12'!Y42+'13'!Y42+'14'!Y42+'15'!Y42+'16'!Y42+'17'!Y42+'18'!Y42+'19'!Y42+'20'!Y42+'21'!Y42+'22'!Y42+'23'!Y42+'24'!Y42+'25'!Y42+'26'!Y42+'27'!Y42+'28'!Y42+'29'!Y42+'30'!Y42+'31'!Y42+'32'!Y42+'33'!Y42+'34'!Y42+'35'!Y42+'36'!Y42+'37'!Y42+'38'!Y42+'39'!Y42</f>
        <v>0</v>
      </c>
      <c r="G43" s="334">
        <f>税収効果WS!C43</f>
        <v>0</v>
      </c>
      <c r="H43" s="177">
        <v>38</v>
      </c>
    </row>
    <row r="44" spans="1:8" x14ac:dyDescent="0.15">
      <c r="A44" s="142" t="s">
        <v>283</v>
      </c>
      <c r="B44" s="49" t="s">
        <v>237</v>
      </c>
      <c r="C44" s="287">
        <f>'1'!S43+'2'!S43+'3'!S43+'4'!S43+'5'!S43+'6'!S43+'7'!S43+'8'!S43+'9'!S43+'10'!S43+'11'!S43+'12'!S43+'13'!S43+'14'!S43+'15'!S43+'16'!S43+'17'!S43+'18'!S43+'19'!S43+'20'!S43+'21'!S43+'22'!S43+'23'!S43+'24'!S43+'25'!S43+'26'!S43+'27'!S43+'28'!S43+'29'!S43+'30'!S43+'31'!S43+'32'!S43+'33'!S43+'34'!S43+'35'!S43+'36'!S43+'37'!S43+'38'!S43+'39'!S43</f>
        <v>125.88055047282162</v>
      </c>
      <c r="D44" s="273">
        <f>'1'!U43+'2'!U43+'3'!U43+'4'!U43+'5'!U43+'6'!U43+'7'!U43+'8'!U43+'9'!U43+'10'!U43+'11'!U43+'12'!U43+'13'!U43+'14'!U43+'15'!U43+'16'!U43+'17'!U43+'18'!U43+'19'!U43+'20'!U43+'21'!U43+'22'!U43+'23'!U43+'24'!U43+'25'!U43+'26'!U43+'27'!U43+'28'!U43+'29'!U43+'30'!U43+'31'!U43+'32'!U43+'33'!U43+'34'!U43+'35'!U43+'36'!U43+'37'!U43+'38'!U43+'39'!U43</f>
        <v>53.859479595711008</v>
      </c>
      <c r="E44" s="274">
        <f>'1'!W43+'2'!W43+'3'!W43+'4'!W43+'5'!W43+'6'!W43+'7'!W43+'8'!W43+'9'!W43+'10'!W43+'11'!W43+'12'!W43+'13'!W43+'14'!W43+'15'!W43+'16'!W43+'17'!W43+'18'!W43+'19'!W43+'20'!W43+'21'!W43+'22'!W43+'23'!W43+'24'!W43+'25'!W43+'26'!W43+'27'!W43+'28'!W43+'29'!W43+'30'!W43+'31'!W43+'32'!W43+'33'!W43+'34'!W43+'35'!W43+'36'!W43+'37'!W43+'38'!W43+'39'!W43</f>
        <v>0</v>
      </c>
      <c r="F44" s="334">
        <f>'1'!Y43+'2'!Y43+'3'!Y43+'4'!Y43+'5'!Y43+'6'!Y43+'7'!Y43+'8'!Y43+'9'!Y43+'10'!Y43+'11'!Y43+'12'!Y43+'13'!Y43+'14'!Y43+'15'!Y43+'16'!Y43+'17'!Y43+'18'!Y43+'19'!Y43+'20'!Y43+'21'!Y43+'22'!Y43+'23'!Y43+'24'!Y43+'25'!Y43+'26'!Y43+'27'!Y43+'28'!Y43+'29'!Y43+'30'!Y43+'31'!Y43+'32'!Y43+'33'!Y43+'34'!Y43+'35'!Y43+'36'!Y43+'37'!Y43+'38'!Y43+'39'!Y43</f>
        <v>0</v>
      </c>
      <c r="G44" s="334">
        <f>税収効果WS!C44</f>
        <v>15.162089911207016</v>
      </c>
      <c r="H44" s="177">
        <v>39</v>
      </c>
    </row>
    <row r="45" spans="1:8" x14ac:dyDescent="0.15">
      <c r="A45" s="189">
        <v>40</v>
      </c>
      <c r="B45" s="290" t="s">
        <v>85</v>
      </c>
      <c r="C45" s="291">
        <f>SUM(C6:C44)</f>
        <v>5571.062065302136</v>
      </c>
      <c r="D45" s="292">
        <f>SUM(D6:D44)</f>
        <v>2675.8727259001294</v>
      </c>
      <c r="E45" s="293">
        <f>SUM(E6:E44)</f>
        <v>319</v>
      </c>
      <c r="F45" s="337">
        <f>SUM(F6:F44)</f>
        <v>247</v>
      </c>
      <c r="G45" s="337">
        <f>SUM(G6:G44)</f>
        <v>548.56457787840907</v>
      </c>
      <c r="H45" s="179"/>
    </row>
    <row r="46" spans="1:8" x14ac:dyDescent="0.15">
      <c r="A46" s="193" t="s">
        <v>445</v>
      </c>
      <c r="C46" s="56"/>
      <c r="D46" s="56"/>
      <c r="E46" s="56"/>
      <c r="F46" s="56"/>
      <c r="G46" s="56"/>
      <c r="H46" s="56"/>
    </row>
    <row r="47" spans="1:8" x14ac:dyDescent="0.15">
      <c r="C47" s="134"/>
      <c r="D47" s="134"/>
      <c r="E47" s="134"/>
      <c r="F47" s="134"/>
      <c r="G47" s="134"/>
      <c r="H47" s="56"/>
    </row>
    <row r="48" spans="1:8" x14ac:dyDescent="0.15">
      <c r="C48" s="56"/>
      <c r="D48" s="56"/>
      <c r="E48" s="56"/>
      <c r="F48" s="56"/>
      <c r="G48" s="56"/>
      <c r="H48" s="56"/>
    </row>
    <row r="49" spans="3:8" x14ac:dyDescent="0.15">
      <c r="C49" s="56"/>
      <c r="D49" s="56"/>
      <c r="E49" s="56"/>
      <c r="F49" s="56"/>
      <c r="G49" s="56"/>
      <c r="H49" s="56"/>
    </row>
  </sheetData>
  <mergeCells count="1">
    <mergeCell ref="K9:L9"/>
  </mergeCells>
  <phoneticPr fontId="5"/>
  <pageMargins left="0.75" right="0.7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46"/>
  <sheetViews>
    <sheetView showGridLines="0" workbookViewId="0">
      <pane xSplit="2" ySplit="4" topLeftCell="C5" activePane="bottomRight" state="frozen"/>
      <selection activeCell="D62" sqref="D62"/>
      <selection pane="topRight" activeCell="D62" sqref="D62"/>
      <selection pane="bottomLeft" activeCell="D62" sqref="D62"/>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444</v>
      </c>
      <c r="C1" s="58"/>
      <c r="D1" s="58"/>
      <c r="E1" s="58"/>
      <c r="F1" s="59"/>
      <c r="G1" s="58" t="s">
        <v>445</v>
      </c>
    </row>
    <row r="2" spans="1:25" x14ac:dyDescent="0.15">
      <c r="B2" s="5" t="s">
        <v>245</v>
      </c>
      <c r="S2" s="5" t="s">
        <v>139</v>
      </c>
      <c r="U2" s="60" t="s">
        <v>170</v>
      </c>
      <c r="W2" s="5" t="s">
        <v>122</v>
      </c>
      <c r="Y2" s="5" t="s">
        <v>140</v>
      </c>
    </row>
    <row r="3" spans="1:25" ht="45" x14ac:dyDescent="0.15">
      <c r="B3" s="61"/>
      <c r="C3" s="62" t="s">
        <v>185</v>
      </c>
      <c r="D3" s="62" t="s">
        <v>246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447</v>
      </c>
      <c r="D4" s="68" t="s">
        <v>448</v>
      </c>
      <c r="E4" s="68" t="s">
        <v>449</v>
      </c>
      <c r="F4" s="68" t="s">
        <v>450</v>
      </c>
      <c r="G4" s="68" t="s">
        <v>451</v>
      </c>
      <c r="H4" s="68" t="s">
        <v>144</v>
      </c>
      <c r="I4" s="68" t="s">
        <v>452</v>
      </c>
      <c r="J4" s="68" t="s">
        <v>453</v>
      </c>
      <c r="K4" s="69" t="s">
        <v>454</v>
      </c>
      <c r="L4" s="68" t="s">
        <v>455</v>
      </c>
      <c r="M4" s="68" t="s">
        <v>456</v>
      </c>
      <c r="N4" s="68" t="s">
        <v>457</v>
      </c>
      <c r="O4" s="68" t="s">
        <v>458</v>
      </c>
      <c r="P4" s="68" t="s">
        <v>459</v>
      </c>
      <c r="Q4" s="68" t="s">
        <v>460</v>
      </c>
      <c r="R4" s="68" t="s">
        <v>145</v>
      </c>
      <c r="S4" s="68" t="s">
        <v>461</v>
      </c>
      <c r="T4" s="70" t="s">
        <v>462</v>
      </c>
      <c r="U4" s="69" t="s">
        <v>463</v>
      </c>
      <c r="V4" s="68" t="s">
        <v>464</v>
      </c>
      <c r="W4" s="68" t="s">
        <v>465</v>
      </c>
      <c r="X4" s="68" t="s">
        <v>466</v>
      </c>
      <c r="Y4" s="69" t="s">
        <v>467</v>
      </c>
    </row>
    <row r="5" spans="1:25" x14ac:dyDescent="0.15">
      <c r="A5" s="8" t="s">
        <v>219</v>
      </c>
      <c r="B5" s="9" t="s">
        <v>220</v>
      </c>
      <c r="C5" s="71">
        <f>最終需要_まとめ!C6</f>
        <v>100</v>
      </c>
      <c r="D5" s="72">
        <f>投入係数表!C5</f>
        <v>0.126541414459031</v>
      </c>
      <c r="E5" s="73">
        <f>$C$5*D5</f>
        <v>12.6541414459031</v>
      </c>
      <c r="F5" s="72">
        <f>分析係数表!C8</f>
        <v>0.16988323914406789</v>
      </c>
      <c r="G5" s="73">
        <f t="shared" ref="G5:G38" si="0">E5*F5</f>
        <v>2.1497265374172172</v>
      </c>
      <c r="H5" s="73">
        <f t="array" ref="H5:H43">MMULT(逆行列係数!C5:AO43,'1'!G5:G43)</f>
        <v>2.3057526940744588</v>
      </c>
      <c r="I5" s="73">
        <f t="shared" ref="I5:I38" si="1">C5+H5</f>
        <v>102.30575269407446</v>
      </c>
      <c r="J5" s="72">
        <f>分析係数表!G8</f>
        <v>0.11982810575688495</v>
      </c>
      <c r="K5" s="74">
        <f t="shared" ref="K5:K38" si="2">I5*J5</f>
        <v>12.259104553363271</v>
      </c>
      <c r="L5" s="75" t="s">
        <v>468</v>
      </c>
      <c r="M5" s="76" t="s">
        <v>468</v>
      </c>
      <c r="N5" s="77">
        <f>分析係数表!H8</f>
        <v>1.1007693311748612E-2</v>
      </c>
      <c r="O5" s="78">
        <f t="shared" ref="O5:O43" si="3">$M$44*N5</f>
        <v>0.12972642301422294</v>
      </c>
      <c r="P5" s="72">
        <f>分析係数表!C8</f>
        <v>0.16988323914406789</v>
      </c>
      <c r="Q5" s="78">
        <f t="shared" ref="Q5:Q38" si="4">O5*P5</f>
        <v>2.2038344944229748E-2</v>
      </c>
      <c r="R5" s="79">
        <f t="array" ref="R5:R43">MMULT(逆行列係数!C5:AO43,'1'!Q5:Q43)</f>
        <v>3.6931693776071833E-2</v>
      </c>
      <c r="S5" s="80">
        <f t="shared" ref="S5:S38" si="5">I5+R5</f>
        <v>102.34268438785053</v>
      </c>
      <c r="T5" s="81">
        <f>分析係数表!F8</f>
        <v>0.4520504153237429</v>
      </c>
      <c r="U5" s="82">
        <f t="shared" ref="U5:U43" si="6">S5*T5</f>
        <v>46.264052982874567</v>
      </c>
      <c r="V5" s="83">
        <f>分析係数表!D8</f>
        <v>0.2736524906322878</v>
      </c>
      <c r="W5" s="127">
        <f t="shared" ref="W5:W43" si="7">ROUND(S5*V5,0)</f>
        <v>28</v>
      </c>
      <c r="X5" s="72">
        <f>分析係数表!E8</f>
        <v>4.6479574456934729E-2</v>
      </c>
      <c r="Y5" s="126">
        <f t="shared" ref="Y5:Y43" si="8">ROUND(S5*X5,0)</f>
        <v>5</v>
      </c>
    </row>
    <row r="6" spans="1:25" x14ac:dyDescent="0.15">
      <c r="A6" s="10" t="s">
        <v>177</v>
      </c>
      <c r="B6" s="9" t="s">
        <v>221</v>
      </c>
      <c r="C6" s="86"/>
      <c r="D6" s="72">
        <f>投入係数表!C6</f>
        <v>1.5197966616880225E-4</v>
      </c>
      <c r="E6" s="73">
        <f t="shared" ref="E6:E38" si="9">$C$5*D6</f>
        <v>1.5197966616880226E-2</v>
      </c>
      <c r="F6" s="72">
        <f>分析係数表!C9</f>
        <v>0.40976645435244163</v>
      </c>
      <c r="G6" s="73">
        <f t="shared" si="0"/>
        <v>6.2276168939657825E-3</v>
      </c>
      <c r="H6" s="73">
        <v>1.2109653161889175E-2</v>
      </c>
      <c r="I6" s="73">
        <f t="shared" si="1"/>
        <v>1.2109653161889175E-2</v>
      </c>
      <c r="J6" s="72">
        <f>分析係数表!G9</f>
        <v>0.27278621711745094</v>
      </c>
      <c r="K6" s="74">
        <f t="shared" si="2"/>
        <v>3.3033464766361268E-3</v>
      </c>
      <c r="L6" s="75"/>
      <c r="M6" s="76"/>
      <c r="N6" s="77">
        <f>分析係数表!H9</f>
        <v>5.6766522140644718E-4</v>
      </c>
      <c r="O6" s="78">
        <f t="shared" si="3"/>
        <v>6.689973689949863E-3</v>
      </c>
      <c r="P6" s="72">
        <f>分析係数表!C9</f>
        <v>0.40976645435244163</v>
      </c>
      <c r="Q6" s="78">
        <f t="shared" si="4"/>
        <v>2.7413267986418762E-3</v>
      </c>
      <c r="R6" s="79">
        <v>3.6900532890242217E-3</v>
      </c>
      <c r="S6" s="80">
        <f t="shared" si="5"/>
        <v>1.5799706450913397E-2</v>
      </c>
      <c r="T6" s="81">
        <f>分析係数表!F9</f>
        <v>0.74407187847350875</v>
      </c>
      <c r="U6" s="82">
        <f t="shared" si="6"/>
        <v>1.1756117258261145E-2</v>
      </c>
      <c r="V6" s="83">
        <f>分析係数表!D9</f>
        <v>0.14440533530937386</v>
      </c>
      <c r="W6" s="127">
        <f t="shared" si="7"/>
        <v>0</v>
      </c>
      <c r="X6" s="72">
        <f>分析係数表!E9</f>
        <v>0.11439422008151168</v>
      </c>
      <c r="Y6" s="126">
        <f t="shared" si="8"/>
        <v>0</v>
      </c>
    </row>
    <row r="7" spans="1:25" x14ac:dyDescent="0.15">
      <c r="A7" s="10" t="s">
        <v>178</v>
      </c>
      <c r="B7" s="9" t="s">
        <v>222</v>
      </c>
      <c r="C7" s="86"/>
      <c r="D7" s="72">
        <f>投入係数表!C7</f>
        <v>0</v>
      </c>
      <c r="E7" s="73">
        <f t="shared" si="9"/>
        <v>0</v>
      </c>
      <c r="F7" s="72">
        <f>分析係数表!C10</f>
        <v>0.68007710705743762</v>
      </c>
      <c r="G7" s="73">
        <f t="shared" si="0"/>
        <v>0</v>
      </c>
      <c r="H7" s="73">
        <v>3.1580922204439248E-2</v>
      </c>
      <c r="I7" s="73">
        <f t="shared" si="1"/>
        <v>3.1580922204439248E-2</v>
      </c>
      <c r="J7" s="72">
        <f>分析係数表!G10</f>
        <v>0.17854260725424764</v>
      </c>
      <c r="K7" s="74">
        <f t="shared" si="2"/>
        <v>5.6385401898741451E-3</v>
      </c>
      <c r="L7" s="75"/>
      <c r="M7" s="76"/>
      <c r="N7" s="77">
        <f>分析係数表!H10</f>
        <v>1.290834700219075E-3</v>
      </c>
      <c r="O7" s="78">
        <f t="shared" si="3"/>
        <v>1.5212575752208751E-2</v>
      </c>
      <c r="P7" s="72">
        <f>分析係数表!C10</f>
        <v>0.68007710705743762</v>
      </c>
      <c r="Q7" s="78">
        <f t="shared" si="4"/>
        <v>1.034572450845425E-2</v>
      </c>
      <c r="R7" s="79">
        <v>1.745042332018383E-2</v>
      </c>
      <c r="S7" s="80">
        <f t="shared" si="5"/>
        <v>4.9031345524623078E-2</v>
      </c>
      <c r="T7" s="81">
        <f>分析係数表!F10</f>
        <v>0.51654343606185527</v>
      </c>
      <c r="U7" s="82">
        <f t="shared" si="6"/>
        <v>2.5326819692024875E-2</v>
      </c>
      <c r="V7" s="83">
        <f>分析係数表!D10</f>
        <v>9.7799297694606213E-2</v>
      </c>
      <c r="W7" s="127">
        <f t="shared" si="7"/>
        <v>0</v>
      </c>
      <c r="X7" s="72">
        <f>分析係数表!E10</f>
        <v>2.6958057972911079E-2</v>
      </c>
      <c r="Y7" s="126">
        <f t="shared" si="8"/>
        <v>0</v>
      </c>
    </row>
    <row r="8" spans="1:25" x14ac:dyDescent="0.15">
      <c r="A8" s="10" t="s">
        <v>179</v>
      </c>
      <c r="B8" s="9" t="s">
        <v>27</v>
      </c>
      <c r="C8" s="86"/>
      <c r="D8" s="72">
        <f>投入係数表!C8</f>
        <v>5.2406781437518015E-6</v>
      </c>
      <c r="E8" s="73">
        <f t="shared" si="9"/>
        <v>5.2406781437518016E-4</v>
      </c>
      <c r="F8" s="72">
        <f>分析係数表!C11</f>
        <v>2.1147201560344109E-2</v>
      </c>
      <c r="G8" s="73">
        <f t="shared" si="0"/>
        <v>1.1082567701880937E-5</v>
      </c>
      <c r="H8" s="73">
        <v>1.3829421374204369E-2</v>
      </c>
      <c r="I8" s="73">
        <f t="shared" si="1"/>
        <v>1.3829421374204369E-2</v>
      </c>
      <c r="J8" s="72">
        <f>分析係数表!G11</f>
        <v>0.2349962690544718</v>
      </c>
      <c r="K8" s="74">
        <f t="shared" si="2"/>
        <v>3.249862426120193E-3</v>
      </c>
      <c r="L8" s="75"/>
      <c r="M8" s="76"/>
      <c r="N8" s="77">
        <f>分析係数表!H11</f>
        <v>-2.2238602446561594E-5</v>
      </c>
      <c r="O8" s="78">
        <f t="shared" si="3"/>
        <v>-2.6208345986062905E-4</v>
      </c>
      <c r="P8" s="72">
        <f>分析係数表!C11</f>
        <v>2.1147201560344109E-2</v>
      </c>
      <c r="Q8" s="78">
        <f t="shared" si="4"/>
        <v>-5.5423317513050775E-6</v>
      </c>
      <c r="R8" s="79">
        <v>3.0476379662879708E-3</v>
      </c>
      <c r="S8" s="80">
        <f t="shared" si="5"/>
        <v>1.6877059340492339E-2</v>
      </c>
      <c r="T8" s="81">
        <f>分析係数表!F11</f>
        <v>0.38828483104146677</v>
      </c>
      <c r="U8" s="82">
        <f t="shared" si="6"/>
        <v>6.5531061344998769E-3</v>
      </c>
      <c r="V8" s="83">
        <f>分析係数表!D11</f>
        <v>2.238567316917173E-2</v>
      </c>
      <c r="W8" s="127">
        <f t="shared" si="7"/>
        <v>0</v>
      </c>
      <c r="X8" s="72">
        <f>分析係数表!E11</f>
        <v>2.1852680950858117E-2</v>
      </c>
      <c r="Y8" s="126">
        <f t="shared" si="8"/>
        <v>0</v>
      </c>
    </row>
    <row r="9" spans="1:25" x14ac:dyDescent="0.15">
      <c r="A9" s="10" t="s">
        <v>180</v>
      </c>
      <c r="B9" s="9" t="s">
        <v>151</v>
      </c>
      <c r="C9" s="86"/>
      <c r="D9" s="72">
        <f>投入係数表!C9</f>
        <v>0.12721222126143122</v>
      </c>
      <c r="E9" s="73">
        <f t="shared" si="9"/>
        <v>12.721222126143122</v>
      </c>
      <c r="F9" s="72">
        <f>分析係数表!C12</f>
        <v>0.26979296775158057</v>
      </c>
      <c r="G9" s="73">
        <f t="shared" si="0"/>
        <v>3.4320962708392244</v>
      </c>
      <c r="H9" s="73">
        <v>3.7298844007474563</v>
      </c>
      <c r="I9" s="73">
        <f t="shared" si="1"/>
        <v>3.7298844007474563</v>
      </c>
      <c r="J9" s="72">
        <f>分析係数表!G12</f>
        <v>0.14399966915404239</v>
      </c>
      <c r="K9" s="74">
        <f t="shared" si="2"/>
        <v>0.5371021196904574</v>
      </c>
      <c r="L9" s="75"/>
      <c r="M9" s="76"/>
      <c r="N9" s="77">
        <f>分析係数表!H12</f>
        <v>8.4790563397567215E-2</v>
      </c>
      <c r="O9" s="78">
        <f t="shared" si="3"/>
        <v>0.99926262327704418</v>
      </c>
      <c r="P9" s="72">
        <f>分析係数表!C12</f>
        <v>0.26979296775158057</v>
      </c>
      <c r="Q9" s="78">
        <f t="shared" si="4"/>
        <v>0.26959402869714338</v>
      </c>
      <c r="R9" s="79">
        <v>0.34058154474322005</v>
      </c>
      <c r="S9" s="80">
        <f t="shared" si="5"/>
        <v>4.0704659454906764</v>
      </c>
      <c r="T9" s="81">
        <f>分析係数表!F12</f>
        <v>0.33481714299007204</v>
      </c>
      <c r="U9" s="82">
        <f t="shared" si="6"/>
        <v>1.3628617785075705</v>
      </c>
      <c r="V9" s="83">
        <f>分析係数表!D12</f>
        <v>3.7088865741159563E-2</v>
      </c>
      <c r="W9" s="127">
        <f t="shared" si="7"/>
        <v>0</v>
      </c>
      <c r="X9" s="72">
        <f>分析係数表!E12</f>
        <v>3.539948357013805E-2</v>
      </c>
      <c r="Y9" s="126">
        <f t="shared" si="8"/>
        <v>0</v>
      </c>
    </row>
    <row r="10" spans="1:25" x14ac:dyDescent="0.15">
      <c r="A10" s="10" t="s">
        <v>181</v>
      </c>
      <c r="B10" s="9" t="s">
        <v>28</v>
      </c>
      <c r="C10" s="86"/>
      <c r="D10" s="72">
        <f>投入係数表!C10</f>
        <v>3.9724340329638655E-3</v>
      </c>
      <c r="E10" s="73">
        <f t="shared" si="9"/>
        <v>0.39724340329638658</v>
      </c>
      <c r="F10" s="72">
        <f>分析係数表!C13</f>
        <v>6.684233532602335E-2</v>
      </c>
      <c r="G10" s="73">
        <f t="shared" si="0"/>
        <v>2.6552676769187801E-2</v>
      </c>
      <c r="H10" s="73">
        <v>3.0675236259790517E-2</v>
      </c>
      <c r="I10" s="73">
        <f t="shared" si="1"/>
        <v>3.0675236259790517E-2</v>
      </c>
      <c r="J10" s="72">
        <f>分析係数表!G13</f>
        <v>0.23596605339775753</v>
      </c>
      <c r="K10" s="74">
        <f t="shared" si="2"/>
        <v>7.2383144372665572E-3</v>
      </c>
      <c r="L10" s="75"/>
      <c r="M10" s="76"/>
      <c r="N10" s="77">
        <f>分析係数表!H13</f>
        <v>1.6879182236800124E-2</v>
      </c>
      <c r="O10" s="78">
        <f t="shared" si="3"/>
        <v>0.19892232395757514</v>
      </c>
      <c r="P10" s="72">
        <f>分析係数表!C13</f>
        <v>6.684233532602335E-2</v>
      </c>
      <c r="Q10" s="78">
        <f t="shared" si="4"/>
        <v>1.3296432681804086E-2</v>
      </c>
      <c r="R10" s="79">
        <v>1.4854908805912977E-2</v>
      </c>
      <c r="S10" s="80">
        <f t="shared" si="5"/>
        <v>4.5530145065703492E-2</v>
      </c>
      <c r="T10" s="81">
        <f>分析係数表!F13</f>
        <v>0.36934894381465649</v>
      </c>
      <c r="U10" s="82">
        <f t="shared" si="6"/>
        <v>1.6816510991745678E-2</v>
      </c>
      <c r="V10" s="83">
        <f>分析係数表!D13</f>
        <v>0.1651861487951434</v>
      </c>
      <c r="W10" s="127">
        <f t="shared" si="7"/>
        <v>0</v>
      </c>
      <c r="X10" s="72">
        <f>分析係数表!E13</f>
        <v>0.12199715046769498</v>
      </c>
      <c r="Y10" s="126">
        <f t="shared" si="8"/>
        <v>0</v>
      </c>
    </row>
    <row r="11" spans="1:25" x14ac:dyDescent="0.15">
      <c r="A11" s="10" t="s">
        <v>182</v>
      </c>
      <c r="B11" s="9" t="s">
        <v>223</v>
      </c>
      <c r="C11" s="86"/>
      <c r="D11" s="72">
        <f>投入係数表!C11</f>
        <v>2.4767444907371015E-2</v>
      </c>
      <c r="E11" s="73">
        <f t="shared" si="9"/>
        <v>2.4767444907371017</v>
      </c>
      <c r="F11" s="72">
        <f>分析係数表!C14</f>
        <v>0.21710827927701792</v>
      </c>
      <c r="G11" s="73">
        <f t="shared" si="0"/>
        <v>0.53772173459276618</v>
      </c>
      <c r="H11" s="73">
        <v>0.6419098713999889</v>
      </c>
      <c r="I11" s="73">
        <f t="shared" si="1"/>
        <v>0.6419098713999889</v>
      </c>
      <c r="J11" s="72">
        <f>分析係数表!G14</f>
        <v>0.17574790290253137</v>
      </c>
      <c r="K11" s="74">
        <f t="shared" si="2"/>
        <v>0.11281431375098165</v>
      </c>
      <c r="L11" s="75"/>
      <c r="M11" s="76"/>
      <c r="N11" s="77">
        <f>分析係数表!H14</f>
        <v>1.1225515443921091E-3</v>
      </c>
      <c r="O11" s="78">
        <f t="shared" si="3"/>
        <v>1.3229347182815635E-2</v>
      </c>
      <c r="P11" s="72">
        <f>分析係数表!C14</f>
        <v>0.21710827927701792</v>
      </c>
      <c r="Q11" s="78">
        <f t="shared" si="4"/>
        <v>2.8722008028193671E-3</v>
      </c>
      <c r="R11" s="79">
        <v>1.616012898957497E-2</v>
      </c>
      <c r="S11" s="80">
        <f t="shared" si="5"/>
        <v>0.65807000038956387</v>
      </c>
      <c r="T11" s="81">
        <f>分析係数表!F14</f>
        <v>0.32729567218469302</v>
      </c>
      <c r="U11" s="82">
        <f t="shared" si="6"/>
        <v>0.21538346312208351</v>
      </c>
      <c r="V11" s="83">
        <f>分析係数表!D14</f>
        <v>4.5196804531672026E-2</v>
      </c>
      <c r="W11" s="127">
        <f t="shared" si="7"/>
        <v>0</v>
      </c>
      <c r="X11" s="72">
        <f>分析係数表!E14</f>
        <v>3.8130342673435243E-2</v>
      </c>
      <c r="Y11" s="126">
        <f t="shared" si="8"/>
        <v>0</v>
      </c>
    </row>
    <row r="12" spans="1:25" x14ac:dyDescent="0.15">
      <c r="A12" s="10" t="s">
        <v>183</v>
      </c>
      <c r="B12" s="9" t="s">
        <v>29</v>
      </c>
      <c r="C12" s="86"/>
      <c r="D12" s="72">
        <f>投入係数表!C12</f>
        <v>6.3611351308859365E-2</v>
      </c>
      <c r="E12" s="73">
        <f t="shared" si="9"/>
        <v>6.3611351308859367</v>
      </c>
      <c r="F12" s="72">
        <f>分析係数表!C15</f>
        <v>0.1777237835164599</v>
      </c>
      <c r="G12" s="73">
        <f t="shared" si="0"/>
        <v>1.1305250029205201</v>
      </c>
      <c r="H12" s="73">
        <v>1.2657917183214589</v>
      </c>
      <c r="I12" s="73">
        <f t="shared" si="1"/>
        <v>1.2657917183214589</v>
      </c>
      <c r="J12" s="72">
        <f>分析係数表!G15</f>
        <v>0.10387096116118634</v>
      </c>
      <c r="K12" s="74">
        <f t="shared" si="2"/>
        <v>0.13147900241191957</v>
      </c>
      <c r="L12" s="75"/>
      <c r="M12" s="76"/>
      <c r="N12" s="77">
        <f>分析係数表!H15</f>
        <v>7.5144901505810619E-3</v>
      </c>
      <c r="O12" s="78">
        <f t="shared" si="3"/>
        <v>8.8558783425592702E-2</v>
      </c>
      <c r="P12" s="72">
        <f>分析係数表!C15</f>
        <v>0.1777237835164599</v>
      </c>
      <c r="Q12" s="78">
        <f t="shared" si="4"/>
        <v>1.5739002054011093E-2</v>
      </c>
      <c r="R12" s="79">
        <v>3.6942548687560063E-2</v>
      </c>
      <c r="S12" s="80">
        <f t="shared" si="5"/>
        <v>1.302734267009019</v>
      </c>
      <c r="T12" s="81">
        <f>分析係数表!F15</f>
        <v>0.33005409485469872</v>
      </c>
      <c r="U12" s="82">
        <f t="shared" si="6"/>
        <v>0.42997277933386113</v>
      </c>
      <c r="V12" s="83">
        <f>分析係数表!D15</f>
        <v>1.862209422908882E-2</v>
      </c>
      <c r="W12" s="127">
        <f t="shared" si="7"/>
        <v>0</v>
      </c>
      <c r="X12" s="72">
        <f>分析係数表!E15</f>
        <v>1.8544573004253467E-2</v>
      </c>
      <c r="Y12" s="126">
        <f t="shared" si="8"/>
        <v>0</v>
      </c>
    </row>
    <row r="13" spans="1:25" x14ac:dyDescent="0.15">
      <c r="A13" s="10" t="s">
        <v>184</v>
      </c>
      <c r="B13" s="9" t="s">
        <v>30</v>
      </c>
      <c r="C13" s="86"/>
      <c r="D13" s="72">
        <f>投入係数表!C13</f>
        <v>1.7304719230668449E-2</v>
      </c>
      <c r="E13" s="73">
        <f t="shared" si="9"/>
        <v>1.7304719230668448</v>
      </c>
      <c r="F13" s="72">
        <f>分析係数表!C16</f>
        <v>0.12368252551663639</v>
      </c>
      <c r="G13" s="73">
        <f t="shared" si="0"/>
        <v>0.21402913778053786</v>
      </c>
      <c r="H13" s="73">
        <v>0.26141018697337465</v>
      </c>
      <c r="I13" s="73">
        <f t="shared" si="1"/>
        <v>0.26141018697337465</v>
      </c>
      <c r="J13" s="72">
        <f>分析係数表!G16</f>
        <v>1.9772048092292722E-2</v>
      </c>
      <c r="K13" s="74">
        <f t="shared" si="2"/>
        <v>5.168614788652796E-3</v>
      </c>
      <c r="L13" s="75"/>
      <c r="M13" s="76"/>
      <c r="N13" s="77">
        <f>分析係数表!H16</f>
        <v>1.7113434381227897E-2</v>
      </c>
      <c r="O13" s="78">
        <f t="shared" si="3"/>
        <v>0.20168300159633093</v>
      </c>
      <c r="P13" s="72">
        <f>分析係数表!C16</f>
        <v>0.12368252551663639</v>
      </c>
      <c r="Q13" s="78">
        <f t="shared" si="4"/>
        <v>2.4944662991210016E-2</v>
      </c>
      <c r="R13" s="79">
        <v>3.6254940654994974E-2</v>
      </c>
      <c r="S13" s="80">
        <f t="shared" si="5"/>
        <v>0.29766512762836961</v>
      </c>
      <c r="T13" s="81">
        <f>分析係数表!F16</f>
        <v>0.17086837167280561</v>
      </c>
      <c r="U13" s="82">
        <f t="shared" si="6"/>
        <v>5.0861555661637373E-2</v>
      </c>
      <c r="V13" s="83">
        <f>分析係数表!D16</f>
        <v>1.2952602682604767E-2</v>
      </c>
      <c r="W13" s="127">
        <f t="shared" si="7"/>
        <v>0</v>
      </c>
      <c r="X13" s="72">
        <f>分析係数表!E16</f>
        <v>1.2952602682604767E-2</v>
      </c>
      <c r="Y13" s="126">
        <f t="shared" si="8"/>
        <v>0</v>
      </c>
    </row>
    <row r="14" spans="1:25" x14ac:dyDescent="0.15">
      <c r="A14" s="10" t="s">
        <v>2</v>
      </c>
      <c r="B14" s="9" t="s">
        <v>469</v>
      </c>
      <c r="C14" s="86"/>
      <c r="D14" s="72">
        <f>投入係数表!C14</f>
        <v>7.0067866781961582E-3</v>
      </c>
      <c r="E14" s="73">
        <f t="shared" si="9"/>
        <v>0.70067866781961585</v>
      </c>
      <c r="F14" s="72">
        <f>分析係数表!C17</f>
        <v>0.19283956701830429</v>
      </c>
      <c r="G14" s="73">
        <f t="shared" si="0"/>
        <v>0.13511857092129698</v>
      </c>
      <c r="H14" s="73">
        <v>0.18367873923852551</v>
      </c>
      <c r="I14" s="73">
        <f t="shared" si="1"/>
        <v>0.18367873923852551</v>
      </c>
      <c r="J14" s="72">
        <f>分析係数表!G17</f>
        <v>0.23402763404868787</v>
      </c>
      <c r="K14" s="74">
        <f t="shared" si="2"/>
        <v>4.2985900769038014E-2</v>
      </c>
      <c r="L14" s="75"/>
      <c r="M14" s="76"/>
      <c r="N14" s="77">
        <f>分析係数表!H17</f>
        <v>3.1766349957435482E-3</v>
      </c>
      <c r="O14" s="78">
        <f t="shared" si="3"/>
        <v>3.7436861979047019E-2</v>
      </c>
      <c r="P14" s="72">
        <f>分析係数表!C17</f>
        <v>0.19283956701830429</v>
      </c>
      <c r="Q14" s="78">
        <f t="shared" si="4"/>
        <v>7.2193082545634456E-3</v>
      </c>
      <c r="R14" s="79">
        <v>1.6597487042435039E-2</v>
      </c>
      <c r="S14" s="80">
        <f t="shared" si="5"/>
        <v>0.20027622628096056</v>
      </c>
      <c r="T14" s="81">
        <f>分析係数表!F17</f>
        <v>0.36995154049829787</v>
      </c>
      <c r="U14" s="82">
        <f t="shared" si="6"/>
        <v>7.4092498437827045E-2</v>
      </c>
      <c r="V14" s="83">
        <f>分析係数表!D17</f>
        <v>4.4453920652026524E-2</v>
      </c>
      <c r="W14" s="127">
        <f t="shared" si="7"/>
        <v>0</v>
      </c>
      <c r="X14" s="72">
        <f>分析係数表!E17</f>
        <v>4.2061277361062542E-2</v>
      </c>
      <c r="Y14" s="126">
        <f t="shared" si="8"/>
        <v>0</v>
      </c>
    </row>
    <row r="15" spans="1:25" x14ac:dyDescent="0.15">
      <c r="A15" s="10" t="s">
        <v>3</v>
      </c>
      <c r="B15" s="9" t="s">
        <v>31</v>
      </c>
      <c r="C15" s="86"/>
      <c r="D15" s="72">
        <f>投入係数表!C15</f>
        <v>2.2272882110945156E-3</v>
      </c>
      <c r="E15" s="73">
        <f t="shared" si="9"/>
        <v>0.22272882110945155</v>
      </c>
      <c r="F15" s="72">
        <f>分析係数表!C18</f>
        <v>0.30630539049432115</v>
      </c>
      <c r="G15" s="73">
        <f t="shared" si="0"/>
        <v>6.8223038524270363E-2</v>
      </c>
      <c r="H15" s="73">
        <v>8.808700038901289E-2</v>
      </c>
      <c r="I15" s="73">
        <f t="shared" si="1"/>
        <v>8.808700038901289E-2</v>
      </c>
      <c r="J15" s="72">
        <f>分析係数表!G18</f>
        <v>0.21755179396051724</v>
      </c>
      <c r="K15" s="74">
        <f t="shared" si="2"/>
        <v>1.9163484959230533E-2</v>
      </c>
      <c r="L15" s="75"/>
      <c r="M15" s="76"/>
      <c r="N15" s="77">
        <f>分析係数表!H18</f>
        <v>5.3704565311248737E-4</v>
      </c>
      <c r="O15" s="78">
        <f t="shared" si="3"/>
        <v>6.3291199709626534E-3</v>
      </c>
      <c r="P15" s="72">
        <f>分析係数表!C18</f>
        <v>0.30630539049432115</v>
      </c>
      <c r="Q15" s="78">
        <f t="shared" si="4"/>
        <v>1.9386435641911221E-3</v>
      </c>
      <c r="R15" s="79">
        <v>5.1229287567967473E-3</v>
      </c>
      <c r="S15" s="80">
        <f t="shared" si="5"/>
        <v>9.3209929145809639E-2</v>
      </c>
      <c r="T15" s="81">
        <f>分析係数表!F18</f>
        <v>0.4635011306393737</v>
      </c>
      <c r="U15" s="82">
        <f t="shared" si="6"/>
        <v>4.3202907545898679E-2</v>
      </c>
      <c r="V15" s="83">
        <f>分析係数表!D18</f>
        <v>4.1488554421314744E-2</v>
      </c>
      <c r="W15" s="127">
        <f t="shared" si="7"/>
        <v>0</v>
      </c>
      <c r="X15" s="72">
        <f>分析係数表!E18</f>
        <v>3.8178621954614265E-2</v>
      </c>
      <c r="Y15" s="126">
        <f t="shared" si="8"/>
        <v>0</v>
      </c>
    </row>
    <row r="16" spans="1:25" x14ac:dyDescent="0.15">
      <c r="A16" s="10" t="s">
        <v>4</v>
      </c>
      <c r="B16" s="9" t="s">
        <v>32</v>
      </c>
      <c r="C16" s="86"/>
      <c r="D16" s="72">
        <f>投入係数表!C16</f>
        <v>2.6203390718759006E-5</v>
      </c>
      <c r="E16" s="73">
        <f t="shared" si="9"/>
        <v>2.6203390718759008E-3</v>
      </c>
      <c r="F16" s="72">
        <f>分析係数表!C19</f>
        <v>0.36966314955627488</v>
      </c>
      <c r="G16" s="73">
        <f t="shared" si="0"/>
        <v>9.686427942150116E-4</v>
      </c>
      <c r="H16" s="73">
        <v>1.9012159822066058E-2</v>
      </c>
      <c r="I16" s="73">
        <f t="shared" si="1"/>
        <v>1.9012159822066058E-2</v>
      </c>
      <c r="J16" s="72">
        <f>分析係数表!G19</f>
        <v>4.2381117789262797E-2</v>
      </c>
      <c r="K16" s="74">
        <f t="shared" si="2"/>
        <v>8.0575658484727123E-4</v>
      </c>
      <c r="L16" s="75"/>
      <c r="M16" s="76"/>
      <c r="N16" s="77">
        <f>分析係数表!H19</f>
        <v>-1.254655481313475E-4</v>
      </c>
      <c r="O16" s="78">
        <f t="shared" si="3"/>
        <v>-1.4786201168256387E-3</v>
      </c>
      <c r="P16" s="72">
        <f>分析係数表!C19</f>
        <v>0.36966314955627488</v>
      </c>
      <c r="Q16" s="78">
        <f t="shared" si="4"/>
        <v>-5.4659136938303276E-4</v>
      </c>
      <c r="R16" s="79">
        <v>3.4690278661930361E-3</v>
      </c>
      <c r="S16" s="80">
        <f t="shared" si="5"/>
        <v>2.2481187688259095E-2</v>
      </c>
      <c r="T16" s="81">
        <f>分析係数表!F19</f>
        <v>0.17645477862102601</v>
      </c>
      <c r="U16" s="82">
        <f t="shared" si="6"/>
        <v>3.9669129966694939E-3</v>
      </c>
      <c r="V16" s="83">
        <f>分析係数表!D19</f>
        <v>8.3109656186295868E-3</v>
      </c>
      <c r="W16" s="127">
        <f t="shared" si="7"/>
        <v>0</v>
      </c>
      <c r="X16" s="72">
        <f>分析係数表!E19</f>
        <v>8.1137788631236215E-3</v>
      </c>
      <c r="Y16" s="126">
        <f t="shared" si="8"/>
        <v>0</v>
      </c>
    </row>
    <row r="17" spans="1:25" x14ac:dyDescent="0.15">
      <c r="A17" s="10" t="s">
        <v>5</v>
      </c>
      <c r="B17" s="9" t="s">
        <v>33</v>
      </c>
      <c r="C17" s="86"/>
      <c r="D17" s="72">
        <f>投入係数表!C17</f>
        <v>0</v>
      </c>
      <c r="E17" s="73">
        <f t="shared" si="9"/>
        <v>0</v>
      </c>
      <c r="F17" s="72">
        <f>分析係数表!C20</f>
        <v>0.11840151680286914</v>
      </c>
      <c r="G17" s="73">
        <f t="shared" si="0"/>
        <v>0</v>
      </c>
      <c r="H17" s="73">
        <v>4.355101311043821E-3</v>
      </c>
      <c r="I17" s="73">
        <f t="shared" si="1"/>
        <v>4.355101311043821E-3</v>
      </c>
      <c r="J17" s="72">
        <f>分析係数表!G20</f>
        <v>0.11103277983246747</v>
      </c>
      <c r="K17" s="74">
        <f t="shared" si="2"/>
        <v>4.83559005017219E-4</v>
      </c>
      <c r="L17" s="75"/>
      <c r="M17" s="76"/>
      <c r="N17" s="77">
        <f>分析係数表!H20</f>
        <v>6.0558701736942728E-4</v>
      </c>
      <c r="O17" s="78">
        <f t="shared" si="3"/>
        <v>7.1368846644136973E-3</v>
      </c>
      <c r="P17" s="72">
        <f>分析係数表!C20</f>
        <v>0.11840151680286914</v>
      </c>
      <c r="Q17" s="78">
        <f t="shared" si="4"/>
        <v>8.4501796951371745E-4</v>
      </c>
      <c r="R17" s="79">
        <v>2.2038776988434123E-3</v>
      </c>
      <c r="S17" s="80">
        <f t="shared" si="5"/>
        <v>6.5589790098872329E-3</v>
      </c>
      <c r="T17" s="81">
        <f>分析係数表!F20</f>
        <v>0.24737258814980315</v>
      </c>
      <c r="U17" s="82">
        <f t="shared" si="6"/>
        <v>1.6225116132960382E-3</v>
      </c>
      <c r="V17" s="83">
        <f>分析係数表!D20</f>
        <v>2.4837040813006365E-2</v>
      </c>
      <c r="W17" s="127">
        <f t="shared" si="7"/>
        <v>0</v>
      </c>
      <c r="X17" s="72">
        <f>分析係数表!E20</f>
        <v>2.4562278789456368E-2</v>
      </c>
      <c r="Y17" s="126">
        <f t="shared" si="8"/>
        <v>0</v>
      </c>
    </row>
    <row r="18" spans="1:25" x14ac:dyDescent="0.15">
      <c r="A18" s="10" t="s">
        <v>6</v>
      </c>
      <c r="B18" s="9" t="s">
        <v>34</v>
      </c>
      <c r="C18" s="86"/>
      <c r="D18" s="72">
        <f>投入係数表!C18</f>
        <v>1.582684799413044E-3</v>
      </c>
      <c r="E18" s="73">
        <f t="shared" si="9"/>
        <v>0.15826847994130441</v>
      </c>
      <c r="F18" s="72">
        <f>分析係数表!C21</f>
        <v>0.26258212636596168</v>
      </c>
      <c r="G18" s="73">
        <f t="shared" si="0"/>
        <v>4.1558473999696269E-2</v>
      </c>
      <c r="H18" s="73">
        <v>7.4878654466677991E-2</v>
      </c>
      <c r="I18" s="73">
        <f t="shared" si="1"/>
        <v>7.4878654466677991E-2</v>
      </c>
      <c r="J18" s="72">
        <f>分析係数表!G21</f>
        <v>0.28467983327929475</v>
      </c>
      <c r="K18" s="74">
        <f t="shared" si="2"/>
        <v>2.131644286975181E-2</v>
      </c>
      <c r="L18" s="75"/>
      <c r="M18" s="76"/>
      <c r="N18" s="77">
        <f>分析係数表!H21</f>
        <v>1.0324354165676096E-3</v>
      </c>
      <c r="O18" s="78">
        <f t="shared" si="3"/>
        <v>1.2167322416365475E-2</v>
      </c>
      <c r="P18" s="72">
        <f>分析係数表!C21</f>
        <v>0.26258212636596168</v>
      </c>
      <c r="Q18" s="78">
        <f t="shared" si="4"/>
        <v>3.1949213922694772E-3</v>
      </c>
      <c r="R18" s="79">
        <v>9.2814566640382328E-3</v>
      </c>
      <c r="S18" s="80">
        <f t="shared" si="5"/>
        <v>8.4160111130716225E-2</v>
      </c>
      <c r="T18" s="81">
        <f>分析係数表!F21</f>
        <v>0.42515189534375575</v>
      </c>
      <c r="U18" s="82">
        <f t="shared" si="6"/>
        <v>3.5780830759565119E-2</v>
      </c>
      <c r="V18" s="83">
        <f>分析係数表!D21</f>
        <v>6.1343946819791585E-2</v>
      </c>
      <c r="W18" s="127">
        <f t="shared" si="7"/>
        <v>0</v>
      </c>
      <c r="X18" s="72">
        <f>分析係数表!E21</f>
        <v>5.4343995376178865E-2</v>
      </c>
      <c r="Y18" s="126">
        <f t="shared" si="8"/>
        <v>0</v>
      </c>
    </row>
    <row r="19" spans="1:25" x14ac:dyDescent="0.15">
      <c r="A19" s="10" t="s">
        <v>7</v>
      </c>
      <c r="B19" s="9" t="s">
        <v>225</v>
      </c>
      <c r="C19" s="86"/>
      <c r="D19" s="72">
        <f>投入係数表!C19</f>
        <v>0</v>
      </c>
      <c r="E19" s="73">
        <f t="shared" si="9"/>
        <v>0</v>
      </c>
      <c r="F19" s="72">
        <f>分析係数表!C22</f>
        <v>0.19256748567873505</v>
      </c>
      <c r="G19" s="73">
        <f t="shared" si="0"/>
        <v>0</v>
      </c>
      <c r="H19" s="73">
        <v>1.40564359463662E-2</v>
      </c>
      <c r="I19" s="73">
        <f t="shared" si="1"/>
        <v>1.40564359463662E-2</v>
      </c>
      <c r="J19" s="72">
        <f>分析係数表!G22</f>
        <v>0.19753386347788673</v>
      </c>
      <c r="K19" s="74">
        <f t="shared" si="2"/>
        <v>2.7766220992151607E-3</v>
      </c>
      <c r="L19" s="75"/>
      <c r="M19" s="76"/>
      <c r="N19" s="77">
        <f>分析係数表!H22</f>
        <v>4.8211298587508529E-5</v>
      </c>
      <c r="O19" s="78">
        <f t="shared" si="3"/>
        <v>5.6817347081725925E-4</v>
      </c>
      <c r="P19" s="72">
        <f>分析係数表!C22</f>
        <v>0.19256748567873505</v>
      </c>
      <c r="Q19" s="78">
        <f t="shared" si="4"/>
        <v>1.0941173670463976E-4</v>
      </c>
      <c r="R19" s="79">
        <v>2.6707762796407712E-3</v>
      </c>
      <c r="S19" s="80">
        <f t="shared" si="5"/>
        <v>1.6727212226006972E-2</v>
      </c>
      <c r="T19" s="81">
        <f>分析係数表!F22</f>
        <v>0.41915604646677446</v>
      </c>
      <c r="U19" s="82">
        <f t="shared" si="6"/>
        <v>7.0113121450637757E-3</v>
      </c>
      <c r="V19" s="83">
        <f>分析係数表!D22</f>
        <v>2.9425619037728289E-2</v>
      </c>
      <c r="W19" s="127">
        <f t="shared" si="7"/>
        <v>0</v>
      </c>
      <c r="X19" s="72">
        <f>分析係数表!E22</f>
        <v>2.8940662878506891E-2</v>
      </c>
      <c r="Y19" s="126">
        <f t="shared" si="8"/>
        <v>0</v>
      </c>
    </row>
    <row r="20" spans="1:25" x14ac:dyDescent="0.15">
      <c r="A20" s="10" t="s">
        <v>8</v>
      </c>
      <c r="B20" s="9" t="s">
        <v>226</v>
      </c>
      <c r="C20" s="86"/>
      <c r="D20" s="72">
        <f>投入係数表!C20</f>
        <v>0</v>
      </c>
      <c r="E20" s="73">
        <f t="shared" si="9"/>
        <v>0</v>
      </c>
      <c r="F20" s="72">
        <f>分析係数表!C23</f>
        <v>0.20116432520583094</v>
      </c>
      <c r="G20" s="73">
        <f t="shared" si="0"/>
        <v>0</v>
      </c>
      <c r="H20" s="73">
        <v>1.5703153330419863E-2</v>
      </c>
      <c r="I20" s="73">
        <f t="shared" si="1"/>
        <v>1.5703153330419863E-2</v>
      </c>
      <c r="J20" s="72">
        <f>分析係数表!G23</f>
        <v>0.20785566100352021</v>
      </c>
      <c r="K20" s="74">
        <f t="shared" si="2"/>
        <v>3.2639893153340502E-3</v>
      </c>
      <c r="L20" s="75"/>
      <c r="M20" s="76"/>
      <c r="N20" s="77">
        <f>分析係数表!H23</f>
        <v>2.5225877402069866E-5</v>
      </c>
      <c r="O20" s="78">
        <f t="shared" si="3"/>
        <v>2.9728870073742999E-4</v>
      </c>
      <c r="P20" s="72">
        <f>分析係数表!C23</f>
        <v>0.20116432520583094</v>
      </c>
      <c r="Q20" s="78">
        <f t="shared" si="4"/>
        <v>5.9803880875163315E-5</v>
      </c>
      <c r="R20" s="79">
        <v>2.5459054575596297E-3</v>
      </c>
      <c r="S20" s="80">
        <f t="shared" si="5"/>
        <v>1.8249058787979493E-2</v>
      </c>
      <c r="T20" s="81">
        <f>分析係数表!F23</f>
        <v>0.42478695148042223</v>
      </c>
      <c r="U20" s="82">
        <f t="shared" si="6"/>
        <v>7.7519620499328177E-3</v>
      </c>
      <c r="V20" s="83">
        <f>分析係数表!D23</f>
        <v>3.5044555722743287E-2</v>
      </c>
      <c r="W20" s="127">
        <f t="shared" si="7"/>
        <v>0</v>
      </c>
      <c r="X20" s="72">
        <f>分析係数表!E23</f>
        <v>3.4275414947972954E-2</v>
      </c>
      <c r="Y20" s="126">
        <f t="shared" si="8"/>
        <v>0</v>
      </c>
    </row>
    <row r="21" spans="1:25" x14ac:dyDescent="0.15">
      <c r="A21" s="10" t="s">
        <v>9</v>
      </c>
      <c r="B21" s="9" t="s">
        <v>227</v>
      </c>
      <c r="C21" s="86"/>
      <c r="D21" s="72">
        <f>投入係数表!C21</f>
        <v>8.3326782485653643E-4</v>
      </c>
      <c r="E21" s="73">
        <f t="shared" si="9"/>
        <v>8.3326782485653644E-2</v>
      </c>
      <c r="F21" s="72">
        <f>分析係数表!C24</f>
        <v>0.46796458506974481</v>
      </c>
      <c r="G21" s="73">
        <f t="shared" si="0"/>
        <v>3.8993983191095788E-2</v>
      </c>
      <c r="H21" s="73">
        <v>5.8956756152399661E-2</v>
      </c>
      <c r="I21" s="73">
        <f t="shared" si="1"/>
        <v>5.8956756152399661E-2</v>
      </c>
      <c r="J21" s="72">
        <f>分析係数表!G24</f>
        <v>0.19290112247208774</v>
      </c>
      <c r="K21" s="74">
        <f t="shared" si="2"/>
        <v>1.137282443911106E-2</v>
      </c>
      <c r="L21" s="75"/>
      <c r="M21" s="76"/>
      <c r="N21" s="77">
        <f>分析係数表!H24</f>
        <v>1.1220536652328578E-3</v>
      </c>
      <c r="O21" s="78">
        <f t="shared" si="3"/>
        <v>1.3223479642669501E-2</v>
      </c>
      <c r="P21" s="72">
        <f>分析係数表!C24</f>
        <v>0.46796458506974481</v>
      </c>
      <c r="Q21" s="78">
        <f t="shared" si="4"/>
        <v>6.1881201641600502E-3</v>
      </c>
      <c r="R21" s="79">
        <v>1.2558402401859915E-2</v>
      </c>
      <c r="S21" s="80">
        <f t="shared" si="5"/>
        <v>7.1515158554259578E-2</v>
      </c>
      <c r="T21" s="81">
        <f>分析係数表!F24</f>
        <v>0.36341689561906876</v>
      </c>
      <c r="U21" s="82">
        <f t="shared" si="6"/>
        <v>2.5989816911494504E-2</v>
      </c>
      <c r="V21" s="83">
        <f>分析係数表!D24</f>
        <v>4.5804723184795566E-2</v>
      </c>
      <c r="W21" s="127">
        <f t="shared" si="7"/>
        <v>0</v>
      </c>
      <c r="X21" s="72">
        <f>分析係数表!E24</f>
        <v>4.4933066139114755E-2</v>
      </c>
      <c r="Y21" s="126">
        <f t="shared" si="8"/>
        <v>0</v>
      </c>
    </row>
    <row r="22" spans="1:25" x14ac:dyDescent="0.15">
      <c r="A22" s="10" t="s">
        <v>10</v>
      </c>
      <c r="B22" s="9" t="s">
        <v>228</v>
      </c>
      <c r="C22" s="86"/>
      <c r="D22" s="72">
        <f>投入係数表!C22</f>
        <v>0</v>
      </c>
      <c r="E22" s="73">
        <f t="shared" si="9"/>
        <v>0</v>
      </c>
      <c r="F22" s="72">
        <f>分析係数表!C25</f>
        <v>0.11839811615034102</v>
      </c>
      <c r="G22" s="73">
        <f t="shared" si="0"/>
        <v>0</v>
      </c>
      <c r="H22" s="73">
        <v>1.2086247930160075E-2</v>
      </c>
      <c r="I22" s="73">
        <f t="shared" si="1"/>
        <v>1.2086247930160075E-2</v>
      </c>
      <c r="J22" s="72">
        <f>分析係数表!G25</f>
        <v>0.19601885967651284</v>
      </c>
      <c r="K22" s="74">
        <f t="shared" si="2"/>
        <v>2.3691325370375914E-3</v>
      </c>
      <c r="L22" s="75"/>
      <c r="M22" s="76"/>
      <c r="N22" s="77">
        <f>分析係数表!H25</f>
        <v>4.7721717414244671E-4</v>
      </c>
      <c r="O22" s="78">
        <f t="shared" si="3"/>
        <v>5.6240372300689467E-3</v>
      </c>
      <c r="P22" s="72">
        <f>分析係数表!C25</f>
        <v>0.11839811615034102</v>
      </c>
      <c r="Q22" s="78">
        <f t="shared" si="4"/>
        <v>6.6587541319954534E-4</v>
      </c>
      <c r="R22" s="79">
        <v>4.2006830077078545E-3</v>
      </c>
      <c r="S22" s="80">
        <f t="shared" si="5"/>
        <v>1.6286930937867931E-2</v>
      </c>
      <c r="T22" s="81">
        <f>分析係数表!F25</f>
        <v>0.34892899519140697</v>
      </c>
      <c r="U22" s="82">
        <f t="shared" si="6"/>
        <v>5.6829824469020965E-3</v>
      </c>
      <c r="V22" s="83">
        <f>分析係数表!D25</f>
        <v>3.4959095734715541E-2</v>
      </c>
      <c r="W22" s="127">
        <f t="shared" si="7"/>
        <v>0</v>
      </c>
      <c r="X22" s="72">
        <f>分析係数表!E25</f>
        <v>3.4440766876912506E-2</v>
      </c>
      <c r="Y22" s="126">
        <f t="shared" si="8"/>
        <v>0</v>
      </c>
    </row>
    <row r="23" spans="1:25" x14ac:dyDescent="0.15">
      <c r="A23" s="10" t="s">
        <v>11</v>
      </c>
      <c r="B23" s="9" t="s">
        <v>35</v>
      </c>
      <c r="C23" s="86"/>
      <c r="D23" s="72">
        <f>投入係数表!C23</f>
        <v>3.6684747006262609E-5</v>
      </c>
      <c r="E23" s="73">
        <f t="shared" si="9"/>
        <v>3.6684747006262607E-3</v>
      </c>
      <c r="F23" s="72">
        <f>分析係数表!C26</f>
        <v>0.29113960871661038</v>
      </c>
      <c r="G23" s="73">
        <f t="shared" si="0"/>
        <v>1.0680382889271139E-3</v>
      </c>
      <c r="H23" s="73">
        <v>1.5886976868585312E-2</v>
      </c>
      <c r="I23" s="73">
        <f t="shared" si="1"/>
        <v>1.5886976868585312E-2</v>
      </c>
      <c r="J23" s="72">
        <f>分析係数表!G26</f>
        <v>0.2004458717578543</v>
      </c>
      <c r="K23" s="74">
        <f t="shared" si="2"/>
        <v>3.1844789280204493E-3</v>
      </c>
      <c r="L23" s="75"/>
      <c r="M23" s="76"/>
      <c r="N23" s="77">
        <f>分析係数表!H26</f>
        <v>1.0726059667332082E-2</v>
      </c>
      <c r="O23" s="78">
        <f t="shared" si="3"/>
        <v>0.12640735113822676</v>
      </c>
      <c r="P23" s="72">
        <f>分析係数表!C26</f>
        <v>0.29113960871661038</v>
      </c>
      <c r="Q23" s="78">
        <f t="shared" si="4"/>
        <v>3.6802186749286515E-2</v>
      </c>
      <c r="R23" s="79">
        <v>4.1406553011718535E-2</v>
      </c>
      <c r="S23" s="80">
        <f t="shared" si="5"/>
        <v>5.7293529880303846E-2</v>
      </c>
      <c r="T23" s="81">
        <f>分析係数表!F26</f>
        <v>0.34176102976079403</v>
      </c>
      <c r="U23" s="82">
        <f t="shared" si="6"/>
        <v>1.9580695770523467E-2</v>
      </c>
      <c r="V23" s="83">
        <f>分析係数表!D26</f>
        <v>2.5195355338839619E-2</v>
      </c>
      <c r="W23" s="127">
        <f t="shared" si="7"/>
        <v>0</v>
      </c>
      <c r="X23" s="72">
        <f>分析係数表!E26</f>
        <v>2.4685974681555249E-2</v>
      </c>
      <c r="Y23" s="126">
        <f t="shared" si="8"/>
        <v>0</v>
      </c>
    </row>
    <row r="24" spans="1:25" x14ac:dyDescent="0.15">
      <c r="A24" s="10" t="s">
        <v>12</v>
      </c>
      <c r="B24" s="9" t="s">
        <v>470</v>
      </c>
      <c r="C24" s="86"/>
      <c r="D24" s="72">
        <f>投入係数表!C24</f>
        <v>1.0481356287503603E-5</v>
      </c>
      <c r="E24" s="73">
        <f t="shared" si="9"/>
        <v>1.0481356287503603E-3</v>
      </c>
      <c r="F24" s="72">
        <f>分析係数表!C27</f>
        <v>0.22390034937983039</v>
      </c>
      <c r="G24" s="73">
        <f t="shared" si="0"/>
        <v>2.3467793347465386E-4</v>
      </c>
      <c r="H24" s="73">
        <v>2.2631198475974836E-3</v>
      </c>
      <c r="I24" s="73">
        <f t="shared" si="1"/>
        <v>2.2631198475974836E-3</v>
      </c>
      <c r="J24" s="72">
        <f>分析係数表!G27</f>
        <v>0.17801424712710151</v>
      </c>
      <c r="K24" s="74">
        <f t="shared" si="2"/>
        <v>4.0286757582846673E-4</v>
      </c>
      <c r="L24" s="75"/>
      <c r="M24" s="76"/>
      <c r="N24" s="77">
        <f>分析係数表!H27</f>
        <v>1.001616696609949E-2</v>
      </c>
      <c r="O24" s="78">
        <f t="shared" si="3"/>
        <v>0.1180412168131981</v>
      </c>
      <c r="P24" s="72">
        <f>分析係数表!C27</f>
        <v>0.22390034937983039</v>
      </c>
      <c r="Q24" s="78">
        <f t="shared" si="4"/>
        <v>2.6429469685695362E-2</v>
      </c>
      <c r="R24" s="79">
        <v>2.6990545988469644E-2</v>
      </c>
      <c r="S24" s="80">
        <f t="shared" si="5"/>
        <v>2.9253665836067127E-2</v>
      </c>
      <c r="T24" s="81">
        <f>分析係数表!F27</f>
        <v>0.3354402389489512</v>
      </c>
      <c r="U24" s="82">
        <f t="shared" si="6"/>
        <v>9.8128566581831278E-3</v>
      </c>
      <c r="V24" s="83">
        <f>分析係数表!D27</f>
        <v>2.2648101403620974E-2</v>
      </c>
      <c r="W24" s="127">
        <f t="shared" si="7"/>
        <v>0</v>
      </c>
      <c r="X24" s="72">
        <f>分析係数表!E27</f>
        <v>2.2430380263578655E-2</v>
      </c>
      <c r="Y24" s="126">
        <f t="shared" si="8"/>
        <v>0</v>
      </c>
    </row>
    <row r="25" spans="1:25" x14ac:dyDescent="0.15">
      <c r="A25" s="10" t="s">
        <v>13</v>
      </c>
      <c r="B25" s="9" t="s">
        <v>153</v>
      </c>
      <c r="C25" s="86"/>
      <c r="D25" s="72">
        <f>投入係数表!C25</f>
        <v>0</v>
      </c>
      <c r="E25" s="73">
        <f t="shared" si="9"/>
        <v>0</v>
      </c>
      <c r="F25" s="72">
        <f>分析係数表!C28</f>
        <v>0.22512814125204084</v>
      </c>
      <c r="G25" s="73">
        <f t="shared" si="0"/>
        <v>0</v>
      </c>
      <c r="H25" s="73">
        <v>2.5213427218078822E-2</v>
      </c>
      <c r="I25" s="73">
        <f t="shared" si="1"/>
        <v>2.5213427218078822E-2</v>
      </c>
      <c r="J25" s="72">
        <f>分析係数表!G28</f>
        <v>0.17968722251031818</v>
      </c>
      <c r="K25" s="74">
        <f t="shared" si="2"/>
        <v>4.5305307067826425E-3</v>
      </c>
      <c r="L25" s="75"/>
      <c r="M25" s="76"/>
      <c r="N25" s="77">
        <f>分析係数表!H28</f>
        <v>8.1409051127791718E-3</v>
      </c>
      <c r="O25" s="78">
        <f t="shared" si="3"/>
        <v>9.5941126852786315E-2</v>
      </c>
      <c r="P25" s="72">
        <f>分析係数表!C28</f>
        <v>0.22512814125204084</v>
      </c>
      <c r="Q25" s="78">
        <f t="shared" si="4"/>
        <v>2.1599047557994046E-2</v>
      </c>
      <c r="R25" s="79">
        <v>2.7795013485947317E-2</v>
      </c>
      <c r="S25" s="80">
        <f t="shared" si="5"/>
        <v>5.300844070402614E-2</v>
      </c>
      <c r="T25" s="81">
        <f>分析係数表!F28</f>
        <v>0.30733691598411605</v>
      </c>
      <c r="U25" s="82">
        <f t="shared" si="6"/>
        <v>1.629145068710228E-2</v>
      </c>
      <c r="V25" s="83">
        <f>分析係数表!D28</f>
        <v>2.8688437249149327E-2</v>
      </c>
      <c r="W25" s="127">
        <f t="shared" si="7"/>
        <v>0</v>
      </c>
      <c r="X25" s="72">
        <f>分析係数表!E28</f>
        <v>2.8133457885501985E-2</v>
      </c>
      <c r="Y25" s="126">
        <f t="shared" si="8"/>
        <v>0</v>
      </c>
    </row>
    <row r="26" spans="1:25" x14ac:dyDescent="0.15">
      <c r="A26" s="10" t="s">
        <v>14</v>
      </c>
      <c r="B26" s="9" t="s">
        <v>55</v>
      </c>
      <c r="C26" s="86"/>
      <c r="D26" s="72">
        <f>投入係数表!C26</f>
        <v>1.0324135943191048E-3</v>
      </c>
      <c r="E26" s="73">
        <f t="shared" si="9"/>
        <v>0.10324135943191048</v>
      </c>
      <c r="F26" s="72">
        <f>分析係数表!C29</f>
        <v>0.20292812083079403</v>
      </c>
      <c r="G26" s="73">
        <f t="shared" si="0"/>
        <v>2.0950575061534169E-2</v>
      </c>
      <c r="H26" s="73">
        <v>5.4411964807516186E-2</v>
      </c>
      <c r="I26" s="73">
        <f t="shared" si="1"/>
        <v>5.4411964807516186E-2</v>
      </c>
      <c r="J26" s="72">
        <f>分析係数表!G29</f>
        <v>0.25422836329948895</v>
      </c>
      <c r="K26" s="74">
        <f t="shared" si="2"/>
        <v>1.3833064756924232E-2</v>
      </c>
      <c r="L26" s="75"/>
      <c r="M26" s="76"/>
      <c r="N26" s="77">
        <f>分析係数表!H29</f>
        <v>1.2173975242294967E-2</v>
      </c>
      <c r="O26" s="78">
        <f t="shared" si="3"/>
        <v>0.14347113580654064</v>
      </c>
      <c r="P26" s="72">
        <f>分析係数表!C29</f>
        <v>0.20292812083079403</v>
      </c>
      <c r="Q26" s="78">
        <f t="shared" si="4"/>
        <v>2.9114327982680939E-2</v>
      </c>
      <c r="R26" s="79">
        <v>4.2455604521085308E-2</v>
      </c>
      <c r="S26" s="80">
        <f t="shared" si="5"/>
        <v>9.6867569328601494E-2</v>
      </c>
      <c r="T26" s="81">
        <f>分析係数表!F29</f>
        <v>0.40384720428768384</v>
      </c>
      <c r="U26" s="82">
        <f t="shared" si="6"/>
        <v>3.9119697059499102E-2</v>
      </c>
      <c r="V26" s="83">
        <f>分析係数表!D29</f>
        <v>7.670374473161555E-2</v>
      </c>
      <c r="W26" s="127">
        <f t="shared" si="7"/>
        <v>0</v>
      </c>
      <c r="X26" s="72">
        <f>分析係数表!E29</f>
        <v>6.1557890505000185E-2</v>
      </c>
      <c r="Y26" s="126">
        <f t="shared" si="8"/>
        <v>0</v>
      </c>
    </row>
    <row r="27" spans="1:25" x14ac:dyDescent="0.15">
      <c r="A27" s="10" t="s">
        <v>15</v>
      </c>
      <c r="B27" s="9" t="s">
        <v>36</v>
      </c>
      <c r="C27" s="86"/>
      <c r="D27" s="72">
        <f>投入係数表!C27</f>
        <v>2.767078059900951E-3</v>
      </c>
      <c r="E27" s="73">
        <f t="shared" si="9"/>
        <v>0.27670780599009509</v>
      </c>
      <c r="F27" s="72">
        <f>分析係数表!C30</f>
        <v>1</v>
      </c>
      <c r="G27" s="73">
        <f t="shared" si="0"/>
        <v>0.27670780599009509</v>
      </c>
      <c r="H27" s="73">
        <v>0.36074434362942198</v>
      </c>
      <c r="I27" s="73">
        <f t="shared" si="1"/>
        <v>0.36074434362942198</v>
      </c>
      <c r="J27" s="72">
        <f>分析係数表!G30</f>
        <v>0.34673715455884868</v>
      </c>
      <c r="K27" s="74">
        <f t="shared" si="2"/>
        <v>0.1250834672332653</v>
      </c>
      <c r="L27" s="75"/>
      <c r="M27" s="76"/>
      <c r="N27" s="77">
        <f>分析係数表!H30</f>
        <v>0</v>
      </c>
      <c r="O27" s="78">
        <f t="shared" si="3"/>
        <v>0</v>
      </c>
      <c r="P27" s="72">
        <f>分析係数表!C30</f>
        <v>1</v>
      </c>
      <c r="Q27" s="78">
        <f t="shared" si="4"/>
        <v>0</v>
      </c>
      <c r="R27" s="79">
        <v>5.0672749336475011E-2</v>
      </c>
      <c r="S27" s="80">
        <f t="shared" si="5"/>
        <v>0.41141709296589701</v>
      </c>
      <c r="T27" s="81">
        <f>分析係数表!F30</f>
        <v>0.44336430675838301</v>
      </c>
      <c r="U27" s="82">
        <f t="shared" si="6"/>
        <v>0.18240765421137414</v>
      </c>
      <c r="V27" s="83">
        <f>分析係数表!D30</f>
        <v>8.6867041025616112E-2</v>
      </c>
      <c r="W27" s="127">
        <f t="shared" si="7"/>
        <v>0</v>
      </c>
      <c r="X27" s="72">
        <f>分析係数表!E30</f>
        <v>6.5897217034789901E-2</v>
      </c>
      <c r="Y27" s="126">
        <f t="shared" si="8"/>
        <v>0</v>
      </c>
    </row>
    <row r="28" spans="1:25" x14ac:dyDescent="0.15">
      <c r="A28" s="10" t="s">
        <v>16</v>
      </c>
      <c r="B28" s="9" t="s">
        <v>154</v>
      </c>
      <c r="C28" s="86"/>
      <c r="D28" s="72">
        <f>投入係数表!C28</f>
        <v>8.9877630165343392E-3</v>
      </c>
      <c r="E28" s="73">
        <f t="shared" si="9"/>
        <v>0.89877630165343392</v>
      </c>
      <c r="F28" s="72">
        <f>分析係数表!C31</f>
        <v>0.99667993786519227</v>
      </c>
      <c r="G28" s="73">
        <f t="shared" si="0"/>
        <v>0.89579230848665181</v>
      </c>
      <c r="H28" s="73">
        <v>1.3728859572192216</v>
      </c>
      <c r="I28" s="73">
        <f t="shared" si="1"/>
        <v>1.3728859572192216</v>
      </c>
      <c r="J28" s="72">
        <f>分析係数表!G31</f>
        <v>7.0744430198025232E-2</v>
      </c>
      <c r="K28" s="74">
        <f t="shared" si="2"/>
        <v>9.7124034770344272E-2</v>
      </c>
      <c r="L28" s="75"/>
      <c r="M28" s="76"/>
      <c r="N28" s="77">
        <f>分析係数表!H31</f>
        <v>1.5783931066306964E-2</v>
      </c>
      <c r="O28" s="78">
        <f t="shared" si="3"/>
        <v>0.18601471355943916</v>
      </c>
      <c r="P28" s="72">
        <f>分析係数表!C31</f>
        <v>0.99667993786519227</v>
      </c>
      <c r="Q28" s="78">
        <f t="shared" si="4"/>
        <v>0.18539713315243336</v>
      </c>
      <c r="R28" s="79">
        <v>0.3515255933361669</v>
      </c>
      <c r="S28" s="80">
        <f t="shared" si="5"/>
        <v>1.7244115505553885</v>
      </c>
      <c r="T28" s="81">
        <f>分析係数表!F31</f>
        <v>0.308369223350977</v>
      </c>
      <c r="U28" s="82">
        <f t="shared" si="6"/>
        <v>0.53175545058221918</v>
      </c>
      <c r="V28" s="83">
        <f>分析係数表!D31</f>
        <v>6.5953615120199595E-3</v>
      </c>
      <c r="W28" s="127">
        <f t="shared" si="7"/>
        <v>0</v>
      </c>
      <c r="X28" s="72">
        <f>分析係数表!E31</f>
        <v>6.5953615120199595E-3</v>
      </c>
      <c r="Y28" s="126">
        <f t="shared" si="8"/>
        <v>0</v>
      </c>
    </row>
    <row r="29" spans="1:25" x14ac:dyDescent="0.15">
      <c r="A29" s="10" t="s">
        <v>17</v>
      </c>
      <c r="B29" s="9" t="s">
        <v>229</v>
      </c>
      <c r="C29" s="86"/>
      <c r="D29" s="72">
        <f>投入係数表!C29</f>
        <v>9.3284070958782068E-4</v>
      </c>
      <c r="E29" s="73">
        <f t="shared" si="9"/>
        <v>9.3284070958782064E-2</v>
      </c>
      <c r="F29" s="72">
        <f>分析係数表!C32</f>
        <v>0.99973750468741629</v>
      </c>
      <c r="G29" s="73">
        <f t="shared" si="0"/>
        <v>9.3259584327416656E-2</v>
      </c>
      <c r="H29" s="73">
        <v>0.14716249980198792</v>
      </c>
      <c r="I29" s="73">
        <f t="shared" si="1"/>
        <v>0.14716249980198792</v>
      </c>
      <c r="J29" s="72">
        <f>分析係数表!G32</f>
        <v>0.13654952076677315</v>
      </c>
      <c r="K29" s="74">
        <f t="shared" si="2"/>
        <v>2.00949688228018E-2</v>
      </c>
      <c r="L29" s="75"/>
      <c r="M29" s="76"/>
      <c r="N29" s="77">
        <f>分析係数表!H32</f>
        <v>6.1925380029087757E-3</v>
      </c>
      <c r="O29" s="78">
        <f t="shared" si="3"/>
        <v>7.2979486414250616E-2</v>
      </c>
      <c r="P29" s="72">
        <f>分析係数表!C32</f>
        <v>0.99973750468741629</v>
      </c>
      <c r="Q29" s="78">
        <f t="shared" si="4"/>
        <v>7.2960329641152108E-2</v>
      </c>
      <c r="R29" s="79">
        <v>0.10866210673522445</v>
      </c>
      <c r="S29" s="80">
        <f t="shared" si="5"/>
        <v>0.2558246065372124</v>
      </c>
      <c r="T29" s="81">
        <f>分析係数表!F32</f>
        <v>0.46980830670926516</v>
      </c>
      <c r="U29" s="82">
        <f t="shared" si="6"/>
        <v>0.12018852521181177</v>
      </c>
      <c r="V29" s="83">
        <f>分析係数表!D32</f>
        <v>1.7896698615548455E-2</v>
      </c>
      <c r="W29" s="127">
        <f t="shared" si="7"/>
        <v>0</v>
      </c>
      <c r="X29" s="72">
        <f>分析係数表!E32</f>
        <v>1.7896698615548455E-2</v>
      </c>
      <c r="Y29" s="126">
        <f t="shared" si="8"/>
        <v>0</v>
      </c>
    </row>
    <row r="30" spans="1:25" x14ac:dyDescent="0.15">
      <c r="A30" s="10" t="s">
        <v>18</v>
      </c>
      <c r="B30" s="9" t="s">
        <v>230</v>
      </c>
      <c r="C30" s="86"/>
      <c r="D30" s="72">
        <f>投入係数表!C30</f>
        <v>4.6117967665015852E-4</v>
      </c>
      <c r="E30" s="73">
        <f t="shared" si="9"/>
        <v>4.6117967665015851E-2</v>
      </c>
      <c r="F30" s="72">
        <f>分析係数表!C33</f>
        <v>0.92720800471848297</v>
      </c>
      <c r="G30" s="73">
        <f t="shared" si="0"/>
        <v>4.276094878035086E-2</v>
      </c>
      <c r="H30" s="73">
        <v>9.0728183329434428E-2</v>
      </c>
      <c r="I30" s="73">
        <f t="shared" si="1"/>
        <v>9.0728183329434428E-2</v>
      </c>
      <c r="J30" s="72">
        <f>分析係数表!G33</f>
        <v>0.48251618559482062</v>
      </c>
      <c r="K30" s="74">
        <f t="shared" si="2"/>
        <v>4.3777816946066292E-2</v>
      </c>
      <c r="L30" s="75"/>
      <c r="M30" s="76"/>
      <c r="N30" s="77">
        <f>分析係数表!H33</f>
        <v>1.0711870111293417E-3</v>
      </c>
      <c r="O30" s="78">
        <f t="shared" si="3"/>
        <v>1.2624012624406196E-2</v>
      </c>
      <c r="P30" s="72">
        <f>分析係数表!C33</f>
        <v>0.92720800471848297</v>
      </c>
      <c r="Q30" s="78">
        <f t="shared" si="4"/>
        <v>1.1705085557016609E-2</v>
      </c>
      <c r="R30" s="79">
        <v>4.7550402056610007E-2</v>
      </c>
      <c r="S30" s="80">
        <f t="shared" si="5"/>
        <v>0.13827858538604443</v>
      </c>
      <c r="T30" s="81">
        <f>分析係数表!F33</f>
        <v>0.61375438359859724</v>
      </c>
      <c r="U30" s="82">
        <f t="shared" si="6"/>
        <v>8.4869087938497692E-2</v>
      </c>
      <c r="V30" s="83">
        <f>分析係数表!D33</f>
        <v>6.3927479543206545E-2</v>
      </c>
      <c r="W30" s="127">
        <f t="shared" si="7"/>
        <v>0</v>
      </c>
      <c r="X30" s="72">
        <f>分析係数表!E33</f>
        <v>6.2471900008991998E-2</v>
      </c>
      <c r="Y30" s="126">
        <f t="shared" si="8"/>
        <v>0</v>
      </c>
    </row>
    <row r="31" spans="1:25" x14ac:dyDescent="0.15">
      <c r="A31" s="10" t="s">
        <v>19</v>
      </c>
      <c r="B31" s="9" t="s">
        <v>231</v>
      </c>
      <c r="C31" s="86"/>
      <c r="D31" s="72">
        <f>投入係数表!C31</f>
        <v>6.9077378612792492E-2</v>
      </c>
      <c r="E31" s="73">
        <f t="shared" si="9"/>
        <v>6.9077378612792488</v>
      </c>
      <c r="F31" s="72">
        <f>分析係数表!C34</f>
        <v>0.43058167090385968</v>
      </c>
      <c r="G31" s="73">
        <f t="shared" si="0"/>
        <v>2.9743453104754729</v>
      </c>
      <c r="H31" s="73">
        <v>3.350869914365282</v>
      </c>
      <c r="I31" s="73">
        <f t="shared" si="1"/>
        <v>3.350869914365282</v>
      </c>
      <c r="J31" s="72">
        <f>分析係数表!G34</f>
        <v>0.40252218378442245</v>
      </c>
      <c r="K31" s="74">
        <f t="shared" si="2"/>
        <v>1.3487994755078341</v>
      </c>
      <c r="L31" s="75"/>
      <c r="M31" s="76"/>
      <c r="N31" s="77">
        <f>分析係数表!H34</f>
        <v>0.17332617383102331</v>
      </c>
      <c r="O31" s="78">
        <f t="shared" si="3"/>
        <v>2.0426608835333044</v>
      </c>
      <c r="P31" s="72">
        <f>分析係数表!C34</f>
        <v>0.43058167090385968</v>
      </c>
      <c r="Q31" s="78">
        <f t="shared" si="4"/>
        <v>0.87953233632172456</v>
      </c>
      <c r="R31" s="79">
        <v>0.98802173084766864</v>
      </c>
      <c r="S31" s="80">
        <f t="shared" si="5"/>
        <v>4.3388916452129509</v>
      </c>
      <c r="T31" s="81">
        <f>分析係数表!F34</f>
        <v>0.66293540075026103</v>
      </c>
      <c r="U31" s="82">
        <f t="shared" si="6"/>
        <v>2.8764048716312072</v>
      </c>
      <c r="V31" s="83">
        <f>分析係数表!D34</f>
        <v>0.16067471370017011</v>
      </c>
      <c r="W31" s="127">
        <f t="shared" si="7"/>
        <v>1</v>
      </c>
      <c r="X31" s="72">
        <f>分析係数表!E34</f>
        <v>0.14658203786750718</v>
      </c>
      <c r="Y31" s="126">
        <f t="shared" si="8"/>
        <v>1</v>
      </c>
    </row>
    <row r="32" spans="1:25" x14ac:dyDescent="0.15">
      <c r="A32" s="10" t="s">
        <v>20</v>
      </c>
      <c r="B32" s="9" t="s">
        <v>37</v>
      </c>
      <c r="C32" s="86"/>
      <c r="D32" s="72">
        <f>投入係数表!C32</f>
        <v>7.3631527919712815E-3</v>
      </c>
      <c r="E32" s="73">
        <f t="shared" si="9"/>
        <v>0.73631527919712814</v>
      </c>
      <c r="F32" s="72">
        <f>分析係数表!C35</f>
        <v>0.85041941808411148</v>
      </c>
      <c r="G32" s="73">
        <f t="shared" si="0"/>
        <v>0.62617681126126179</v>
      </c>
      <c r="H32" s="73">
        <v>0.90192220847186666</v>
      </c>
      <c r="I32" s="73">
        <f t="shared" si="1"/>
        <v>0.90192220847186666</v>
      </c>
      <c r="J32" s="72">
        <f>分析係数表!G35</f>
        <v>0.31439227022235533</v>
      </c>
      <c r="K32" s="74">
        <f t="shared" si="2"/>
        <v>0.28355737068543058</v>
      </c>
      <c r="L32" s="75"/>
      <c r="M32" s="76"/>
      <c r="N32" s="77">
        <f>分析係数表!H35</f>
        <v>5.0116599150103677E-2</v>
      </c>
      <c r="O32" s="78">
        <f t="shared" si="3"/>
        <v>0.59062756903315439</v>
      </c>
      <c r="P32" s="72">
        <f>分析係数表!C35</f>
        <v>0.85041941808411148</v>
      </c>
      <c r="Q32" s="78">
        <f t="shared" si="4"/>
        <v>0.50228115356160852</v>
      </c>
      <c r="R32" s="79">
        <v>0.77134825622505221</v>
      </c>
      <c r="S32" s="80">
        <f t="shared" si="5"/>
        <v>1.6732704646969188</v>
      </c>
      <c r="T32" s="81">
        <f>分析係数表!F35</f>
        <v>0.64510687312527537</v>
      </c>
      <c r="U32" s="82">
        <f t="shared" si="6"/>
        <v>1.0794382773735058</v>
      </c>
      <c r="V32" s="83">
        <f>分析係数表!D35</f>
        <v>4.4457450663799247E-2</v>
      </c>
      <c r="W32" s="127">
        <f t="shared" si="7"/>
        <v>0</v>
      </c>
      <c r="X32" s="72">
        <f>分析係数表!E35</f>
        <v>4.3787951741632962E-2</v>
      </c>
      <c r="Y32" s="126">
        <f t="shared" si="8"/>
        <v>0</v>
      </c>
    </row>
    <row r="33" spans="1:25" x14ac:dyDescent="0.15">
      <c r="A33" s="10" t="s">
        <v>21</v>
      </c>
      <c r="B33" s="9" t="s">
        <v>38</v>
      </c>
      <c r="C33" s="86"/>
      <c r="D33" s="72">
        <f>投入係数表!C33</f>
        <v>4.1401357335639228E-3</v>
      </c>
      <c r="E33" s="73">
        <f t="shared" si="9"/>
        <v>0.41401357335639227</v>
      </c>
      <c r="F33" s="72">
        <f>分析係数表!C36</f>
        <v>0.99367212085214862</v>
      </c>
      <c r="G33" s="73">
        <f t="shared" si="0"/>
        <v>0.4113937454986229</v>
      </c>
      <c r="H33" s="73">
        <v>0.66964689388270515</v>
      </c>
      <c r="I33" s="73">
        <f t="shared" si="1"/>
        <v>0.66964689388270515</v>
      </c>
      <c r="J33" s="72">
        <f>分析係数表!G36</f>
        <v>5.4622350270852466E-2</v>
      </c>
      <c r="K33" s="74">
        <f t="shared" si="2"/>
        <v>3.6577687195449494E-2</v>
      </c>
      <c r="L33" s="75"/>
      <c r="M33" s="76"/>
      <c r="N33" s="77">
        <f>分析係数表!H36</f>
        <v>0.22260102528255266</v>
      </c>
      <c r="O33" s="78">
        <f t="shared" si="3"/>
        <v>2.6233683980260625</v>
      </c>
      <c r="P33" s="72">
        <f>分析係数表!C36</f>
        <v>0.99367212085214862</v>
      </c>
      <c r="Q33" s="78">
        <f t="shared" si="4"/>
        <v>2.606768039843061</v>
      </c>
      <c r="R33" s="79">
        <v>2.7778714658327126</v>
      </c>
      <c r="S33" s="80">
        <f t="shared" si="5"/>
        <v>3.447518359715418</v>
      </c>
      <c r="T33" s="81">
        <f>分析係数表!F36</f>
        <v>0.84078106922799567</v>
      </c>
      <c r="U33" s="82">
        <f t="shared" si="6"/>
        <v>2.8986081726646749</v>
      </c>
      <c r="V33" s="83">
        <f>分析係数表!D36</f>
        <v>1.6146279761308086E-2</v>
      </c>
      <c r="W33" s="127">
        <f t="shared" si="7"/>
        <v>0</v>
      </c>
      <c r="X33" s="72">
        <f>分析係数表!E36</f>
        <v>1.4152245516969955E-2</v>
      </c>
      <c r="Y33" s="126">
        <f t="shared" si="8"/>
        <v>0</v>
      </c>
    </row>
    <row r="34" spans="1:25" x14ac:dyDescent="0.15">
      <c r="A34" s="10" t="s">
        <v>22</v>
      </c>
      <c r="B34" s="9" t="s">
        <v>471</v>
      </c>
      <c r="C34" s="86"/>
      <c r="D34" s="72">
        <f>投入係数表!C34</f>
        <v>3.05426722217855E-2</v>
      </c>
      <c r="E34" s="73">
        <f t="shared" si="9"/>
        <v>3.0542672221785501</v>
      </c>
      <c r="F34" s="72">
        <f>分析係数表!C37</f>
        <v>0.57178358697686016</v>
      </c>
      <c r="G34" s="73">
        <f t="shared" si="0"/>
        <v>1.746379867883102</v>
      </c>
      <c r="H34" s="73">
        <v>2.1417256715298216</v>
      </c>
      <c r="I34" s="73">
        <f t="shared" si="1"/>
        <v>2.1417256715298216</v>
      </c>
      <c r="J34" s="72">
        <f>分析係数表!G37</f>
        <v>0.36884830758302428</v>
      </c>
      <c r="K34" s="74">
        <f t="shared" si="2"/>
        <v>0.7899718892508909</v>
      </c>
      <c r="L34" s="75"/>
      <c r="M34" s="76"/>
      <c r="N34" s="77">
        <f>分析係数表!H37</f>
        <v>4.5622990798280361E-2</v>
      </c>
      <c r="O34" s="78">
        <f t="shared" si="3"/>
        <v>0.53767008544422668</v>
      </c>
      <c r="P34" s="72">
        <f>分析係数表!C37</f>
        <v>0.57178358697686016</v>
      </c>
      <c r="Q34" s="78">
        <f t="shared" si="4"/>
        <v>0.3074309300654548</v>
      </c>
      <c r="R34" s="79">
        <v>0.41525414251443643</v>
      </c>
      <c r="S34" s="80">
        <f t="shared" si="5"/>
        <v>2.5569798140442579</v>
      </c>
      <c r="T34" s="81">
        <f>分析係数表!F37</f>
        <v>0.64429400301330442</v>
      </c>
      <c r="U34" s="82">
        <f t="shared" si="6"/>
        <v>1.6474467600147897</v>
      </c>
      <c r="V34" s="83">
        <f>分析係数表!D37</f>
        <v>7.2142948725191447E-2</v>
      </c>
      <c r="W34" s="127">
        <f t="shared" si="7"/>
        <v>0</v>
      </c>
      <c r="X34" s="72">
        <f>分析係数表!E37</f>
        <v>6.9101643267789628E-2</v>
      </c>
      <c r="Y34" s="126">
        <f t="shared" si="8"/>
        <v>0</v>
      </c>
    </row>
    <row r="35" spans="1:25" x14ac:dyDescent="0.15">
      <c r="A35" s="10" t="s">
        <v>23</v>
      </c>
      <c r="B35" s="9" t="s">
        <v>155</v>
      </c>
      <c r="C35" s="86"/>
      <c r="D35" s="72">
        <f>投入係数表!C35</f>
        <v>3.7261221602075309E-3</v>
      </c>
      <c r="E35" s="73">
        <f t="shared" si="9"/>
        <v>0.37261221602075312</v>
      </c>
      <c r="F35" s="72">
        <f>分析係数表!C38</f>
        <v>0.42668283982472699</v>
      </c>
      <c r="G35" s="73">
        <f t="shared" si="0"/>
        <v>0.15898723848511959</v>
      </c>
      <c r="H35" s="73">
        <v>0.37751771626479869</v>
      </c>
      <c r="I35" s="73">
        <f t="shared" si="1"/>
        <v>0.37751771626479869</v>
      </c>
      <c r="J35" s="72">
        <f>分析係数表!G38</f>
        <v>0.18042179614021467</v>
      </c>
      <c r="K35" s="74">
        <f t="shared" si="2"/>
        <v>6.8112424443246916E-2</v>
      </c>
      <c r="L35" s="75"/>
      <c r="M35" s="76"/>
      <c r="N35" s="77">
        <f>分析係数表!H38</f>
        <v>3.1385057501308801E-2</v>
      </c>
      <c r="O35" s="78">
        <f t="shared" si="3"/>
        <v>0.36987506196188968</v>
      </c>
      <c r="P35" s="72">
        <f>分析係数表!C38</f>
        <v>0.42668283982472699</v>
      </c>
      <c r="Q35" s="78">
        <f t="shared" si="4"/>
        <v>0.15781934181824595</v>
      </c>
      <c r="R35" s="79">
        <v>0.25289998388833784</v>
      </c>
      <c r="S35" s="80">
        <f t="shared" si="5"/>
        <v>0.63041770015313658</v>
      </c>
      <c r="T35" s="81">
        <f>分析係数表!F38</f>
        <v>0.52437100026299643</v>
      </c>
      <c r="U35" s="82">
        <f t="shared" si="6"/>
        <v>0.33057276001279801</v>
      </c>
      <c r="V35" s="83">
        <f>分析係数表!D38</f>
        <v>3.745569762927526E-2</v>
      </c>
      <c r="W35" s="127">
        <f t="shared" si="7"/>
        <v>0</v>
      </c>
      <c r="X35" s="72">
        <f>分析係数表!E38</f>
        <v>3.4218337111297577E-2</v>
      </c>
      <c r="Y35" s="126">
        <f t="shared" si="8"/>
        <v>0</v>
      </c>
    </row>
    <row r="36" spans="1:25" x14ac:dyDescent="0.15">
      <c r="A36" s="10" t="s">
        <v>24</v>
      </c>
      <c r="B36" s="9" t="s">
        <v>39</v>
      </c>
      <c r="C36" s="86"/>
      <c r="D36" s="72">
        <f>投入係数表!C36</f>
        <v>0</v>
      </c>
      <c r="E36" s="73">
        <f t="shared" si="9"/>
        <v>0</v>
      </c>
      <c r="F36" s="72">
        <f>分析係数表!C39</f>
        <v>1</v>
      </c>
      <c r="G36" s="73">
        <f t="shared" si="0"/>
        <v>0</v>
      </c>
      <c r="H36" s="73">
        <v>0.1126736520451464</v>
      </c>
      <c r="I36" s="73">
        <f t="shared" si="1"/>
        <v>0.1126736520451464</v>
      </c>
      <c r="J36" s="72">
        <f>分析係数表!G39</f>
        <v>0.351753812215997</v>
      </c>
      <c r="K36" s="74">
        <f t="shared" si="2"/>
        <v>3.963338664317901E-2</v>
      </c>
      <c r="L36" s="75"/>
      <c r="M36" s="76"/>
      <c r="N36" s="77">
        <f>分析係数表!H39</f>
        <v>2.6196741762610056E-3</v>
      </c>
      <c r="O36" s="78">
        <f t="shared" si="3"/>
        <v>3.0873040402239028E-2</v>
      </c>
      <c r="P36" s="72">
        <f>分析係数表!C39</f>
        <v>1</v>
      </c>
      <c r="Q36" s="78">
        <f t="shared" si="4"/>
        <v>3.0873040402239028E-2</v>
      </c>
      <c r="R36" s="79">
        <v>4.0165009609171687E-2</v>
      </c>
      <c r="S36" s="80">
        <f t="shared" si="5"/>
        <v>0.15283866165431809</v>
      </c>
      <c r="T36" s="81">
        <f>分析係数表!F39</f>
        <v>0.70125652740175148</v>
      </c>
      <c r="U36" s="82">
        <f t="shared" si="6"/>
        <v>0.10717910912443833</v>
      </c>
      <c r="V36" s="83">
        <f>分析係数表!D39</f>
        <v>5.4632803645743147E-2</v>
      </c>
      <c r="W36" s="127">
        <f t="shared" si="7"/>
        <v>0</v>
      </c>
      <c r="X36" s="72">
        <f>分析係数表!E39</f>
        <v>5.4632803645743147E-2</v>
      </c>
      <c r="Y36" s="126">
        <f t="shared" si="8"/>
        <v>0</v>
      </c>
    </row>
    <row r="37" spans="1:25" x14ac:dyDescent="0.15">
      <c r="A37" s="10" t="s">
        <v>25</v>
      </c>
      <c r="B37" s="9" t="s">
        <v>40</v>
      </c>
      <c r="C37" s="86"/>
      <c r="D37" s="72">
        <f>投入係数表!C37</f>
        <v>9.4332206587532431E-5</v>
      </c>
      <c r="E37" s="73">
        <f t="shared" si="9"/>
        <v>9.4332206587532438E-3</v>
      </c>
      <c r="F37" s="72">
        <f>分析係数表!C40</f>
        <v>0.86812466863195592</v>
      </c>
      <c r="G37" s="73">
        <f t="shared" si="0"/>
        <v>8.1892115585122799E-3</v>
      </c>
      <c r="H37" s="73">
        <v>1.6440463439961774E-2</v>
      </c>
      <c r="I37" s="73">
        <f t="shared" si="1"/>
        <v>1.6440463439961774E-2</v>
      </c>
      <c r="J37" s="72">
        <f>分析係数表!G40</f>
        <v>0.5308449982881025</v>
      </c>
      <c r="K37" s="74">
        <f t="shared" si="2"/>
        <v>8.7273377866421194E-3</v>
      </c>
      <c r="L37" s="75"/>
      <c r="M37" s="76"/>
      <c r="N37" s="77">
        <f>分析係数表!H40</f>
        <v>3.1726768564274997E-2</v>
      </c>
      <c r="O37" s="78">
        <f t="shared" si="3"/>
        <v>0.3739021503488526</v>
      </c>
      <c r="P37" s="72">
        <f>分析係数表!C40</f>
        <v>0.86812466863195592</v>
      </c>
      <c r="Q37" s="78">
        <f t="shared" si="4"/>
        <v>0.32459368037237341</v>
      </c>
      <c r="R37" s="79">
        <v>0.32743133907719479</v>
      </c>
      <c r="S37" s="80">
        <f t="shared" si="5"/>
        <v>0.34387180251715654</v>
      </c>
      <c r="T37" s="81">
        <f>分析係数表!F40</f>
        <v>0.72849135138041188</v>
      </c>
      <c r="U37" s="82">
        <f t="shared" si="6"/>
        <v>0.2505076341173415</v>
      </c>
      <c r="V37" s="83">
        <f>分析係数表!D40</f>
        <v>7.8167788596215718E-2</v>
      </c>
      <c r="W37" s="127">
        <f t="shared" si="7"/>
        <v>0</v>
      </c>
      <c r="X37" s="72">
        <f>分析係数表!E40</f>
        <v>7.1051953968348291E-2</v>
      </c>
      <c r="Y37" s="126">
        <f t="shared" si="8"/>
        <v>0</v>
      </c>
    </row>
    <row r="38" spans="1:25" x14ac:dyDescent="0.15">
      <c r="A38" s="10" t="s">
        <v>26</v>
      </c>
      <c r="B38" s="9" t="s">
        <v>233</v>
      </c>
      <c r="C38" s="86"/>
      <c r="D38" s="72">
        <f>投入係数表!C38</f>
        <v>1.0586169850378638E-3</v>
      </c>
      <c r="E38" s="73">
        <f t="shared" si="9"/>
        <v>0.10586169850378638</v>
      </c>
      <c r="F38" s="72">
        <f>分析係数表!C41</f>
        <v>0.9999434031873089</v>
      </c>
      <c r="G38" s="73">
        <f t="shared" si="0"/>
        <v>0.105855707069065</v>
      </c>
      <c r="H38" s="73">
        <v>0.11584957855963621</v>
      </c>
      <c r="I38" s="73">
        <f t="shared" si="1"/>
        <v>0.11584957855963621</v>
      </c>
      <c r="J38" s="72">
        <f>分析係数表!G41</f>
        <v>0.50163334603597476</v>
      </c>
      <c r="K38" s="74">
        <f t="shared" si="2"/>
        <v>5.8114011729727834E-2</v>
      </c>
      <c r="L38" s="75"/>
      <c r="M38" s="76"/>
      <c r="N38" s="77">
        <f>分析係数表!H41</f>
        <v>4.605647758626856E-2</v>
      </c>
      <c r="O38" s="78">
        <f t="shared" si="3"/>
        <v>0.5427787570647935</v>
      </c>
      <c r="P38" s="72">
        <f>分析係数表!C41</f>
        <v>0.9999434031873089</v>
      </c>
      <c r="Q38" s="78">
        <f t="shared" si="4"/>
        <v>0.54274803751714717</v>
      </c>
      <c r="R38" s="79">
        <v>0.55292599656959029</v>
      </c>
      <c r="S38" s="80">
        <f t="shared" si="5"/>
        <v>0.66877557512922647</v>
      </c>
      <c r="T38" s="81">
        <f>分析係数表!F41</f>
        <v>0.6065809667987323</v>
      </c>
      <c r="U38" s="82">
        <f t="shared" si="6"/>
        <v>0.40566653493326443</v>
      </c>
      <c r="V38" s="83">
        <f>分析係数表!D41</f>
        <v>0.10372147914479408</v>
      </c>
      <c r="W38" s="127">
        <f t="shared" si="7"/>
        <v>0</v>
      </c>
      <c r="X38" s="72">
        <f>分析係数表!E41</f>
        <v>9.872112035903656E-2</v>
      </c>
      <c r="Y38" s="126">
        <f t="shared" si="8"/>
        <v>0</v>
      </c>
    </row>
    <row r="39" spans="1:25" x14ac:dyDescent="0.15">
      <c r="A39" s="10" t="s">
        <v>56</v>
      </c>
      <c r="B39" s="9" t="s">
        <v>472</v>
      </c>
      <c r="C39" s="86"/>
      <c r="D39" s="72">
        <f>投入係数表!C39</f>
        <v>2.5155255090008645E-4</v>
      </c>
      <c r="E39" s="73">
        <f>$C$5*D39</f>
        <v>2.5155255090008644E-2</v>
      </c>
      <c r="F39" s="72">
        <f>分析係数表!C42</f>
        <v>0.93692850875802069</v>
      </c>
      <c r="G39" s="73">
        <f>E39*F39</f>
        <v>2.3568675638909409E-2</v>
      </c>
      <c r="H39" s="73">
        <v>5.043714536826973E-2</v>
      </c>
      <c r="I39" s="73">
        <f>C39+H39</f>
        <v>5.043714536826973E-2</v>
      </c>
      <c r="J39" s="72">
        <f>分析係数表!G42</f>
        <v>0.49922072097325781</v>
      </c>
      <c r="K39" s="74">
        <f>I39*J39</f>
        <v>2.5179268074580624E-2</v>
      </c>
      <c r="L39" s="75"/>
      <c r="M39" s="76"/>
      <c r="N39" s="77">
        <f>分析係数表!H42</f>
        <v>1.1809361738003208E-2</v>
      </c>
      <c r="O39" s="78">
        <f t="shared" si="3"/>
        <v>0.13917414057285554</v>
      </c>
      <c r="P39" s="72">
        <f>分析係数表!C42</f>
        <v>0.93692850875802069</v>
      </c>
      <c r="Q39" s="78">
        <f>O39*P39</f>
        <v>0.13039621998460468</v>
      </c>
      <c r="R39" s="79">
        <v>0.14247916874190425</v>
      </c>
      <c r="S39" s="80">
        <f>I39+R39</f>
        <v>0.19291631411017399</v>
      </c>
      <c r="T39" s="81">
        <f>分析係数表!F42</f>
        <v>0.57339238661209846</v>
      </c>
      <c r="U39" s="82">
        <f t="shared" si="6"/>
        <v>0.1106167457640419</v>
      </c>
      <c r="V39" s="83">
        <f>分析係数表!D42</f>
        <v>0.13686157986208444</v>
      </c>
      <c r="W39" s="127">
        <f t="shared" si="7"/>
        <v>0</v>
      </c>
      <c r="X39" s="72">
        <f>分析係数表!E42</f>
        <v>0.12798116275158378</v>
      </c>
      <c r="Y39" s="126">
        <f t="shared" si="8"/>
        <v>0</v>
      </c>
    </row>
    <row r="40" spans="1:25" x14ac:dyDescent="0.15">
      <c r="A40" s="10" t="s">
        <v>156</v>
      </c>
      <c r="B40" s="9" t="s">
        <v>41</v>
      </c>
      <c r="C40" s="86"/>
      <c r="D40" s="72">
        <f>投入係数表!C40</f>
        <v>3.4106333359536722E-2</v>
      </c>
      <c r="E40" s="73">
        <f>$C$5*D40</f>
        <v>3.4106333359536722</v>
      </c>
      <c r="F40" s="72">
        <f>分析係数表!C43</f>
        <v>0.64668770435795053</v>
      </c>
      <c r="G40" s="73">
        <f>E40*F40</f>
        <v>2.2056146424345791</v>
      </c>
      <c r="H40" s="73">
        <v>3.2769857165167382</v>
      </c>
      <c r="I40" s="73">
        <f>C40+H40</f>
        <v>3.2769857165167382</v>
      </c>
      <c r="J40" s="72">
        <f>分析係数表!G43</f>
        <v>0.34525361813281841</v>
      </c>
      <c r="K40" s="74">
        <f>I40*J40</f>
        <v>1.1313911751969703</v>
      </c>
      <c r="L40" s="75"/>
      <c r="M40" s="76"/>
      <c r="N40" s="77">
        <f>分析係数表!H43</f>
        <v>1.6687581740348217E-2</v>
      </c>
      <c r="O40" s="78">
        <f t="shared" si="3"/>
        <v>0.19666429892467141</v>
      </c>
      <c r="P40" s="72">
        <f>分析係数表!C43</f>
        <v>0.64668770435795053</v>
      </c>
      <c r="Q40" s="78">
        <f>O40*P40</f>
        <v>0.12718038400076151</v>
      </c>
      <c r="R40" s="79">
        <v>0.51257603234772264</v>
      </c>
      <c r="S40" s="80">
        <f>I40+R40</f>
        <v>3.7895617488644611</v>
      </c>
      <c r="T40" s="81">
        <f>分析係数表!F43</f>
        <v>0.5971160790993254</v>
      </c>
      <c r="U40" s="82">
        <f t="shared" si="6"/>
        <v>2.2628082529867295</v>
      </c>
      <c r="V40" s="83">
        <f>分析係数表!D43</f>
        <v>0.11965406207615147</v>
      </c>
      <c r="W40" s="127">
        <f t="shared" si="7"/>
        <v>0</v>
      </c>
      <c r="X40" s="72">
        <f>分析係数表!E43</f>
        <v>0.10089499703022012</v>
      </c>
      <c r="Y40" s="126">
        <f t="shared" si="8"/>
        <v>0</v>
      </c>
    </row>
    <row r="41" spans="1:25" x14ac:dyDescent="0.15">
      <c r="A41" s="10" t="s">
        <v>166</v>
      </c>
      <c r="B41" s="9" t="s">
        <v>285</v>
      </c>
      <c r="C41" s="86"/>
      <c r="D41" s="72">
        <f>投入係数表!C41</f>
        <v>1.9914576946256847E-4</v>
      </c>
      <c r="E41" s="73">
        <f>$C$5*D41</f>
        <v>1.9914576946256847E-2</v>
      </c>
      <c r="F41" s="72">
        <f>分析係数表!C44</f>
        <v>0.69156580457188765</v>
      </c>
      <c r="G41" s="73">
        <f>E41*F41</f>
        <v>1.3772240428546882E-2</v>
      </c>
      <c r="H41" s="73">
        <v>2.4355827224038895E-2</v>
      </c>
      <c r="I41" s="73">
        <f>C41+H41</f>
        <v>2.4355827224038895E-2</v>
      </c>
      <c r="J41" s="72">
        <f>分析係数表!G44</f>
        <v>0.27271905819722003</v>
      </c>
      <c r="K41" s="74">
        <f>I41*J41</f>
        <v>6.6422982621540992E-3</v>
      </c>
      <c r="L41" s="75"/>
      <c r="M41" s="76"/>
      <c r="N41" s="77">
        <f>分析係数表!H44</f>
        <v>0.15674397651271663</v>
      </c>
      <c r="O41" s="78">
        <f t="shared" si="3"/>
        <v>1.847238547272898</v>
      </c>
      <c r="P41" s="72">
        <f>分析係数表!C44</f>
        <v>0.69156580457188765</v>
      </c>
      <c r="Q41" s="78">
        <f>O41*P41</f>
        <v>1.2774870121809867</v>
      </c>
      <c r="R41" s="79">
        <v>1.3017961135832357</v>
      </c>
      <c r="S41" s="80">
        <f>I41+R41</f>
        <v>1.3261519408072746</v>
      </c>
      <c r="T41" s="81">
        <f>分析係数表!F44</f>
        <v>0.50862281906626206</v>
      </c>
      <c r="U41" s="82">
        <f t="shared" si="6"/>
        <v>0.67451113864359069</v>
      </c>
      <c r="V41" s="83">
        <f>分析係数表!D44</f>
        <v>0.14406819380410243</v>
      </c>
      <c r="W41" s="127">
        <f t="shared" si="7"/>
        <v>0</v>
      </c>
      <c r="X41" s="72">
        <f>分析係数表!E44</f>
        <v>0.11993705213297758</v>
      </c>
      <c r="Y41" s="126">
        <f t="shared" si="8"/>
        <v>0</v>
      </c>
    </row>
    <row r="42" spans="1:25" x14ac:dyDescent="0.15">
      <c r="A42" s="10" t="s">
        <v>282</v>
      </c>
      <c r="B42" s="9" t="s">
        <v>236</v>
      </c>
      <c r="C42" s="86"/>
      <c r="D42" s="72">
        <f>投入係数表!C42</f>
        <v>8.3326782485653643E-4</v>
      </c>
      <c r="E42" s="73">
        <f>$C$5*D42</f>
        <v>8.3326782485653644E-2</v>
      </c>
      <c r="F42" s="72">
        <f>分析係数表!C45</f>
        <v>1</v>
      </c>
      <c r="G42" s="73">
        <f>E42*F42</f>
        <v>8.3326782485653644E-2</v>
      </c>
      <c r="H42" s="73">
        <v>0.11242786883484338</v>
      </c>
      <c r="I42" s="73">
        <f>C42+H42</f>
        <v>0.11242786883484338</v>
      </c>
      <c r="J42" s="72">
        <f>分析係数表!G45</f>
        <v>0</v>
      </c>
      <c r="K42" s="74">
        <f>I42*J42</f>
        <v>0</v>
      </c>
      <c r="L42" s="75"/>
      <c r="M42" s="76"/>
      <c r="N42" s="77">
        <f>分析係数表!H45</f>
        <v>0</v>
      </c>
      <c r="O42" s="78">
        <f t="shared" si="3"/>
        <v>0</v>
      </c>
      <c r="P42" s="72">
        <f>分析係数表!C45</f>
        <v>1</v>
      </c>
      <c r="Q42" s="78">
        <f>O42*P42</f>
        <v>0</v>
      </c>
      <c r="R42" s="79">
        <v>1.4409110207652752E-2</v>
      </c>
      <c r="S42" s="80">
        <f>I42+R42</f>
        <v>0.12683697904249613</v>
      </c>
      <c r="T42" s="81">
        <f>分析係数表!F45</f>
        <v>0</v>
      </c>
      <c r="U42" s="82">
        <f t="shared" si="6"/>
        <v>0</v>
      </c>
      <c r="V42" s="83">
        <f>分析係数表!D45</f>
        <v>0</v>
      </c>
      <c r="W42" s="127">
        <f t="shared" si="7"/>
        <v>0</v>
      </c>
      <c r="X42" s="72">
        <f>分析係数表!E45</f>
        <v>0</v>
      </c>
      <c r="Y42" s="126">
        <f t="shared" si="8"/>
        <v>0</v>
      </c>
    </row>
    <row r="43" spans="1:25" x14ac:dyDescent="0.15">
      <c r="A43" s="10" t="s">
        <v>283</v>
      </c>
      <c r="B43" s="9" t="s">
        <v>237</v>
      </c>
      <c r="C43" s="86"/>
      <c r="D43" s="447">
        <f>投入係数表!C43</f>
        <v>3.5374577470324662E-3</v>
      </c>
      <c r="E43" s="441">
        <f>$C$5*D43</f>
        <v>0.35374577470324664</v>
      </c>
      <c r="F43" s="447">
        <f>分析係数表!C46</f>
        <v>0.99300149364803736</v>
      </c>
      <c r="G43" s="441">
        <f>E43*F43</f>
        <v>0.35127008265200604</v>
      </c>
      <c r="H43" s="441">
        <v>0.45690697171900341</v>
      </c>
      <c r="I43" s="441">
        <f>C43+H43</f>
        <v>0.45690697171900341</v>
      </c>
      <c r="J43" s="447">
        <f>分析係数表!G46</f>
        <v>1.2662527198429125E-2</v>
      </c>
      <c r="K43" s="442">
        <f>I43*J43</f>
        <v>5.7855969565437674E-3</v>
      </c>
      <c r="L43" s="448"/>
      <c r="M43" s="449"/>
      <c r="N43" s="450">
        <f>分析係数表!H46</f>
        <v>3.642815848522589E-5</v>
      </c>
      <c r="O43" s="451">
        <f t="shared" si="3"/>
        <v>4.2930835402543342E-4</v>
      </c>
      <c r="P43" s="447">
        <f>分析係数表!C46</f>
        <v>0.99300149364803736</v>
      </c>
      <c r="Q43" s="451">
        <f>O43*P43</f>
        <v>4.2630383678283579E-4</v>
      </c>
      <c r="R43" s="452">
        <v>3.7680197939662978E-2</v>
      </c>
      <c r="S43" s="444">
        <f>I43+R43</f>
        <v>0.49458716965866639</v>
      </c>
      <c r="T43" s="453">
        <f>分析係数表!F46</f>
        <v>0.42786180544499286</v>
      </c>
      <c r="U43" s="445">
        <f t="shared" si="6"/>
        <v>0.21161495936008601</v>
      </c>
      <c r="V43" s="454">
        <f>分析係数表!D46</f>
        <v>2.303242583452741E-3</v>
      </c>
      <c r="W43" s="446">
        <f t="shared" si="7"/>
        <v>0</v>
      </c>
      <c r="X43" s="447">
        <f>分析係数表!E46</f>
        <v>2.2926285623308391E-3</v>
      </c>
      <c r="Y43" s="126">
        <f t="shared" si="8"/>
        <v>0</v>
      </c>
    </row>
    <row r="44" spans="1:25" x14ac:dyDescent="0.15">
      <c r="A44" s="129">
        <v>40</v>
      </c>
      <c r="B44" s="17" t="s">
        <v>137</v>
      </c>
      <c r="C44" s="135">
        <f>SUM(C5:C43)</f>
        <v>100</v>
      </c>
      <c r="D44" s="72">
        <f>投入係数表!C44</f>
        <v>0.54440164557293713</v>
      </c>
      <c r="E44" s="441">
        <f>SUM(E5:E43)</f>
        <v>54.44016455729372</v>
      </c>
      <c r="F44" s="72">
        <f>分析係数表!C47</f>
        <v>0.58532523599566522</v>
      </c>
      <c r="G44" s="441">
        <f>SUM(G5:G43)</f>
        <v>17.821407023950997</v>
      </c>
      <c r="H44" s="441">
        <f>SUM(H5:H43)</f>
        <v>22.44081445404769</v>
      </c>
      <c r="I44" s="441">
        <f>SUM(I5:I43)</f>
        <v>122.4408144540477</v>
      </c>
      <c r="J44" s="72">
        <f>分析係数表!G47</f>
        <v>0.25475569279079324</v>
      </c>
      <c r="K44" s="442">
        <f>SUM(K5:K43)</f>
        <v>17.280159531586445</v>
      </c>
      <c r="L44" s="15">
        <f>最終需要_まとめ!M21</f>
        <v>0.68200000000000005</v>
      </c>
      <c r="M44" s="441">
        <f>K44*L44</f>
        <v>11.785068800541957</v>
      </c>
      <c r="N44" s="77">
        <f>分析係数表!H47</f>
        <v>1</v>
      </c>
      <c r="O44" s="443">
        <f>SUM(O5:O43)</f>
        <v>11.785068800541957</v>
      </c>
      <c r="P44" s="72">
        <f>分析係数表!C47</f>
        <v>0.58532523599566522</v>
      </c>
      <c r="Q44" s="443">
        <f>SUM(Q5:Q43)</f>
        <v>7.6527847523839059</v>
      </c>
      <c r="R44" s="441">
        <f>SUM(R5:R43)</f>
        <v>9.3964815412639453</v>
      </c>
      <c r="S44" s="444">
        <f>SUM(S5:S43)</f>
        <v>131.83729599531159</v>
      </c>
      <c r="T44" s="81">
        <f>分析係数表!F47</f>
        <v>0.5063294671067512</v>
      </c>
      <c r="U44" s="445">
        <f>SUM(U5:U43)</f>
        <v>62.448087483228555</v>
      </c>
      <c r="V44" s="83">
        <f>分析係数表!D47</f>
        <v>6.4581730562403572E-2</v>
      </c>
      <c r="W44" s="446">
        <f>SUM(W5:W43)</f>
        <v>29</v>
      </c>
      <c r="X44" s="72">
        <f>分析係数表!E47</f>
        <v>5.7136770824146227E-2</v>
      </c>
      <c r="Y44" s="125">
        <f>SUM(Y5:Y43)</f>
        <v>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473</v>
      </c>
      <c r="C1" s="58"/>
      <c r="D1" s="58"/>
      <c r="E1" s="58"/>
      <c r="F1" s="59"/>
      <c r="G1" s="58" t="s">
        <v>445</v>
      </c>
    </row>
    <row r="2" spans="1:25" x14ac:dyDescent="0.15">
      <c r="B2" s="5" t="s">
        <v>221</v>
      </c>
      <c r="S2" s="5" t="s">
        <v>139</v>
      </c>
      <c r="U2" s="60" t="s">
        <v>170</v>
      </c>
      <c r="W2" s="5" t="s">
        <v>122</v>
      </c>
      <c r="Y2" s="5" t="s">
        <v>140</v>
      </c>
    </row>
    <row r="3" spans="1:25" ht="45" x14ac:dyDescent="0.15">
      <c r="B3" s="61"/>
      <c r="C3" s="62" t="s">
        <v>185</v>
      </c>
      <c r="D3" s="62" t="s">
        <v>247</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474</v>
      </c>
      <c r="D4" s="68" t="s">
        <v>475</v>
      </c>
      <c r="E4" s="68" t="s">
        <v>476</v>
      </c>
      <c r="F4" s="68" t="s">
        <v>477</v>
      </c>
      <c r="G4" s="68" t="s">
        <v>478</v>
      </c>
      <c r="H4" s="68" t="s">
        <v>144</v>
      </c>
      <c r="I4" s="68" t="s">
        <v>479</v>
      </c>
      <c r="J4" s="68" t="s">
        <v>480</v>
      </c>
      <c r="K4" s="69" t="s">
        <v>481</v>
      </c>
      <c r="L4" s="68" t="s">
        <v>482</v>
      </c>
      <c r="M4" s="68" t="s">
        <v>483</v>
      </c>
      <c r="N4" s="68" t="s">
        <v>484</v>
      </c>
      <c r="O4" s="68" t="s">
        <v>485</v>
      </c>
      <c r="P4" s="68" t="s">
        <v>486</v>
      </c>
      <c r="Q4" s="68" t="s">
        <v>487</v>
      </c>
      <c r="R4" s="68" t="s">
        <v>145</v>
      </c>
      <c r="S4" s="68" t="s">
        <v>488</v>
      </c>
      <c r="T4" s="70" t="s">
        <v>489</v>
      </c>
      <c r="U4" s="69" t="s">
        <v>490</v>
      </c>
      <c r="V4" s="68" t="s">
        <v>491</v>
      </c>
      <c r="W4" s="68" t="s">
        <v>492</v>
      </c>
      <c r="X4" s="68" t="s">
        <v>493</v>
      </c>
      <c r="Y4" s="69" t="s">
        <v>494</v>
      </c>
    </row>
    <row r="5" spans="1:25" x14ac:dyDescent="0.15">
      <c r="A5" s="8" t="s">
        <v>219</v>
      </c>
      <c r="B5" s="9" t="s">
        <v>220</v>
      </c>
      <c r="C5" s="86"/>
      <c r="D5" s="72">
        <f>投入係数表!D5</f>
        <v>1.018895887365691E-3</v>
      </c>
      <c r="E5" s="73">
        <f t="shared" ref="E5:E38" si="0">$C$6*D5</f>
        <v>0.1018895887365691</v>
      </c>
      <c r="F5" s="72">
        <f>分析係数表!C8</f>
        <v>0.16988323914406789</v>
      </c>
      <c r="G5" s="73">
        <f t="shared" ref="G5:G38" si="1">E5*F5</f>
        <v>1.7309333369625295E-2</v>
      </c>
      <c r="H5" s="73">
        <f t="array" ref="H5:H43">MMULT(逆行列係数!C5:AO43,'2'!G5:G43)</f>
        <v>3.0336405151010239E-2</v>
      </c>
      <c r="I5" s="73">
        <f t="shared" ref="I5:I38" si="2">C5+H5</f>
        <v>3.0336405151010239E-2</v>
      </c>
      <c r="J5" s="72">
        <f>分析係数表!G8</f>
        <v>0.11982810575688495</v>
      </c>
      <c r="K5" s="74">
        <f t="shared" ref="K5:K38" si="3">I5*J5</f>
        <v>3.6351539647189643E-3</v>
      </c>
      <c r="L5" s="75" t="s">
        <v>495</v>
      </c>
      <c r="M5" s="76" t="s">
        <v>495</v>
      </c>
      <c r="N5" s="77">
        <f>分析係数表!H8</f>
        <v>1.1007693311748612E-2</v>
      </c>
      <c r="O5" s="78">
        <f t="shared" ref="O5:O43" si="4">$M$44*N5</f>
        <v>0.23344930450977627</v>
      </c>
      <c r="P5" s="72">
        <f>分析係数表!C8</f>
        <v>0.16988323914406789</v>
      </c>
      <c r="Q5" s="78">
        <f t="shared" ref="Q5:Q38" si="5">O5*P5</f>
        <v>3.9659124026050652E-2</v>
      </c>
      <c r="R5" s="79">
        <f t="array" ref="R5:R43">MMULT(逆行列係数!C5:AO43,'2'!Q5:Q43)</f>
        <v>6.6460463690166949E-2</v>
      </c>
      <c r="S5" s="80">
        <f t="shared" ref="S5:S38" si="6">I5+R5</f>
        <v>9.6796868841177192E-2</v>
      </c>
      <c r="T5" s="81">
        <f>分析係数表!F8</f>
        <v>0.4520504153237429</v>
      </c>
      <c r="U5" s="82">
        <f t="shared" ref="U5:U43" si="7">S5*T5</f>
        <v>4.375706476169202E-2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71">
        <f>最終需要_まとめ!C7</f>
        <v>100</v>
      </c>
      <c r="D6" s="72">
        <f>投入係数表!D6</f>
        <v>0.10170433493886624</v>
      </c>
      <c r="E6" s="73">
        <f t="shared" si="0"/>
        <v>10.170433493886625</v>
      </c>
      <c r="F6" s="72">
        <f>分析係数表!C9</f>
        <v>0.40976645435244163</v>
      </c>
      <c r="G6" s="73">
        <f t="shared" si="1"/>
        <v>4.1675024720172376</v>
      </c>
      <c r="H6" s="73">
        <v>4.3500958596025505</v>
      </c>
      <c r="I6" s="73">
        <f t="shared" si="2"/>
        <v>104.35009585960255</v>
      </c>
      <c r="J6" s="72">
        <f>分析係数表!G9</f>
        <v>0.27278621711745094</v>
      </c>
      <c r="K6" s="74">
        <f t="shared" si="3"/>
        <v>28.465267905384358</v>
      </c>
      <c r="L6" s="75"/>
      <c r="M6" s="76"/>
      <c r="N6" s="77">
        <f>分析係数表!H9</f>
        <v>5.6766522140644718E-4</v>
      </c>
      <c r="O6" s="78">
        <f t="shared" si="4"/>
        <v>1.2038948340819264E-2</v>
      </c>
      <c r="P6" s="72">
        <f>分析係数表!C9</f>
        <v>0.40976645435244163</v>
      </c>
      <c r="Q6" s="78">
        <f t="shared" si="5"/>
        <v>4.93315717574972E-3</v>
      </c>
      <c r="R6" s="79">
        <v>6.6404388089253827E-3</v>
      </c>
      <c r="S6" s="80">
        <f t="shared" si="6"/>
        <v>104.35673629841148</v>
      </c>
      <c r="T6" s="81">
        <f>分析係数表!F9</f>
        <v>0.74407187847350875</v>
      </c>
      <c r="U6" s="82">
        <f t="shared" si="7"/>
        <v>77.648912808923626</v>
      </c>
      <c r="V6" s="83">
        <f>分析係数表!D9</f>
        <v>0.14440533530937386</v>
      </c>
      <c r="W6" s="127">
        <f t="shared" si="8"/>
        <v>15</v>
      </c>
      <c r="X6" s="72">
        <f>分析係数表!E9</f>
        <v>0.11439422008151168</v>
      </c>
      <c r="Y6" s="126">
        <f t="shared" si="9"/>
        <v>12</v>
      </c>
    </row>
    <row r="7" spans="1:25" x14ac:dyDescent="0.15">
      <c r="A7" s="10" t="s">
        <v>178</v>
      </c>
      <c r="B7" s="9" t="s">
        <v>222</v>
      </c>
      <c r="C7" s="86"/>
      <c r="D7" s="72">
        <f>投入係数表!D7</f>
        <v>0</v>
      </c>
      <c r="E7" s="73">
        <f t="shared" si="0"/>
        <v>0</v>
      </c>
      <c r="F7" s="72">
        <f>分析係数表!C10</f>
        <v>0.68007710705743762</v>
      </c>
      <c r="G7" s="73">
        <f t="shared" si="1"/>
        <v>0</v>
      </c>
      <c r="H7" s="73">
        <v>3.8499233440010732E-3</v>
      </c>
      <c r="I7" s="73">
        <f t="shared" si="2"/>
        <v>3.8499233440010732E-3</v>
      </c>
      <c r="J7" s="72">
        <f>分析係数表!G10</f>
        <v>0.17854260725424764</v>
      </c>
      <c r="K7" s="74">
        <f t="shared" si="3"/>
        <v>6.8737535156694336E-4</v>
      </c>
      <c r="L7" s="75"/>
      <c r="M7" s="76"/>
      <c r="N7" s="77">
        <f>分析係数表!H10</f>
        <v>1.290834700219075E-3</v>
      </c>
      <c r="O7" s="78">
        <f t="shared" si="4"/>
        <v>2.7375804763891898E-2</v>
      </c>
      <c r="P7" s="72">
        <f>分析係数表!C10</f>
        <v>0.68007710705743762</v>
      </c>
      <c r="Q7" s="78">
        <f t="shared" si="5"/>
        <v>1.861765810719682E-2</v>
      </c>
      <c r="R7" s="79">
        <v>3.1402925424463872E-2</v>
      </c>
      <c r="S7" s="80">
        <f t="shared" si="6"/>
        <v>3.5252848768464948E-2</v>
      </c>
      <c r="T7" s="81">
        <f>分析係数表!F10</f>
        <v>0.51654343606185527</v>
      </c>
      <c r="U7" s="82">
        <f t="shared" si="7"/>
        <v>1.8209627633831826E-2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投入係数表!D8</f>
        <v>4.6313449425713227E-4</v>
      </c>
      <c r="E8" s="73">
        <f t="shared" si="0"/>
        <v>4.6313449425713228E-2</v>
      </c>
      <c r="F8" s="72">
        <f>分析係数表!C11</f>
        <v>2.1147201560344109E-2</v>
      </c>
      <c r="G8" s="73">
        <f t="shared" si="1"/>
        <v>9.7939984996036071E-4</v>
      </c>
      <c r="H8" s="73">
        <v>8.0885247437661525E-3</v>
      </c>
      <c r="I8" s="73">
        <f t="shared" si="2"/>
        <v>8.0885247437661525E-3</v>
      </c>
      <c r="J8" s="72">
        <f>分析係数表!G11</f>
        <v>0.2349962690544718</v>
      </c>
      <c r="K8" s="74">
        <f t="shared" si="3"/>
        <v>1.9007731369398233E-3</v>
      </c>
      <c r="L8" s="75"/>
      <c r="M8" s="76"/>
      <c r="N8" s="77">
        <f>分析係数表!H11</f>
        <v>-2.2238602446561594E-5</v>
      </c>
      <c r="O8" s="78">
        <f t="shared" si="4"/>
        <v>-4.7163253257412118E-4</v>
      </c>
      <c r="P8" s="72">
        <f>分析係数表!C11</f>
        <v>2.1147201560344109E-2</v>
      </c>
      <c r="Q8" s="78">
        <f t="shared" si="5"/>
        <v>-9.9737082287604997E-6</v>
      </c>
      <c r="R8" s="79">
        <v>5.4843797207721661E-3</v>
      </c>
      <c r="S8" s="80">
        <f t="shared" si="6"/>
        <v>1.3572904464538318E-2</v>
      </c>
      <c r="T8" s="81">
        <f>分析係数表!F11</f>
        <v>0.38828483104146677</v>
      </c>
      <c r="U8" s="82">
        <f t="shared" si="7"/>
        <v>5.2701529167552309E-3</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投入係数表!D9</f>
        <v>1.3245646535753983E-2</v>
      </c>
      <c r="E9" s="73">
        <f t="shared" si="0"/>
        <v>1.3245646535753983</v>
      </c>
      <c r="F9" s="72">
        <f>分析係数表!C12</f>
        <v>0.26979296775158057</v>
      </c>
      <c r="G9" s="73">
        <f t="shared" si="1"/>
        <v>0.35735822886695096</v>
      </c>
      <c r="H9" s="73">
        <v>0.39789609816755028</v>
      </c>
      <c r="I9" s="73">
        <f t="shared" si="2"/>
        <v>0.39789609816755028</v>
      </c>
      <c r="J9" s="72">
        <f>分析係数表!G12</f>
        <v>0.14399966915404239</v>
      </c>
      <c r="K9" s="74">
        <f t="shared" si="3"/>
        <v>5.7296906493811611E-2</v>
      </c>
      <c r="L9" s="75"/>
      <c r="M9" s="76"/>
      <c r="N9" s="77">
        <f>分析係数表!H12</f>
        <v>8.4790563397567215E-2</v>
      </c>
      <c r="O9" s="78">
        <f t="shared" si="4"/>
        <v>1.7982239778635114</v>
      </c>
      <c r="P9" s="72">
        <f>分析係数表!C12</f>
        <v>0.26979296775158057</v>
      </c>
      <c r="Q9" s="78">
        <f t="shared" si="5"/>
        <v>0.48514818366984924</v>
      </c>
      <c r="R9" s="79">
        <v>0.61289383382175611</v>
      </c>
      <c r="S9" s="80">
        <f t="shared" si="6"/>
        <v>1.0107899319893063</v>
      </c>
      <c r="T9" s="81">
        <f>分析係数表!F12</f>
        <v>0.33481714299007204</v>
      </c>
      <c r="U9" s="82">
        <f t="shared" si="7"/>
        <v>0.33842979719178878</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投入係数表!D10</f>
        <v>1.018895887365691E-3</v>
      </c>
      <c r="E10" s="73">
        <f t="shared" si="0"/>
        <v>0.1018895887365691</v>
      </c>
      <c r="F10" s="72">
        <f>分析係数表!C13</f>
        <v>6.684233532602335E-2</v>
      </c>
      <c r="G10" s="73">
        <f t="shared" si="1"/>
        <v>6.8105380565603637E-3</v>
      </c>
      <c r="H10" s="73">
        <v>8.8316675432696147E-3</v>
      </c>
      <c r="I10" s="73">
        <f t="shared" si="2"/>
        <v>8.8316675432696147E-3</v>
      </c>
      <c r="J10" s="72">
        <f>分析係数表!G13</f>
        <v>0.23596605339775753</v>
      </c>
      <c r="K10" s="74">
        <f t="shared" si="3"/>
        <v>2.0839737351064E-3</v>
      </c>
      <c r="L10" s="75"/>
      <c r="M10" s="76"/>
      <c r="N10" s="77">
        <f>分析係数表!H13</f>
        <v>1.6879182236800124E-2</v>
      </c>
      <c r="O10" s="78">
        <f t="shared" si="4"/>
        <v>0.3579708520466407</v>
      </c>
      <c r="P10" s="72">
        <f>分析係数表!C13</f>
        <v>6.684233532602335E-2</v>
      </c>
      <c r="Q10" s="78">
        <f t="shared" si="5"/>
        <v>2.3927607729443849E-2</v>
      </c>
      <c r="R10" s="79">
        <v>2.673216487990519E-2</v>
      </c>
      <c r="S10" s="80">
        <f t="shared" si="6"/>
        <v>3.5563832423174804E-2</v>
      </c>
      <c r="T10" s="81">
        <f>分析係数表!F13</f>
        <v>0.36934894381465649</v>
      </c>
      <c r="U10" s="82">
        <f t="shared" si="7"/>
        <v>1.313546394350105E-2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投入係数表!D11</f>
        <v>5.650240829937014E-3</v>
      </c>
      <c r="E11" s="73">
        <f t="shared" si="0"/>
        <v>0.56502408299370144</v>
      </c>
      <c r="F11" s="72">
        <f>分析係数表!C14</f>
        <v>0.21710827927701792</v>
      </c>
      <c r="G11" s="73">
        <f t="shared" si="1"/>
        <v>0.12267140640883749</v>
      </c>
      <c r="H11" s="73">
        <v>0.17386412326041054</v>
      </c>
      <c r="I11" s="73">
        <f t="shared" si="2"/>
        <v>0.17386412326041054</v>
      </c>
      <c r="J11" s="72">
        <f>分析係数表!G14</f>
        <v>0.17574790290253137</v>
      </c>
      <c r="K11" s="74">
        <f t="shared" si="3"/>
        <v>3.0556255053004376E-2</v>
      </c>
      <c r="L11" s="75"/>
      <c r="M11" s="76"/>
      <c r="N11" s="77">
        <f>分析係数表!H14</f>
        <v>1.1225515443921091E-3</v>
      </c>
      <c r="O11" s="78">
        <f t="shared" si="4"/>
        <v>2.3806883957696687E-2</v>
      </c>
      <c r="P11" s="72">
        <f>分析係数表!C14</f>
        <v>0.21710827927701792</v>
      </c>
      <c r="Q11" s="78">
        <f t="shared" si="5"/>
        <v>5.1686716110031696E-3</v>
      </c>
      <c r="R11" s="79">
        <v>2.9080975068517329E-2</v>
      </c>
      <c r="S11" s="80">
        <f t="shared" si="6"/>
        <v>0.20294509832892788</v>
      </c>
      <c r="T11" s="81">
        <f>分析係数表!F14</f>
        <v>0.32729567218469302</v>
      </c>
      <c r="U11" s="82">
        <f t="shared" si="7"/>
        <v>6.6423052374155064E-2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投入係数表!D12</f>
        <v>7.4101519081141163E-4</v>
      </c>
      <c r="E12" s="73">
        <f t="shared" si="0"/>
        <v>7.4101519081141168E-2</v>
      </c>
      <c r="F12" s="72">
        <f>分析係数表!C15</f>
        <v>0.1777237835164599</v>
      </c>
      <c r="G12" s="73">
        <f t="shared" si="1"/>
        <v>1.3169602335417556E-2</v>
      </c>
      <c r="H12" s="73">
        <v>2.7669574477326604E-2</v>
      </c>
      <c r="I12" s="73">
        <f t="shared" si="2"/>
        <v>2.7669574477326604E-2</v>
      </c>
      <c r="J12" s="72">
        <f>分析係数表!G15</f>
        <v>0.10387096116118634</v>
      </c>
      <c r="K12" s="74">
        <f t="shared" si="3"/>
        <v>2.8740652958809446E-3</v>
      </c>
      <c r="L12" s="75"/>
      <c r="M12" s="76"/>
      <c r="N12" s="77">
        <f>分析係数表!H15</f>
        <v>7.5144901505810619E-3</v>
      </c>
      <c r="O12" s="78">
        <f t="shared" si="4"/>
        <v>0.15936604061510173</v>
      </c>
      <c r="P12" s="72">
        <f>分析係数表!C15</f>
        <v>0.1777237835164599</v>
      </c>
      <c r="Q12" s="78">
        <f t="shared" si="5"/>
        <v>2.8323135702153696E-2</v>
      </c>
      <c r="R12" s="79">
        <v>6.6479997656174544E-2</v>
      </c>
      <c r="S12" s="80">
        <f t="shared" si="6"/>
        <v>9.4149572133501142E-2</v>
      </c>
      <c r="T12" s="81">
        <f>分析係数表!F15</f>
        <v>0.33005409485469872</v>
      </c>
      <c r="U12" s="82">
        <f t="shared" si="7"/>
        <v>3.1074451811479886E-2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投入係数表!D13</f>
        <v>1.5839199703593924E-2</v>
      </c>
      <c r="E13" s="73">
        <f t="shared" si="0"/>
        <v>1.5839199703593925</v>
      </c>
      <c r="F13" s="72">
        <f>分析係数表!C16</f>
        <v>0.12368252551663639</v>
      </c>
      <c r="G13" s="73">
        <f t="shared" si="1"/>
        <v>0.19590322215028552</v>
      </c>
      <c r="H13" s="73">
        <v>0.22815344235823154</v>
      </c>
      <c r="I13" s="73">
        <f t="shared" si="2"/>
        <v>0.22815344235823154</v>
      </c>
      <c r="J13" s="72">
        <f>分析係数表!G16</f>
        <v>1.9772048092292722E-2</v>
      </c>
      <c r="K13" s="74">
        <f t="shared" si="3"/>
        <v>4.5110608347290896E-3</v>
      </c>
      <c r="L13" s="75"/>
      <c r="M13" s="76"/>
      <c r="N13" s="77">
        <f>分析係数表!H16</f>
        <v>1.7113434381227897E-2</v>
      </c>
      <c r="O13" s="78">
        <f t="shared" si="4"/>
        <v>0.36293883204461364</v>
      </c>
      <c r="P13" s="72">
        <f>分析係数表!C16</f>
        <v>0.12368252551663639</v>
      </c>
      <c r="Q13" s="78">
        <f t="shared" si="5"/>
        <v>4.4889191355336137E-2</v>
      </c>
      <c r="R13" s="79">
        <v>6.5242611985253357E-2</v>
      </c>
      <c r="S13" s="80">
        <f t="shared" si="6"/>
        <v>0.29339605434348492</v>
      </c>
      <c r="T13" s="81">
        <f>分析係数表!F16</f>
        <v>0.17086837167280561</v>
      </c>
      <c r="U13" s="82">
        <f t="shared" si="7"/>
        <v>5.0132106060897255E-2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投入係数表!D14</f>
        <v>7.5954057058169695E-3</v>
      </c>
      <c r="E14" s="73">
        <f t="shared" si="0"/>
        <v>0.75954057058169699</v>
      </c>
      <c r="F14" s="72">
        <f>分析係数表!C17</f>
        <v>0.19283956701830429</v>
      </c>
      <c r="G14" s="73">
        <f t="shared" si="1"/>
        <v>0.14646947476381023</v>
      </c>
      <c r="H14" s="73">
        <v>0.17347864634419929</v>
      </c>
      <c r="I14" s="73">
        <f t="shared" si="2"/>
        <v>0.17347864634419929</v>
      </c>
      <c r="J14" s="72">
        <f>分析係数表!G17</f>
        <v>0.23402763404868787</v>
      </c>
      <c r="K14" s="74">
        <f t="shared" si="3"/>
        <v>4.0598797161902019E-2</v>
      </c>
      <c r="L14" s="75"/>
      <c r="M14" s="76"/>
      <c r="N14" s="77">
        <f>分析係数表!H17</f>
        <v>3.1766349957435482E-3</v>
      </c>
      <c r="O14" s="78">
        <f t="shared" si="4"/>
        <v>6.7369539597024283E-2</v>
      </c>
      <c r="P14" s="72">
        <f>分析係数表!C17</f>
        <v>0.19283956701830429</v>
      </c>
      <c r="Q14" s="78">
        <f t="shared" si="5"/>
        <v>1.299151284611267E-2</v>
      </c>
      <c r="R14" s="79">
        <v>2.9868023157022319E-2</v>
      </c>
      <c r="S14" s="80">
        <f t="shared" si="6"/>
        <v>0.2033466695012216</v>
      </c>
      <c r="T14" s="81">
        <f>分析係数表!F17</f>
        <v>0.36995154049829787</v>
      </c>
      <c r="U14" s="82">
        <f t="shared" si="7"/>
        <v>7.5228413637175182E-2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投入係数表!D15</f>
        <v>2.7788069655427936E-4</v>
      </c>
      <c r="E15" s="73">
        <f t="shared" si="0"/>
        <v>2.7788069655427936E-2</v>
      </c>
      <c r="F15" s="72">
        <f>分析係数表!C18</f>
        <v>0.30630539049432115</v>
      </c>
      <c r="G15" s="73">
        <f t="shared" si="1"/>
        <v>8.511635526889251E-3</v>
      </c>
      <c r="H15" s="73">
        <v>1.456377075668978E-2</v>
      </c>
      <c r="I15" s="73">
        <f t="shared" si="2"/>
        <v>1.456377075668978E-2</v>
      </c>
      <c r="J15" s="72">
        <f>分析係数表!G18</f>
        <v>0.21755179396051724</v>
      </c>
      <c r="K15" s="74">
        <f t="shared" si="3"/>
        <v>3.1683744549475816E-3</v>
      </c>
      <c r="L15" s="75"/>
      <c r="M15" s="76"/>
      <c r="N15" s="77">
        <f>分析係数表!H18</f>
        <v>5.3704565311248737E-4</v>
      </c>
      <c r="O15" s="78">
        <f t="shared" si="4"/>
        <v>1.1389573697088477E-2</v>
      </c>
      <c r="P15" s="72">
        <f>分析係数表!C18</f>
        <v>0.30630539049432115</v>
      </c>
      <c r="Q15" s="78">
        <f t="shared" si="5"/>
        <v>3.488687818850535E-3</v>
      </c>
      <c r="R15" s="79">
        <v>9.2189711821177127E-3</v>
      </c>
      <c r="S15" s="80">
        <f t="shared" si="6"/>
        <v>2.3782741938807493E-2</v>
      </c>
      <c r="T15" s="81">
        <f>分析係数表!F18</f>
        <v>0.4635011306393737</v>
      </c>
      <c r="U15" s="82">
        <f t="shared" si="7"/>
        <v>1.1023327778341724E-2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投入係数表!D16</f>
        <v>0</v>
      </c>
      <c r="E16" s="73">
        <f t="shared" si="0"/>
        <v>0</v>
      </c>
      <c r="F16" s="72">
        <f>分析係数表!C19</f>
        <v>0.36966314955627488</v>
      </c>
      <c r="G16" s="73">
        <f t="shared" si="1"/>
        <v>0</v>
      </c>
      <c r="H16" s="73">
        <v>8.9472199415108616E-3</v>
      </c>
      <c r="I16" s="73">
        <f t="shared" si="2"/>
        <v>8.9472199415108616E-3</v>
      </c>
      <c r="J16" s="72">
        <f>分析係数表!G19</f>
        <v>4.2381117789262797E-2</v>
      </c>
      <c r="K16" s="74">
        <f t="shared" si="3"/>
        <v>3.7919318222761283E-4</v>
      </c>
      <c r="L16" s="75"/>
      <c r="M16" s="76"/>
      <c r="N16" s="77">
        <f>分析係数表!H19</f>
        <v>-1.254655481313475E-4</v>
      </c>
      <c r="O16" s="78">
        <f t="shared" si="4"/>
        <v>-2.6608521987017586E-3</v>
      </c>
      <c r="P16" s="72">
        <f>分析係数表!C19</f>
        <v>0.36966314955627488</v>
      </c>
      <c r="Q16" s="78">
        <f t="shared" si="5"/>
        <v>-9.8361900427583102E-4</v>
      </c>
      <c r="R16" s="79">
        <v>6.2426923048591884E-3</v>
      </c>
      <c r="S16" s="80">
        <f t="shared" si="6"/>
        <v>1.5189912246370049E-2</v>
      </c>
      <c r="T16" s="81">
        <f>分析係数表!F19</f>
        <v>0.17645477862102601</v>
      </c>
      <c r="U16" s="82">
        <f t="shared" si="7"/>
        <v>2.6803326027060388E-3</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投入係数表!D17</f>
        <v>0</v>
      </c>
      <c r="E17" s="73">
        <f t="shared" si="0"/>
        <v>0</v>
      </c>
      <c r="F17" s="72">
        <f>分析係数表!C20</f>
        <v>0.11840151680286914</v>
      </c>
      <c r="G17" s="73">
        <f t="shared" si="1"/>
        <v>0</v>
      </c>
      <c r="H17" s="73">
        <v>1.5308655228527975E-3</v>
      </c>
      <c r="I17" s="73">
        <f t="shared" si="2"/>
        <v>1.5308655228527975E-3</v>
      </c>
      <c r="J17" s="72">
        <f>分析係数表!G20</f>
        <v>0.11103277983246747</v>
      </c>
      <c r="K17" s="74">
        <f t="shared" si="3"/>
        <v>1.6997625455202986E-4</v>
      </c>
      <c r="L17" s="75"/>
      <c r="M17" s="76"/>
      <c r="N17" s="77">
        <f>分析係数表!H20</f>
        <v>6.0558701736942728E-4</v>
      </c>
      <c r="O17" s="78">
        <f t="shared" si="4"/>
        <v>1.2843187398231107E-2</v>
      </c>
      <c r="P17" s="72">
        <f>分析係数表!C20</f>
        <v>0.11840151680286914</v>
      </c>
      <c r="Q17" s="78">
        <f t="shared" si="5"/>
        <v>1.5206528685340575E-3</v>
      </c>
      <c r="R17" s="79">
        <v>3.965990151159819E-3</v>
      </c>
      <c r="S17" s="80">
        <f t="shared" si="6"/>
        <v>5.4968556740126167E-3</v>
      </c>
      <c r="T17" s="81">
        <f>分析係数表!F20</f>
        <v>0.24737258814980315</v>
      </c>
      <c r="U17" s="82">
        <f t="shared" si="7"/>
        <v>1.3597714147664316E-3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投入係数表!D18</f>
        <v>7.4101519081141163E-4</v>
      </c>
      <c r="E18" s="73">
        <f t="shared" si="0"/>
        <v>7.4101519081141168E-2</v>
      </c>
      <c r="F18" s="72">
        <f>分析係数表!C21</f>
        <v>0.26258212636596168</v>
      </c>
      <c r="G18" s="73">
        <f t="shared" si="1"/>
        <v>1.9457734447273931E-2</v>
      </c>
      <c r="H18" s="73">
        <v>3.1266578180963012E-2</v>
      </c>
      <c r="I18" s="73">
        <f t="shared" si="2"/>
        <v>3.1266578180963012E-2</v>
      </c>
      <c r="J18" s="72">
        <f>分析係数表!G21</f>
        <v>0.28467983327929475</v>
      </c>
      <c r="K18" s="74">
        <f t="shared" si="3"/>
        <v>8.9009642637705843E-3</v>
      </c>
      <c r="L18" s="75"/>
      <c r="M18" s="76"/>
      <c r="N18" s="77">
        <f>分析係数表!H21</f>
        <v>1.0324354165676096E-3</v>
      </c>
      <c r="O18" s="78">
        <f t="shared" si="4"/>
        <v>2.1895716307041853E-2</v>
      </c>
      <c r="P18" s="72">
        <f>分析係数表!C21</f>
        <v>0.26258212636596168</v>
      </c>
      <c r="Q18" s="78">
        <f t="shared" si="5"/>
        <v>5.7494237462089115E-3</v>
      </c>
      <c r="R18" s="79">
        <v>1.6702453923514077E-2</v>
      </c>
      <c r="S18" s="80">
        <f t="shared" si="6"/>
        <v>4.7969032104477088E-2</v>
      </c>
      <c r="T18" s="81">
        <f>分析係数表!F21</f>
        <v>0.42515189534375575</v>
      </c>
      <c r="U18" s="82">
        <f t="shared" si="7"/>
        <v>2.0394124917023904E-2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投入係数表!D19</f>
        <v>0</v>
      </c>
      <c r="E19" s="73">
        <f t="shared" si="0"/>
        <v>0</v>
      </c>
      <c r="F19" s="72">
        <f>分析係数表!C22</f>
        <v>0.19256748567873505</v>
      </c>
      <c r="G19" s="73">
        <f t="shared" si="1"/>
        <v>0</v>
      </c>
      <c r="H19" s="73">
        <v>9.252481842497157E-3</v>
      </c>
      <c r="I19" s="73">
        <f t="shared" si="2"/>
        <v>9.252481842497157E-3</v>
      </c>
      <c r="J19" s="72">
        <f>分析係数表!G22</f>
        <v>0.19753386347788673</v>
      </c>
      <c r="K19" s="74">
        <f t="shared" si="3"/>
        <v>1.8276784851074593E-3</v>
      </c>
      <c r="L19" s="75"/>
      <c r="M19" s="76"/>
      <c r="N19" s="77">
        <f>分析係数表!H22</f>
        <v>4.8211298587508529E-5</v>
      </c>
      <c r="O19" s="78">
        <f t="shared" si="4"/>
        <v>1.0224570948715089E-3</v>
      </c>
      <c r="P19" s="72">
        <f>分析係数表!C22</f>
        <v>0.19256748567873505</v>
      </c>
      <c r="Q19" s="78">
        <f t="shared" si="5"/>
        <v>1.9689199197379034E-4</v>
      </c>
      <c r="R19" s="79">
        <v>4.8061979240342388E-3</v>
      </c>
      <c r="S19" s="80">
        <f t="shared" si="6"/>
        <v>1.4058679766531395E-2</v>
      </c>
      <c r="T19" s="81">
        <f>分析係数表!F22</f>
        <v>0.41915604646677446</v>
      </c>
      <c r="U19" s="82">
        <f t="shared" si="7"/>
        <v>5.8927806294817352E-3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投入係数表!D20</f>
        <v>9.2626898851426453E-5</v>
      </c>
      <c r="E20" s="73">
        <f t="shared" si="0"/>
        <v>9.262689885142646E-3</v>
      </c>
      <c r="F20" s="72">
        <f>分析係数表!C23</f>
        <v>0.20116432520583094</v>
      </c>
      <c r="G20" s="73">
        <f t="shared" si="1"/>
        <v>1.8633227603355961E-3</v>
      </c>
      <c r="H20" s="73">
        <v>1.2785477400691745E-2</v>
      </c>
      <c r="I20" s="73">
        <f t="shared" si="2"/>
        <v>1.2785477400691745E-2</v>
      </c>
      <c r="J20" s="72">
        <f>分析係数表!G23</f>
        <v>0.20785566100352021</v>
      </c>
      <c r="K20" s="74">
        <f t="shared" si="3"/>
        <v>2.6575338563663521E-3</v>
      </c>
      <c r="L20" s="75"/>
      <c r="M20" s="76"/>
      <c r="N20" s="77">
        <f>分析係数表!H23</f>
        <v>2.5225877402069866E-5</v>
      </c>
      <c r="O20" s="78">
        <f t="shared" si="4"/>
        <v>5.3498615635273446E-4</v>
      </c>
      <c r="P20" s="72">
        <f>分析係数表!C23</f>
        <v>0.20116432520583094</v>
      </c>
      <c r="Q20" s="78">
        <f t="shared" si="5"/>
        <v>1.0762012913715899E-4</v>
      </c>
      <c r="R20" s="79">
        <v>4.5814865206741835E-3</v>
      </c>
      <c r="S20" s="80">
        <f t="shared" si="6"/>
        <v>1.7366963921365927E-2</v>
      </c>
      <c r="T20" s="81">
        <f>分析係数表!F23</f>
        <v>0.42478695148042223</v>
      </c>
      <c r="U20" s="82">
        <f t="shared" si="7"/>
        <v>7.3772596606275116E-3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投入係数表!D21</f>
        <v>0</v>
      </c>
      <c r="E21" s="73">
        <f t="shared" si="0"/>
        <v>0</v>
      </c>
      <c r="F21" s="72">
        <f>分析係数表!C24</f>
        <v>0.46796458506974481</v>
      </c>
      <c r="G21" s="73">
        <f t="shared" si="1"/>
        <v>0</v>
      </c>
      <c r="H21" s="73">
        <v>1.2036733553758715E-2</v>
      </c>
      <c r="I21" s="73">
        <f t="shared" si="2"/>
        <v>1.2036733553758715E-2</v>
      </c>
      <c r="J21" s="72">
        <f>分析係数表!G24</f>
        <v>0.19290112247208774</v>
      </c>
      <c r="K21" s="74">
        <f t="shared" si="3"/>
        <v>2.3218994134174978E-3</v>
      </c>
      <c r="L21" s="75"/>
      <c r="M21" s="76"/>
      <c r="N21" s="77">
        <f>分析係数表!H24</f>
        <v>1.1220536652328578E-3</v>
      </c>
      <c r="O21" s="78">
        <f t="shared" si="4"/>
        <v>2.3796325020400251E-2</v>
      </c>
      <c r="P21" s="72">
        <f>分析係数表!C24</f>
        <v>0.46796458506974481</v>
      </c>
      <c r="Q21" s="78">
        <f t="shared" si="5"/>
        <v>1.113583736435639E-2</v>
      </c>
      <c r="R21" s="79">
        <v>2.25994846566198E-2</v>
      </c>
      <c r="S21" s="80">
        <f t="shared" si="6"/>
        <v>3.4636218210378517E-2</v>
      </c>
      <c r="T21" s="81">
        <f>分析係数表!F24</f>
        <v>0.36341689561906876</v>
      </c>
      <c r="U21" s="82">
        <f t="shared" si="7"/>
        <v>1.2587386898000418E-2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投入係数表!D22</f>
        <v>0</v>
      </c>
      <c r="E22" s="73">
        <f t="shared" si="0"/>
        <v>0</v>
      </c>
      <c r="F22" s="72">
        <f>分析係数表!C25</f>
        <v>0.11839811615034102</v>
      </c>
      <c r="G22" s="73">
        <f t="shared" si="1"/>
        <v>0</v>
      </c>
      <c r="H22" s="73">
        <v>8.4206941154693835E-3</v>
      </c>
      <c r="I22" s="73">
        <f t="shared" si="2"/>
        <v>8.4206941154693835E-3</v>
      </c>
      <c r="J22" s="72">
        <f>分析係数表!G25</f>
        <v>0.19601885967651284</v>
      </c>
      <c r="K22" s="74">
        <f t="shared" si="3"/>
        <v>1.6506148581990304E-3</v>
      </c>
      <c r="L22" s="75"/>
      <c r="M22" s="76"/>
      <c r="N22" s="77">
        <f>分析係数表!H25</f>
        <v>4.7721717414244671E-4</v>
      </c>
      <c r="O22" s="78">
        <f t="shared" si="4"/>
        <v>1.0120741398633474E-2</v>
      </c>
      <c r="P22" s="72">
        <f>分析係数表!C25</f>
        <v>0.11839811615034102</v>
      </c>
      <c r="Q22" s="78">
        <f t="shared" si="5"/>
        <v>1.198276715642971E-3</v>
      </c>
      <c r="R22" s="79">
        <v>7.5593429914267932E-3</v>
      </c>
      <c r="S22" s="80">
        <f t="shared" si="6"/>
        <v>1.5980037106896175E-2</v>
      </c>
      <c r="T22" s="81">
        <f>分析係数表!F25</f>
        <v>0.34892899519140697</v>
      </c>
      <c r="U22" s="82">
        <f t="shared" si="7"/>
        <v>5.57589829083068E-3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投入係数表!D23</f>
        <v>0</v>
      </c>
      <c r="E23" s="73">
        <f t="shared" si="0"/>
        <v>0</v>
      </c>
      <c r="F23" s="72">
        <f>分析係数表!C26</f>
        <v>0.29113960871661038</v>
      </c>
      <c r="G23" s="73">
        <f t="shared" si="1"/>
        <v>0</v>
      </c>
      <c r="H23" s="73">
        <v>9.6681734307437189E-3</v>
      </c>
      <c r="I23" s="73">
        <f t="shared" si="2"/>
        <v>9.6681734307437189E-3</v>
      </c>
      <c r="J23" s="72">
        <f>分析係数表!G26</f>
        <v>0.2004458717578543</v>
      </c>
      <c r="K23" s="74">
        <f t="shared" si="3"/>
        <v>1.9379454516315498E-3</v>
      </c>
      <c r="L23" s="75"/>
      <c r="M23" s="76"/>
      <c r="N23" s="77">
        <f>分析係数表!H26</f>
        <v>1.0726059667332082E-2</v>
      </c>
      <c r="O23" s="78">
        <f t="shared" si="4"/>
        <v>0.22747646564575924</v>
      </c>
      <c r="P23" s="72">
        <f>分析係数表!C26</f>
        <v>0.29113960871661038</v>
      </c>
      <c r="Q23" s="78">
        <f t="shared" si="5"/>
        <v>6.6227409200343812E-2</v>
      </c>
      <c r="R23" s="79">
        <v>7.4513200766146731E-2</v>
      </c>
      <c r="S23" s="80">
        <f t="shared" si="6"/>
        <v>8.4181374196890452E-2</v>
      </c>
      <c r="T23" s="81">
        <f>分析係数表!F26</f>
        <v>0.34176102976079403</v>
      </c>
      <c r="U23" s="82">
        <f t="shared" si="7"/>
        <v>2.8769913132208016E-2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投入係数表!D24</f>
        <v>0</v>
      </c>
      <c r="E24" s="73">
        <f t="shared" si="0"/>
        <v>0</v>
      </c>
      <c r="F24" s="72">
        <f>分析係数表!C27</f>
        <v>0.22390034937983039</v>
      </c>
      <c r="G24" s="73">
        <f t="shared" si="1"/>
        <v>0</v>
      </c>
      <c r="H24" s="73">
        <v>1.2687919387595478E-3</v>
      </c>
      <c r="I24" s="73">
        <f t="shared" si="2"/>
        <v>1.2687919387595478E-3</v>
      </c>
      <c r="J24" s="72">
        <f>分析係数表!G27</f>
        <v>0.17801424712710151</v>
      </c>
      <c r="K24" s="74">
        <f t="shared" si="3"/>
        <v>2.2586304173921639E-4</v>
      </c>
      <c r="L24" s="75"/>
      <c r="M24" s="76"/>
      <c r="N24" s="77">
        <f>分析係数表!H27</f>
        <v>1.001616696609949E-2</v>
      </c>
      <c r="O24" s="78">
        <f t="shared" si="4"/>
        <v>0.21242118088392486</v>
      </c>
      <c r="P24" s="72">
        <f>分析係数表!C27</f>
        <v>0.22390034937983039</v>
      </c>
      <c r="Q24" s="78">
        <f t="shared" si="5"/>
        <v>4.7561176615586925E-2</v>
      </c>
      <c r="R24" s="79">
        <v>4.8570861995143023E-2</v>
      </c>
      <c r="S24" s="80">
        <f t="shared" si="6"/>
        <v>4.9839653933902571E-2</v>
      </c>
      <c r="T24" s="81">
        <f>分析係数表!F27</f>
        <v>0.3354402389489512</v>
      </c>
      <c r="U24" s="82">
        <f t="shared" si="7"/>
        <v>1.6718225424721313E-2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投入係数表!D25</f>
        <v>0</v>
      </c>
      <c r="E25" s="73">
        <f t="shared" si="0"/>
        <v>0</v>
      </c>
      <c r="F25" s="72">
        <f>分析係数表!C28</f>
        <v>0.22512814125204084</v>
      </c>
      <c r="G25" s="73">
        <f t="shared" si="1"/>
        <v>0</v>
      </c>
      <c r="H25" s="73">
        <v>1.9350496864484978E-2</v>
      </c>
      <c r="I25" s="73">
        <f t="shared" si="2"/>
        <v>1.9350496864484978E-2</v>
      </c>
      <c r="J25" s="72">
        <f>分析係数表!G28</f>
        <v>0.17968722251031818</v>
      </c>
      <c r="K25" s="74">
        <f t="shared" si="3"/>
        <v>3.4770370357739265E-3</v>
      </c>
      <c r="L25" s="75"/>
      <c r="M25" s="76"/>
      <c r="N25" s="77">
        <f>分析係数表!H28</f>
        <v>8.1409051127791718E-3</v>
      </c>
      <c r="O25" s="78">
        <f t="shared" si="4"/>
        <v>0.17265094355690039</v>
      </c>
      <c r="P25" s="72">
        <f>分析係数表!C28</f>
        <v>0.22512814125204084</v>
      </c>
      <c r="Q25" s="78">
        <f t="shared" si="5"/>
        <v>3.8868586008375998E-2</v>
      </c>
      <c r="R25" s="79">
        <v>5.0018542224222459E-2</v>
      </c>
      <c r="S25" s="80">
        <f t="shared" si="6"/>
        <v>6.9369039088707438E-2</v>
      </c>
      <c r="T25" s="81">
        <f>分析係数表!F28</f>
        <v>0.30733691598411605</v>
      </c>
      <c r="U25" s="82">
        <f t="shared" si="7"/>
        <v>2.131966653830494E-2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投入係数表!D26</f>
        <v>3.0566876620970731E-3</v>
      </c>
      <c r="E26" s="73">
        <f t="shared" si="0"/>
        <v>0.30566876620970729</v>
      </c>
      <c r="F26" s="72">
        <f>分析係数表!C29</f>
        <v>0.20292812083079403</v>
      </c>
      <c r="G26" s="73">
        <f t="shared" si="1"/>
        <v>6.2028788323603215E-2</v>
      </c>
      <c r="H26" s="73">
        <v>8.2528496323068898E-2</v>
      </c>
      <c r="I26" s="73">
        <f t="shared" si="2"/>
        <v>8.2528496323068898E-2</v>
      </c>
      <c r="J26" s="72">
        <f>分析係数表!G29</f>
        <v>0.25422836329948895</v>
      </c>
      <c r="K26" s="74">
        <f t="shared" si="3"/>
        <v>2.0981084545781698E-2</v>
      </c>
      <c r="L26" s="75"/>
      <c r="M26" s="76"/>
      <c r="N26" s="77">
        <f>分析係数表!H29</f>
        <v>1.2173975242294967E-2</v>
      </c>
      <c r="O26" s="78">
        <f t="shared" si="4"/>
        <v>0.25818361512667654</v>
      </c>
      <c r="P26" s="72">
        <f>分析係数表!C29</f>
        <v>0.20292812083079403</v>
      </c>
      <c r="Q26" s="78">
        <f t="shared" si="5"/>
        <v>5.2392715846957441E-2</v>
      </c>
      <c r="R26" s="79">
        <v>7.640102238001914E-2</v>
      </c>
      <c r="S26" s="80">
        <f t="shared" si="6"/>
        <v>0.15892951870308802</v>
      </c>
      <c r="T26" s="81">
        <f>分析係数表!F29</f>
        <v>0.40384720428768384</v>
      </c>
      <c r="U26" s="82">
        <f t="shared" si="7"/>
        <v>6.4183241807029265E-2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投入係数表!D27</f>
        <v>1.2041496850685438E-3</v>
      </c>
      <c r="E27" s="73">
        <f t="shared" si="0"/>
        <v>0.12041496850685439</v>
      </c>
      <c r="F27" s="72">
        <f>分析係数表!C30</f>
        <v>1</v>
      </c>
      <c r="G27" s="73">
        <f t="shared" si="1"/>
        <v>0.12041496850685439</v>
      </c>
      <c r="H27" s="73">
        <v>0.16239220165755366</v>
      </c>
      <c r="I27" s="73">
        <f t="shared" si="2"/>
        <v>0.16239220165755366</v>
      </c>
      <c r="J27" s="72">
        <f>分析係数表!G30</f>
        <v>0.34673715455884868</v>
      </c>
      <c r="K27" s="74">
        <f t="shared" si="3"/>
        <v>5.6307409925286905E-2</v>
      </c>
      <c r="L27" s="75"/>
      <c r="M27" s="76"/>
      <c r="N27" s="77">
        <f>分析係数表!H30</f>
        <v>0</v>
      </c>
      <c r="O27" s="78">
        <f t="shared" si="4"/>
        <v>0</v>
      </c>
      <c r="P27" s="72">
        <f>分析係数表!C30</f>
        <v>1</v>
      </c>
      <c r="Q27" s="78">
        <f t="shared" si="5"/>
        <v>0</v>
      </c>
      <c r="R27" s="79">
        <v>9.1188192931993164E-2</v>
      </c>
      <c r="S27" s="80">
        <f t="shared" si="6"/>
        <v>0.25358039458954684</v>
      </c>
      <c r="T27" s="81">
        <f>分析係数表!F30</f>
        <v>0.44336430675838301</v>
      </c>
      <c r="U27" s="82">
        <f t="shared" si="7"/>
        <v>0.11242849585471165</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投入係数表!D28</f>
        <v>3.7050759540570581E-3</v>
      </c>
      <c r="E28" s="73">
        <f t="shared" si="0"/>
        <v>0.37050759540570583</v>
      </c>
      <c r="F28" s="72">
        <f>分析係数表!C31</f>
        <v>0.99667993786519227</v>
      </c>
      <c r="G28" s="73">
        <f t="shared" si="1"/>
        <v>0.36927748716754066</v>
      </c>
      <c r="H28" s="73">
        <v>0.54597913494517347</v>
      </c>
      <c r="I28" s="73">
        <f t="shared" si="2"/>
        <v>0.54597913494517347</v>
      </c>
      <c r="J28" s="72">
        <f>分析係数表!G31</f>
        <v>7.0744430198025232E-2</v>
      </c>
      <c r="K28" s="74">
        <f t="shared" si="3"/>
        <v>3.8624982801707022E-2</v>
      </c>
      <c r="L28" s="75"/>
      <c r="M28" s="76"/>
      <c r="N28" s="77">
        <f>分析係数表!H31</f>
        <v>1.5783931066306964E-2</v>
      </c>
      <c r="O28" s="78">
        <f t="shared" si="4"/>
        <v>0.33474294981736524</v>
      </c>
      <c r="P28" s="72">
        <f>分析係数表!C31</f>
        <v>0.99667993786519227</v>
      </c>
      <c r="Q28" s="78">
        <f t="shared" si="5"/>
        <v>0.33363158242478275</v>
      </c>
      <c r="R28" s="79">
        <v>0.63258820658854797</v>
      </c>
      <c r="S28" s="80">
        <f t="shared" si="6"/>
        <v>1.1785673415337214</v>
      </c>
      <c r="T28" s="81">
        <f>分析係数表!F31</f>
        <v>0.308369223350977</v>
      </c>
      <c r="U28" s="82">
        <f t="shared" si="7"/>
        <v>0.36343389577557933</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投入係数表!D29</f>
        <v>9.2626898851426453E-5</v>
      </c>
      <c r="E29" s="73">
        <f t="shared" si="0"/>
        <v>9.262689885142646E-3</v>
      </c>
      <c r="F29" s="72">
        <f>分析係数表!C32</f>
        <v>0.99973750468741629</v>
      </c>
      <c r="G29" s="73">
        <f t="shared" si="1"/>
        <v>9.2602584724658793E-3</v>
      </c>
      <c r="H29" s="73">
        <v>2.7874767972290663E-2</v>
      </c>
      <c r="I29" s="73">
        <f t="shared" si="2"/>
        <v>2.7874767972290663E-2</v>
      </c>
      <c r="J29" s="72">
        <f>分析係数表!G32</f>
        <v>0.13654952076677315</v>
      </c>
      <c r="K29" s="74">
        <f t="shared" si="3"/>
        <v>3.8062862081012869E-3</v>
      </c>
      <c r="L29" s="75"/>
      <c r="M29" s="76"/>
      <c r="N29" s="77">
        <f>分析係数表!H32</f>
        <v>6.1925380029087757E-3</v>
      </c>
      <c r="O29" s="78">
        <f t="shared" si="4"/>
        <v>0.13133030227018261</v>
      </c>
      <c r="P29" s="72">
        <f>分析係数表!C32</f>
        <v>0.99973750468741629</v>
      </c>
      <c r="Q29" s="78">
        <f t="shared" si="5"/>
        <v>0.13129582868143649</v>
      </c>
      <c r="R29" s="79">
        <v>0.19554299466905087</v>
      </c>
      <c r="S29" s="80">
        <f t="shared" si="6"/>
        <v>0.22341776264134153</v>
      </c>
      <c r="T29" s="81">
        <f>分析係数表!F32</f>
        <v>0.46980830670926516</v>
      </c>
      <c r="U29" s="82">
        <f t="shared" si="7"/>
        <v>0.10496352075530119</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投入係数表!D30</f>
        <v>0</v>
      </c>
      <c r="E30" s="73">
        <f t="shared" si="0"/>
        <v>0</v>
      </c>
      <c r="F30" s="72">
        <f>分析係数表!C33</f>
        <v>0.92720800471848297</v>
      </c>
      <c r="G30" s="73">
        <f t="shared" si="1"/>
        <v>0</v>
      </c>
      <c r="H30" s="73">
        <v>2.8629195240053886E-2</v>
      </c>
      <c r="I30" s="73">
        <f t="shared" si="2"/>
        <v>2.8629195240053886E-2</v>
      </c>
      <c r="J30" s="72">
        <f>分析係数表!G33</f>
        <v>0.48251618559482062</v>
      </c>
      <c r="K30" s="74">
        <f t="shared" si="3"/>
        <v>1.3814050083880196E-2</v>
      </c>
      <c r="L30" s="75"/>
      <c r="M30" s="76"/>
      <c r="N30" s="77">
        <f>分析係数表!H33</f>
        <v>1.0711870111293417E-3</v>
      </c>
      <c r="O30" s="78">
        <f t="shared" si="4"/>
        <v>2.2717553593281082E-2</v>
      </c>
      <c r="P30" s="72">
        <f>分析係数表!C33</f>
        <v>0.92720800471848297</v>
      </c>
      <c r="Q30" s="78">
        <f t="shared" si="5"/>
        <v>2.1063897539311354E-2</v>
      </c>
      <c r="R30" s="79">
        <v>8.5569369996880237E-2</v>
      </c>
      <c r="S30" s="80">
        <f t="shared" si="6"/>
        <v>0.11419856523693413</v>
      </c>
      <c r="T30" s="81">
        <f>分析係数表!F33</f>
        <v>0.61375438359859724</v>
      </c>
      <c r="U30" s="82">
        <f t="shared" si="7"/>
        <v>7.0089870014838698E-2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投入係数表!D31</f>
        <v>1.5468692108188218E-2</v>
      </c>
      <c r="E31" s="73">
        <f t="shared" si="0"/>
        <v>1.5468692108188218</v>
      </c>
      <c r="F31" s="72">
        <f>分析係数表!C34</f>
        <v>0.43058167090385968</v>
      </c>
      <c r="G31" s="73">
        <f t="shared" si="1"/>
        <v>0.66605352946410301</v>
      </c>
      <c r="H31" s="73">
        <v>0.80664429770009582</v>
      </c>
      <c r="I31" s="73">
        <f t="shared" si="2"/>
        <v>0.80664429770009582</v>
      </c>
      <c r="J31" s="72">
        <f>分析係数表!G34</f>
        <v>0.40252218378442245</v>
      </c>
      <c r="K31" s="74">
        <f t="shared" si="3"/>
        <v>0.32469222424749433</v>
      </c>
      <c r="L31" s="75"/>
      <c r="M31" s="76"/>
      <c r="N31" s="77">
        <f>分析係数表!H34</f>
        <v>0.17332617383102331</v>
      </c>
      <c r="O31" s="78">
        <f t="shared" si="4"/>
        <v>3.6758722820708112</v>
      </c>
      <c r="P31" s="72">
        <f>分析係数表!C34</f>
        <v>0.43058167090385968</v>
      </c>
      <c r="Q31" s="78">
        <f t="shared" si="5"/>
        <v>1.5827632292432336</v>
      </c>
      <c r="R31" s="79">
        <v>1.777995419496345</v>
      </c>
      <c r="S31" s="80">
        <f t="shared" si="6"/>
        <v>2.584639717196441</v>
      </c>
      <c r="T31" s="81">
        <f>分析係数表!F34</f>
        <v>0.66293540075026103</v>
      </c>
      <c r="U31" s="82">
        <f t="shared" si="7"/>
        <v>1.7134491667146641</v>
      </c>
      <c r="V31" s="83">
        <f>分析係数表!D34</f>
        <v>0.16067471370017011</v>
      </c>
      <c r="W31" s="127">
        <f t="shared" si="8"/>
        <v>0</v>
      </c>
      <c r="X31" s="72">
        <f>分析係数表!E34</f>
        <v>0.14658203786750718</v>
      </c>
      <c r="Y31" s="126">
        <f t="shared" si="9"/>
        <v>0</v>
      </c>
    </row>
    <row r="32" spans="1:25" x14ac:dyDescent="0.15">
      <c r="A32" s="10" t="s">
        <v>20</v>
      </c>
      <c r="B32" s="9" t="s">
        <v>37</v>
      </c>
      <c r="C32" s="86"/>
      <c r="D32" s="72">
        <f>投入係数表!D32</f>
        <v>1.0374212671359764E-2</v>
      </c>
      <c r="E32" s="73">
        <f t="shared" si="0"/>
        <v>1.0374212671359764</v>
      </c>
      <c r="F32" s="72">
        <f>分析係数表!C35</f>
        <v>0.85041941808411148</v>
      </c>
      <c r="G32" s="73">
        <f t="shared" si="1"/>
        <v>0.88224319030585863</v>
      </c>
      <c r="H32" s="73">
        <v>1.0621691146556311</v>
      </c>
      <c r="I32" s="73">
        <f t="shared" si="2"/>
        <v>1.0621691146556311</v>
      </c>
      <c r="J32" s="72">
        <f>分析係数表!G35</f>
        <v>0.31439227022235533</v>
      </c>
      <c r="K32" s="74">
        <f t="shared" si="3"/>
        <v>0.33393775931665309</v>
      </c>
      <c r="L32" s="75"/>
      <c r="M32" s="76"/>
      <c r="N32" s="77">
        <f>分析係数表!H35</f>
        <v>5.0116599150103677E-2</v>
      </c>
      <c r="O32" s="78">
        <f t="shared" si="4"/>
        <v>1.0628643880820849</v>
      </c>
      <c r="P32" s="72">
        <f>分析係数表!C35</f>
        <v>0.85041941808411148</v>
      </c>
      <c r="Q32" s="78">
        <f t="shared" si="5"/>
        <v>0.90388051441509187</v>
      </c>
      <c r="R32" s="79">
        <v>1.3880804678536811</v>
      </c>
      <c r="S32" s="80">
        <f t="shared" si="6"/>
        <v>2.4502495825093122</v>
      </c>
      <c r="T32" s="81">
        <f>分析係数表!F35</f>
        <v>0.64510687312527537</v>
      </c>
      <c r="U32" s="82">
        <f t="shared" si="7"/>
        <v>1.5806728465490938</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投入係数表!D33</f>
        <v>7.4101519081141163E-4</v>
      </c>
      <c r="E33" s="73">
        <f t="shared" si="0"/>
        <v>7.4101519081141168E-2</v>
      </c>
      <c r="F33" s="72">
        <f>分析係数表!C36</f>
        <v>0.99367212085214862</v>
      </c>
      <c r="G33" s="73">
        <f t="shared" si="1"/>
        <v>7.3632613623723503E-2</v>
      </c>
      <c r="H33" s="73">
        <v>0.21152081617486085</v>
      </c>
      <c r="I33" s="73">
        <f t="shared" si="2"/>
        <v>0.21152081617486085</v>
      </c>
      <c r="J33" s="72">
        <f>分析係数表!G36</f>
        <v>5.4622350270852466E-2</v>
      </c>
      <c r="K33" s="74">
        <f t="shared" si="3"/>
        <v>1.1553764110679845E-2</v>
      </c>
      <c r="L33" s="75"/>
      <c r="M33" s="76"/>
      <c r="N33" s="77">
        <f>分析係数表!H36</f>
        <v>0.22260102528255266</v>
      </c>
      <c r="O33" s="78">
        <f t="shared" si="4"/>
        <v>4.7208850268303895</v>
      </c>
      <c r="P33" s="72">
        <f>分析係数表!C36</f>
        <v>0.99367212085214862</v>
      </c>
      <c r="Q33" s="78">
        <f t="shared" si="5"/>
        <v>4.6910118369097056</v>
      </c>
      <c r="R33" s="79">
        <v>4.9989211653904935</v>
      </c>
      <c r="S33" s="80">
        <f t="shared" si="6"/>
        <v>5.2104419815653547</v>
      </c>
      <c r="T33" s="81">
        <f>分析係数表!F36</f>
        <v>0.84078106922799567</v>
      </c>
      <c r="U33" s="82">
        <f t="shared" si="7"/>
        <v>4.3808409804109552</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投入係数表!D34</f>
        <v>3.2419414597999262E-2</v>
      </c>
      <c r="E34" s="73">
        <f t="shared" si="0"/>
        <v>3.2419414597999263</v>
      </c>
      <c r="F34" s="72">
        <f>分析係数表!C37</f>
        <v>0.57178358697686016</v>
      </c>
      <c r="G34" s="73">
        <f t="shared" si="1"/>
        <v>1.8536889166534001</v>
      </c>
      <c r="H34" s="73">
        <v>2.1416326441447149</v>
      </c>
      <c r="I34" s="73">
        <f t="shared" si="2"/>
        <v>2.1416326441447149</v>
      </c>
      <c r="J34" s="72">
        <f>分析係数表!G37</f>
        <v>0.36884830758302428</v>
      </c>
      <c r="K34" s="74">
        <f t="shared" si="3"/>
        <v>0.78993757625733541</v>
      </c>
      <c r="L34" s="75"/>
      <c r="M34" s="76"/>
      <c r="N34" s="77">
        <f>分析係数表!H37</f>
        <v>4.5622990798280361E-2</v>
      </c>
      <c r="O34" s="78">
        <f t="shared" si="4"/>
        <v>0.96756469951310609</v>
      </c>
      <c r="P34" s="72">
        <f>分析係数表!C37</f>
        <v>0.57178358697686016</v>
      </c>
      <c r="Q34" s="78">
        <f t="shared" si="5"/>
        <v>0.5532376145197917</v>
      </c>
      <c r="R34" s="79">
        <v>0.747270976200202</v>
      </c>
      <c r="S34" s="80">
        <f t="shared" si="6"/>
        <v>2.8889036203449168</v>
      </c>
      <c r="T34" s="81">
        <f>分析係数表!F37</f>
        <v>0.64429400301330442</v>
      </c>
      <c r="U34" s="82">
        <f t="shared" si="7"/>
        <v>1.8613032778716538</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投入係数表!D35</f>
        <v>1.4820303816228233E-3</v>
      </c>
      <c r="E35" s="73">
        <f t="shared" si="0"/>
        <v>0.14820303816228234</v>
      </c>
      <c r="F35" s="72">
        <f>分析係数表!C38</f>
        <v>0.42668283982472699</v>
      </c>
      <c r="G35" s="73">
        <f t="shared" si="1"/>
        <v>6.323569319373501E-2</v>
      </c>
      <c r="H35" s="73">
        <v>0.18443795674269658</v>
      </c>
      <c r="I35" s="73">
        <f t="shared" si="2"/>
        <v>0.18443795674269658</v>
      </c>
      <c r="J35" s="72">
        <f>分析係数表!G38</f>
        <v>0.18042179614021467</v>
      </c>
      <c r="K35" s="74">
        <f t="shared" si="3"/>
        <v>3.3276627431948536E-2</v>
      </c>
      <c r="L35" s="75"/>
      <c r="M35" s="76"/>
      <c r="N35" s="77">
        <f>分析係数表!H38</f>
        <v>3.1385057501308801E-2</v>
      </c>
      <c r="O35" s="78">
        <f t="shared" si="4"/>
        <v>0.66560900982405591</v>
      </c>
      <c r="P35" s="72">
        <f>分析係数表!C38</f>
        <v>0.42668283982472699</v>
      </c>
      <c r="Q35" s="78">
        <f t="shared" si="5"/>
        <v>0.28400394252465277</v>
      </c>
      <c r="R35" s="79">
        <v>0.45510639989505564</v>
      </c>
      <c r="S35" s="80">
        <f t="shared" si="6"/>
        <v>0.63954435663775222</v>
      </c>
      <c r="T35" s="81">
        <f>分析係数表!F38</f>
        <v>0.52437100026299643</v>
      </c>
      <c r="U35" s="82">
        <f t="shared" si="7"/>
        <v>0.33535851400269268</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投入係数表!D36</f>
        <v>0</v>
      </c>
      <c r="E36" s="73">
        <f t="shared" si="0"/>
        <v>0</v>
      </c>
      <c r="F36" s="72">
        <f>分析係数表!C39</f>
        <v>1</v>
      </c>
      <c r="G36" s="73">
        <f t="shared" si="1"/>
        <v>0</v>
      </c>
      <c r="H36" s="73">
        <v>8.0705606379157538E-2</v>
      </c>
      <c r="I36" s="73">
        <f t="shared" si="2"/>
        <v>8.0705606379157538E-2</v>
      </c>
      <c r="J36" s="72">
        <f>分析係数表!G39</f>
        <v>0.351753812215997</v>
      </c>
      <c r="K36" s="74">
        <f t="shared" si="3"/>
        <v>2.8388504711072349E-2</v>
      </c>
      <c r="L36" s="75"/>
      <c r="M36" s="76"/>
      <c r="N36" s="77">
        <f>分析係数表!H39</f>
        <v>2.6196741762610056E-3</v>
      </c>
      <c r="O36" s="78">
        <f t="shared" si="4"/>
        <v>5.5557608408078378E-2</v>
      </c>
      <c r="P36" s="72">
        <f>分析係数表!C39</f>
        <v>1</v>
      </c>
      <c r="Q36" s="78">
        <f t="shared" si="5"/>
        <v>5.5557608408078378E-2</v>
      </c>
      <c r="R36" s="79">
        <v>7.2278980187880384E-2</v>
      </c>
      <c r="S36" s="80">
        <f t="shared" si="6"/>
        <v>0.15298458656703792</v>
      </c>
      <c r="T36" s="81">
        <f>分析係数表!F39</f>
        <v>0.70125652740175148</v>
      </c>
      <c r="U36" s="82">
        <f t="shared" si="7"/>
        <v>0.10728143992199365</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投入係数表!D37</f>
        <v>9.2626898851426453E-5</v>
      </c>
      <c r="E37" s="73">
        <f t="shared" si="0"/>
        <v>9.262689885142646E-3</v>
      </c>
      <c r="F37" s="72">
        <f>分析係数表!C40</f>
        <v>0.86812466863195592</v>
      </c>
      <c r="G37" s="73">
        <f t="shared" si="1"/>
        <v>8.0411695871800293E-3</v>
      </c>
      <c r="H37" s="73">
        <v>1.3120810540788369E-2</v>
      </c>
      <c r="I37" s="73">
        <f t="shared" si="2"/>
        <v>1.3120810540788369E-2</v>
      </c>
      <c r="J37" s="72">
        <f>分析係数表!G40</f>
        <v>0.5308449982881025</v>
      </c>
      <c r="K37" s="74">
        <f t="shared" si="3"/>
        <v>6.9651166490633191E-3</v>
      </c>
      <c r="L37" s="75"/>
      <c r="M37" s="76"/>
      <c r="N37" s="77">
        <f>分析係数表!H40</f>
        <v>3.1726768564274997E-2</v>
      </c>
      <c r="O37" s="78">
        <f t="shared" si="4"/>
        <v>0.67285596045517615</v>
      </c>
      <c r="P37" s="72">
        <f>分析係数表!C40</f>
        <v>0.86812466863195592</v>
      </c>
      <c r="Q37" s="78">
        <f t="shared" si="5"/>
        <v>0.58412285770718619</v>
      </c>
      <c r="R37" s="79">
        <v>0.58922936905379164</v>
      </c>
      <c r="S37" s="80">
        <f t="shared" si="6"/>
        <v>0.60235017959458004</v>
      </c>
      <c r="T37" s="81">
        <f>分析係数表!F40</f>
        <v>0.72849135138041188</v>
      </c>
      <c r="U37" s="82">
        <f t="shared" si="7"/>
        <v>0.43880689633708941</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投入係数表!D38</f>
        <v>0</v>
      </c>
      <c r="E38" s="73">
        <f t="shared" si="0"/>
        <v>0</v>
      </c>
      <c r="F38" s="72">
        <f>分析係数表!C41</f>
        <v>0.9999434031873089</v>
      </c>
      <c r="G38" s="73">
        <f t="shared" si="1"/>
        <v>0</v>
      </c>
      <c r="H38" s="73">
        <v>5.2308978137621592E-3</v>
      </c>
      <c r="I38" s="73">
        <f t="shared" si="2"/>
        <v>5.2308978137621592E-3</v>
      </c>
      <c r="J38" s="72">
        <f>分析係数表!G41</f>
        <v>0.50163334603597476</v>
      </c>
      <c r="K38" s="74">
        <f t="shared" si="3"/>
        <v>2.623992773089777E-3</v>
      </c>
      <c r="L38" s="75"/>
      <c r="M38" s="76"/>
      <c r="N38" s="77">
        <f>分析係数表!H41</f>
        <v>4.605647758626856E-2</v>
      </c>
      <c r="O38" s="78">
        <f t="shared" si="4"/>
        <v>0.97675801425253594</v>
      </c>
      <c r="P38" s="72">
        <f>分析係数表!C41</f>
        <v>0.9999434031873089</v>
      </c>
      <c r="Q38" s="78">
        <f t="shared" si="5"/>
        <v>0.97670273286215881</v>
      </c>
      <c r="R38" s="79">
        <v>0.99501848848783681</v>
      </c>
      <c r="S38" s="80">
        <f t="shared" si="6"/>
        <v>1.0002493863015989</v>
      </c>
      <c r="T38" s="81">
        <f>分析係数表!F41</f>
        <v>0.6065809667987323</v>
      </c>
      <c r="U38" s="82">
        <f t="shared" si="7"/>
        <v>0.60673223978266255</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投入係数表!D39</f>
        <v>9.2626898851426453E-5</v>
      </c>
      <c r="E39" s="73">
        <f>$C$6*D39</f>
        <v>9.262689885142646E-3</v>
      </c>
      <c r="F39" s="72">
        <f>分析係数表!C42</f>
        <v>0.93692850875802069</v>
      </c>
      <c r="G39" s="73">
        <f>E39*F39</f>
        <v>8.6784782211747017E-3</v>
      </c>
      <c r="H39" s="73">
        <v>2.3766934719052221E-2</v>
      </c>
      <c r="I39" s="73">
        <f>C39+H39</f>
        <v>2.3766934719052221E-2</v>
      </c>
      <c r="J39" s="72">
        <f>分析係数表!G42</f>
        <v>0.49922072097325781</v>
      </c>
      <c r="K39" s="74">
        <f>I39*J39</f>
        <v>1.1864946285769602E-2</v>
      </c>
      <c r="L39" s="75"/>
      <c r="M39" s="76"/>
      <c r="N39" s="77">
        <f>分析係数表!H42</f>
        <v>1.1809361738003208E-2</v>
      </c>
      <c r="O39" s="78">
        <f t="shared" si="4"/>
        <v>0.25045095337992029</v>
      </c>
      <c r="P39" s="72">
        <f>分析係数表!C42</f>
        <v>0.93692850875802069</v>
      </c>
      <c r="Q39" s="78">
        <f>O39*P39</f>
        <v>0.23465463826727329</v>
      </c>
      <c r="R39" s="79">
        <v>0.25639851987811202</v>
      </c>
      <c r="S39" s="80">
        <f>I39+R39</f>
        <v>0.28016545459716424</v>
      </c>
      <c r="T39" s="81">
        <f>分析係数表!F42</f>
        <v>0.57339238661209846</v>
      </c>
      <c r="U39" s="82">
        <f t="shared" si="7"/>
        <v>0.16064473865773152</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投入係数表!D40</f>
        <v>2.5379770285290849E-2</v>
      </c>
      <c r="E40" s="73">
        <f>$C$6*D40</f>
        <v>2.537977028529085</v>
      </c>
      <c r="F40" s="72">
        <f>分析係数表!C43</f>
        <v>0.64668770435795053</v>
      </c>
      <c r="G40" s="73">
        <f>E40*F40</f>
        <v>1.6412785382926867</v>
      </c>
      <c r="H40" s="73">
        <v>2.2483842196949744</v>
      </c>
      <c r="I40" s="73">
        <f>C40+H40</f>
        <v>2.2483842196949744</v>
      </c>
      <c r="J40" s="72">
        <f>分析係数表!G43</f>
        <v>0.34525361813281841</v>
      </c>
      <c r="K40" s="74">
        <f>I40*J40</f>
        <v>0.77626278680242355</v>
      </c>
      <c r="L40" s="75"/>
      <c r="M40" s="76"/>
      <c r="N40" s="77">
        <f>分析係数表!H43</f>
        <v>1.6687581740348217E-2</v>
      </c>
      <c r="O40" s="78">
        <f t="shared" si="4"/>
        <v>0.35390742101039574</v>
      </c>
      <c r="P40" s="72">
        <f>分析係数表!C43</f>
        <v>0.64668770435795053</v>
      </c>
      <c r="Q40" s="78">
        <f>O40*P40</f>
        <v>0.22886757764845553</v>
      </c>
      <c r="R40" s="79">
        <v>0.92240667305562796</v>
      </c>
      <c r="S40" s="80">
        <f>I40+R40</f>
        <v>3.1707908927506026</v>
      </c>
      <c r="T40" s="81">
        <f>分析係数表!F43</f>
        <v>0.5971160790993254</v>
      </c>
      <c r="U40" s="82">
        <f t="shared" si="7"/>
        <v>1.8933302255230895</v>
      </c>
      <c r="V40" s="83">
        <f>分析係数表!D43</f>
        <v>0.11965406207615147</v>
      </c>
      <c r="W40" s="127">
        <f t="shared" si="8"/>
        <v>0</v>
      </c>
      <c r="X40" s="72">
        <f>分析係数表!E43</f>
        <v>0.10089499703022012</v>
      </c>
      <c r="Y40" s="126">
        <f t="shared" si="9"/>
        <v>0</v>
      </c>
    </row>
    <row r="41" spans="1:25" x14ac:dyDescent="0.15">
      <c r="A41" s="10" t="s">
        <v>166</v>
      </c>
      <c r="B41" s="9" t="s">
        <v>42</v>
      </c>
      <c r="C41" s="86"/>
      <c r="D41" s="72">
        <f>投入係数表!D41</f>
        <v>9.2626898851426453E-5</v>
      </c>
      <c r="E41" s="73">
        <f>$C$6*D41</f>
        <v>9.262689885142646E-3</v>
      </c>
      <c r="F41" s="72">
        <f>分析係数表!C44</f>
        <v>0.69156580457188765</v>
      </c>
      <c r="G41" s="73">
        <f>E41*F41</f>
        <v>6.4057595829185594E-3</v>
      </c>
      <c r="H41" s="73">
        <v>1.1794240677760536E-2</v>
      </c>
      <c r="I41" s="73">
        <f>C41+H41</f>
        <v>1.1794240677760536E-2</v>
      </c>
      <c r="J41" s="72">
        <f>分析係数表!G44</f>
        <v>0.27271905819722003</v>
      </c>
      <c r="K41" s="74">
        <f>I41*J41</f>
        <v>3.2165142097901954E-3</v>
      </c>
      <c r="L41" s="75"/>
      <c r="M41" s="76"/>
      <c r="N41" s="77">
        <f>分析係数表!H44</f>
        <v>0.15674397651271663</v>
      </c>
      <c r="O41" s="78">
        <f t="shared" si="4"/>
        <v>3.3241998361214944</v>
      </c>
      <c r="P41" s="72">
        <f>分析係数表!C44</f>
        <v>0.69156580457188765</v>
      </c>
      <c r="Q41" s="78">
        <f>O41*P41</f>
        <v>2.2989029342250982</v>
      </c>
      <c r="R41" s="79">
        <v>2.3426484001352343</v>
      </c>
      <c r="S41" s="80">
        <f>I41+R41</f>
        <v>2.3544426408129948</v>
      </c>
      <c r="T41" s="81">
        <f>分析係数表!F44</f>
        <v>0.50862281906626206</v>
      </c>
      <c r="U41" s="82">
        <f t="shared" si="7"/>
        <v>1.1975232533001201</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投入係数表!D42</f>
        <v>2.0377917747313821E-3</v>
      </c>
      <c r="E42" s="73">
        <f>$C$6*D42</f>
        <v>0.2037791774731382</v>
      </c>
      <c r="F42" s="72">
        <f>分析係数表!C45</f>
        <v>1</v>
      </c>
      <c r="G42" s="73">
        <f>E42*F42</f>
        <v>0.2037791774731382</v>
      </c>
      <c r="H42" s="73">
        <v>0.22795285587210545</v>
      </c>
      <c r="I42" s="73">
        <f>C42+H42</f>
        <v>0.22795285587210545</v>
      </c>
      <c r="J42" s="72">
        <f>分析係数表!G45</f>
        <v>0</v>
      </c>
      <c r="K42" s="74">
        <f>I42*J42</f>
        <v>0</v>
      </c>
      <c r="L42" s="75"/>
      <c r="M42" s="76"/>
      <c r="N42" s="77">
        <f>分析係数表!H45</f>
        <v>0</v>
      </c>
      <c r="O42" s="78">
        <f t="shared" si="4"/>
        <v>0</v>
      </c>
      <c r="P42" s="72">
        <f>分析係数表!C45</f>
        <v>1</v>
      </c>
      <c r="Q42" s="78">
        <f>O42*P42</f>
        <v>0</v>
      </c>
      <c r="R42" s="79">
        <v>2.5929927600119314E-2</v>
      </c>
      <c r="S42" s="80">
        <f>I42+R42</f>
        <v>0.25388278347222476</v>
      </c>
      <c r="T42" s="81">
        <f>分析係数表!F45</f>
        <v>0</v>
      </c>
      <c r="U42" s="82">
        <f t="shared" si="7"/>
        <v>0</v>
      </c>
      <c r="V42" s="83">
        <f>分析係数表!D45</f>
        <v>0</v>
      </c>
      <c r="W42" s="127">
        <f t="shared" si="8"/>
        <v>0</v>
      </c>
      <c r="X42" s="72">
        <f>分析係数表!E45</f>
        <v>0</v>
      </c>
      <c r="Y42" s="126">
        <f t="shared" si="9"/>
        <v>0</v>
      </c>
    </row>
    <row r="43" spans="1:25" x14ac:dyDescent="0.15">
      <c r="A43" s="10" t="s">
        <v>497</v>
      </c>
      <c r="B43" s="9" t="s">
        <v>237</v>
      </c>
      <c r="C43" s="86"/>
      <c r="D43" s="447">
        <f>投入係数表!D43</f>
        <v>2.6861800666913671E-3</v>
      </c>
      <c r="E43" s="441">
        <f>$C$6*D43</f>
        <v>0.26861800666913671</v>
      </c>
      <c r="F43" s="447">
        <f>分析係数表!C46</f>
        <v>0.99300149364803736</v>
      </c>
      <c r="G43" s="441">
        <f>E43*F43</f>
        <v>0.26673808184321124</v>
      </c>
      <c r="H43" s="441">
        <v>0.32727220199334262</v>
      </c>
      <c r="I43" s="441">
        <f>C43+H43</f>
        <v>0.32727220199334262</v>
      </c>
      <c r="J43" s="447">
        <f>分析係数表!G46</f>
        <v>1.2662527198429125E-2</v>
      </c>
      <c r="K43" s="442">
        <f>I43*J43</f>
        <v>4.1440931590304916E-3</v>
      </c>
      <c r="L43" s="448"/>
      <c r="M43" s="449"/>
      <c r="N43" s="450">
        <f>分析係数表!H46</f>
        <v>3.642815848522589E-5</v>
      </c>
      <c r="O43" s="451">
        <f t="shared" si="4"/>
        <v>7.7256224552253424E-4</v>
      </c>
      <c r="P43" s="447">
        <f>分析係数表!C46</f>
        <v>0.99300149364803736</v>
      </c>
      <c r="Q43" s="451">
        <f>O43*P43</f>
        <v>7.6715546373995827E-4</v>
      </c>
      <c r="R43" s="452">
        <v>6.7807435049994425E-2</v>
      </c>
      <c r="S43" s="444">
        <f>I43+R43</f>
        <v>0.39507963704333704</v>
      </c>
      <c r="T43" s="453">
        <f>分析係数表!F46</f>
        <v>0.42786180544499286</v>
      </c>
      <c r="U43" s="445">
        <f t="shared" si="7"/>
        <v>0.16903948679991468</v>
      </c>
      <c r="V43" s="454">
        <f>分析係数表!D46</f>
        <v>2.303242583452741E-3</v>
      </c>
      <c r="W43" s="446">
        <f t="shared" si="8"/>
        <v>0</v>
      </c>
      <c r="X43" s="447">
        <f>分析係数表!E46</f>
        <v>2.2926285623308391E-3</v>
      </c>
      <c r="Y43" s="455">
        <f t="shared" si="9"/>
        <v>0</v>
      </c>
    </row>
    <row r="44" spans="1:25" x14ac:dyDescent="0.15">
      <c r="A44" s="129">
        <v>40</v>
      </c>
      <c r="B44" s="17" t="s">
        <v>137</v>
      </c>
      <c r="C44" s="135">
        <f>SUM(C5:C43)</f>
        <v>100</v>
      </c>
      <c r="D44" s="72">
        <f>投入係数表!D44</f>
        <v>0.24731381993330864</v>
      </c>
      <c r="E44" s="441">
        <f>SUM(E5:E43)</f>
        <v>24.731381993330864</v>
      </c>
      <c r="F44" s="447">
        <f>分析係数表!C47</f>
        <v>0.58532523599566522</v>
      </c>
      <c r="G44" s="441">
        <f>SUM(G5:G43)</f>
        <v>11.292763021264777</v>
      </c>
      <c r="H44" s="441">
        <f>SUM(H5:H43)</f>
        <v>13.723391941787822</v>
      </c>
      <c r="I44" s="441">
        <f>SUM(I5:I43)</f>
        <v>113.7233919417878</v>
      </c>
      <c r="J44" s="72">
        <f>分析係数表!G47</f>
        <v>0.25475569279079324</v>
      </c>
      <c r="K44" s="442">
        <f>SUM(K5:K43)</f>
        <v>31.096527066228852</v>
      </c>
      <c r="L44" s="15">
        <f>最終需要_まとめ!M21</f>
        <v>0.68200000000000005</v>
      </c>
      <c r="M44" s="441">
        <f>K44*L44</f>
        <v>21.20783145916808</v>
      </c>
      <c r="N44" s="77">
        <f>分析係数表!H47</f>
        <v>1</v>
      </c>
      <c r="O44" s="443">
        <f>SUM(O5:O43)</f>
        <v>21.20783145916808</v>
      </c>
      <c r="P44" s="72">
        <f>分析係数表!C47</f>
        <v>0.58532523599566522</v>
      </c>
      <c r="Q44" s="443">
        <f>SUM(Q5:Q43)</f>
        <v>13.771575878656352</v>
      </c>
      <c r="R44" s="441">
        <f>SUM(R5:R43)</f>
        <v>16.909447047703743</v>
      </c>
      <c r="S44" s="444">
        <f>SUM(S5:S43)</f>
        <v>130.63283898949157</v>
      </c>
      <c r="T44" s="453">
        <f>分析係数表!F47</f>
        <v>0.5063294671067512</v>
      </c>
      <c r="U44" s="445">
        <f>SUM(U5:U43)</f>
        <v>93.584353716621052</v>
      </c>
      <c r="V44" s="454">
        <f>分析係数表!D47</f>
        <v>6.4581730562403572E-2</v>
      </c>
      <c r="W44" s="446">
        <f>SUM(W5:W43)</f>
        <v>15</v>
      </c>
      <c r="X44" s="447">
        <f>分析係数表!E47</f>
        <v>5.7136770824146227E-2</v>
      </c>
      <c r="Y44" s="455">
        <f>SUM(Y5:Y43)</f>
        <v>12</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498</v>
      </c>
      <c r="C1" s="58"/>
      <c r="D1" s="58"/>
      <c r="E1" s="58"/>
      <c r="F1" s="59"/>
      <c r="G1" s="58" t="s">
        <v>445</v>
      </c>
    </row>
    <row r="2" spans="1:25" x14ac:dyDescent="0.15">
      <c r="B2" s="5" t="s">
        <v>204</v>
      </c>
      <c r="S2" s="5" t="s">
        <v>139</v>
      </c>
      <c r="U2" s="60" t="s">
        <v>170</v>
      </c>
      <c r="W2" s="5" t="s">
        <v>122</v>
      </c>
      <c r="Y2" s="5" t="s">
        <v>140</v>
      </c>
    </row>
    <row r="3" spans="1:25" ht="45" x14ac:dyDescent="0.15">
      <c r="B3" s="61"/>
      <c r="C3" s="62" t="s">
        <v>185</v>
      </c>
      <c r="D3" s="62" t="s">
        <v>205</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499</v>
      </c>
      <c r="D4" s="68" t="s">
        <v>500</v>
      </c>
      <c r="E4" s="68" t="s">
        <v>501</v>
      </c>
      <c r="F4" s="68" t="s">
        <v>502</v>
      </c>
      <c r="G4" s="68" t="s">
        <v>503</v>
      </c>
      <c r="H4" s="68" t="s">
        <v>144</v>
      </c>
      <c r="I4" s="68" t="s">
        <v>504</v>
      </c>
      <c r="J4" s="68" t="s">
        <v>505</v>
      </c>
      <c r="K4" s="69" t="s">
        <v>506</v>
      </c>
      <c r="L4" s="68" t="s">
        <v>507</v>
      </c>
      <c r="M4" s="68" t="s">
        <v>508</v>
      </c>
      <c r="N4" s="68" t="s">
        <v>509</v>
      </c>
      <c r="O4" s="68" t="s">
        <v>510</v>
      </c>
      <c r="P4" s="68" t="s">
        <v>511</v>
      </c>
      <c r="Q4" s="68" t="s">
        <v>512</v>
      </c>
      <c r="R4" s="68" t="s">
        <v>145</v>
      </c>
      <c r="S4" s="68" t="s">
        <v>513</v>
      </c>
      <c r="T4" s="70" t="s">
        <v>514</v>
      </c>
      <c r="U4" s="69" t="s">
        <v>515</v>
      </c>
      <c r="V4" s="68" t="s">
        <v>516</v>
      </c>
      <c r="W4" s="68" t="s">
        <v>517</v>
      </c>
      <c r="X4" s="68" t="s">
        <v>518</v>
      </c>
      <c r="Y4" s="69" t="s">
        <v>519</v>
      </c>
    </row>
    <row r="5" spans="1:25" x14ac:dyDescent="0.15">
      <c r="A5" s="8" t="s">
        <v>219</v>
      </c>
      <c r="B5" s="9" t="s">
        <v>220</v>
      </c>
      <c r="C5" s="86"/>
      <c r="D5" s="72">
        <f>投入係数表!E5</f>
        <v>0</v>
      </c>
      <c r="E5" s="73">
        <f t="shared" ref="E5:E38" si="0">$C$7*D5</f>
        <v>0</v>
      </c>
      <c r="F5" s="72">
        <f>分析係数表!C8</f>
        <v>0.16988323914406789</v>
      </c>
      <c r="G5" s="73">
        <f t="shared" ref="G5:G38" si="1">E5*F5</f>
        <v>0</v>
      </c>
      <c r="H5" s="73">
        <f t="array" ref="H5:H43">MMULT(逆行列係数!C5:AO43,'3'!G5:G43)</f>
        <v>9.2746662931169843E-2</v>
      </c>
      <c r="I5" s="73">
        <f t="shared" ref="I5:I38" si="2">C5+H5</f>
        <v>9.2746662931169843E-2</v>
      </c>
      <c r="J5" s="72">
        <f>分析係数表!G8</f>
        <v>0.11982810575688495</v>
      </c>
      <c r="K5" s="74">
        <f t="shared" ref="K5:K38" si="3">I5*J5</f>
        <v>1.1113656934314381E-2</v>
      </c>
      <c r="L5" s="75" t="s">
        <v>495</v>
      </c>
      <c r="M5" s="76" t="s">
        <v>495</v>
      </c>
      <c r="N5" s="77">
        <f>分析係数表!H8</f>
        <v>1.1007693311748612E-2</v>
      </c>
      <c r="O5" s="78">
        <f t="shared" ref="O5:O44" si="4">$M$44*N5</f>
        <v>0.17402886692668562</v>
      </c>
      <c r="P5" s="72">
        <f>分析係数表!C8</f>
        <v>0.16988323914406789</v>
      </c>
      <c r="Q5" s="78">
        <f t="shared" ref="Q5:Q38" si="5">O5*P5</f>
        <v>2.9564587618077301E-2</v>
      </c>
      <c r="R5" s="79">
        <f t="array" ref="R5:R43">MMULT(逆行列係数!C5:AO43,'3'!Q5:Q43)</f>
        <v>4.9544115009079091E-2</v>
      </c>
      <c r="S5" s="80">
        <f t="shared" ref="S5:S38" si="6">I5+R5</f>
        <v>0.14229077794024894</v>
      </c>
      <c r="T5" s="81">
        <f>分析係数表!F8</f>
        <v>0.4520504153237429</v>
      </c>
      <c r="U5" s="82">
        <f t="shared" ref="U5:U38" si="7">S5*T5</f>
        <v>6.4322605264628005E-2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投入係数表!E6</f>
        <v>1.9629653863770203E-4</v>
      </c>
      <c r="E6" s="73">
        <f t="shared" si="0"/>
        <v>1.9629653863770205E-2</v>
      </c>
      <c r="F6" s="72">
        <f>分析係数表!C9</f>
        <v>0.40976645435244163</v>
      </c>
      <c r="G6" s="73">
        <f t="shared" si="1"/>
        <v>8.043573663922823E-3</v>
      </c>
      <c r="H6" s="73">
        <v>1.036204096741185E-2</v>
      </c>
      <c r="I6" s="73">
        <f t="shared" si="2"/>
        <v>1.036204096741185E-2</v>
      </c>
      <c r="J6" s="72">
        <f>分析係数表!G9</f>
        <v>0.27278621711745094</v>
      </c>
      <c r="K6" s="74">
        <f t="shared" si="3"/>
        <v>2.8266219571163303E-3</v>
      </c>
      <c r="L6" s="75"/>
      <c r="M6" s="76"/>
      <c r="N6" s="77">
        <f>分析係数表!H9</f>
        <v>5.6766522140644718E-4</v>
      </c>
      <c r="O6" s="78">
        <f t="shared" si="4"/>
        <v>8.9746445942139857E-3</v>
      </c>
      <c r="P6" s="72">
        <f>分析係数表!C9</f>
        <v>0.40976645435244163</v>
      </c>
      <c r="Q6" s="78">
        <f t="shared" si="5"/>
        <v>3.6775082944443724E-3</v>
      </c>
      <c r="R6" s="79">
        <v>4.9502312471651818E-3</v>
      </c>
      <c r="S6" s="80">
        <f t="shared" si="6"/>
        <v>1.5312272214577032E-2</v>
      </c>
      <c r="T6" s="81">
        <f>分析係数表!F9</f>
        <v>0.74407187847350875</v>
      </c>
      <c r="U6" s="82">
        <f t="shared" si="7"/>
        <v>1.1393431150398045E-2</v>
      </c>
      <c r="V6" s="83">
        <f>分析係数表!D9</f>
        <v>0.14440533530937386</v>
      </c>
      <c r="W6" s="127">
        <f t="shared" si="8"/>
        <v>0</v>
      </c>
      <c r="X6" s="72">
        <f>分析係数表!E9</f>
        <v>0.11439422008151168</v>
      </c>
      <c r="Y6" s="126">
        <f t="shared" si="9"/>
        <v>0</v>
      </c>
    </row>
    <row r="7" spans="1:25" x14ac:dyDescent="0.15">
      <c r="A7" s="10" t="s">
        <v>178</v>
      </c>
      <c r="B7" s="9" t="s">
        <v>222</v>
      </c>
      <c r="C7" s="71">
        <f>最終需要_まとめ!C8</f>
        <v>100</v>
      </c>
      <c r="D7" s="72">
        <f>投入係数表!E7</f>
        <v>3.7514449606316384E-2</v>
      </c>
      <c r="E7" s="73">
        <f t="shared" si="0"/>
        <v>3.7514449606316385</v>
      </c>
      <c r="F7" s="72">
        <f>分析係数表!C10</f>
        <v>0.68007710705743762</v>
      </c>
      <c r="G7" s="73">
        <f t="shared" si="1"/>
        <v>2.5512718361115678</v>
      </c>
      <c r="H7" s="73">
        <v>2.6456223854684695</v>
      </c>
      <c r="I7" s="73">
        <f t="shared" si="2"/>
        <v>102.64562238546847</v>
      </c>
      <c r="J7" s="72">
        <f>分析係数表!G10</f>
        <v>0.17854260725424764</v>
      </c>
      <c r="K7" s="74">
        <f t="shared" si="3"/>
        <v>18.326617043936508</v>
      </c>
      <c r="L7" s="75"/>
      <c r="M7" s="76"/>
      <c r="N7" s="77">
        <f>分析係数表!H10</f>
        <v>1.290834700219075E-3</v>
      </c>
      <c r="O7" s="78">
        <f t="shared" si="4"/>
        <v>2.0407772446658787E-2</v>
      </c>
      <c r="P7" s="72">
        <f>分析係数表!C10</f>
        <v>0.68007710705743762</v>
      </c>
      <c r="Q7" s="78">
        <f t="shared" si="5"/>
        <v>1.3878858847010194E-2</v>
      </c>
      <c r="R7" s="79">
        <v>2.3409859974861467E-2</v>
      </c>
      <c r="S7" s="80">
        <f t="shared" si="6"/>
        <v>102.66903224544333</v>
      </c>
      <c r="T7" s="81">
        <f>分析係数表!F10</f>
        <v>0.51654343606185527</v>
      </c>
      <c r="U7" s="82">
        <f t="shared" si="7"/>
        <v>53.033014693206717</v>
      </c>
      <c r="V7" s="83">
        <f>分析係数表!D10</f>
        <v>9.7799297694606213E-2</v>
      </c>
      <c r="W7" s="127">
        <f t="shared" si="8"/>
        <v>10</v>
      </c>
      <c r="X7" s="72">
        <f>分析係数表!E10</f>
        <v>2.6958057972911079E-2</v>
      </c>
      <c r="Y7" s="126">
        <f t="shared" si="9"/>
        <v>3</v>
      </c>
    </row>
    <row r="8" spans="1:25" x14ac:dyDescent="0.15">
      <c r="A8" s="10" t="s">
        <v>179</v>
      </c>
      <c r="B8" s="9" t="s">
        <v>27</v>
      </c>
      <c r="C8" s="86"/>
      <c r="D8" s="72">
        <f>投入係数表!E8</f>
        <v>0</v>
      </c>
      <c r="E8" s="73">
        <f t="shared" si="0"/>
        <v>0</v>
      </c>
      <c r="F8" s="72">
        <f>分析係数表!C11</f>
        <v>2.1147201560344109E-2</v>
      </c>
      <c r="G8" s="73">
        <f t="shared" si="1"/>
        <v>0</v>
      </c>
      <c r="H8" s="73">
        <v>1.6307959725502422E-2</v>
      </c>
      <c r="I8" s="73">
        <f t="shared" si="2"/>
        <v>1.6307959725502422E-2</v>
      </c>
      <c r="J8" s="72">
        <f>分析係数表!G11</f>
        <v>0.2349962690544718</v>
      </c>
      <c r="K8" s="74">
        <f t="shared" si="3"/>
        <v>3.8323096913836572E-3</v>
      </c>
      <c r="L8" s="75"/>
      <c r="M8" s="76"/>
      <c r="N8" s="77">
        <f>分析係数表!H11</f>
        <v>-2.2238602446561594E-5</v>
      </c>
      <c r="O8" s="78">
        <f t="shared" si="4"/>
        <v>-3.5158671996043689E-4</v>
      </c>
      <c r="P8" s="72">
        <f>分析係数表!C11</f>
        <v>2.1147201560344109E-2</v>
      </c>
      <c r="Q8" s="78">
        <f t="shared" si="5"/>
        <v>-7.4350752329436185E-6</v>
      </c>
      <c r="R8" s="79">
        <v>4.0884267811631151E-3</v>
      </c>
      <c r="S8" s="80">
        <f t="shared" si="6"/>
        <v>2.0396386506665538E-2</v>
      </c>
      <c r="T8" s="81">
        <f>分析係数表!F11</f>
        <v>0.38828483104146677</v>
      </c>
      <c r="U8" s="82">
        <f t="shared" si="7"/>
        <v>7.9196074885970816E-3</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投入係数表!E9</f>
        <v>0.1071124779166394</v>
      </c>
      <c r="E9" s="73">
        <f t="shared" si="0"/>
        <v>10.71124779166394</v>
      </c>
      <c r="F9" s="72">
        <f>分析係数表!C12</f>
        <v>0.26979296775158057</v>
      </c>
      <c r="G9" s="73">
        <f t="shared" si="1"/>
        <v>2.8898193300355781</v>
      </c>
      <c r="H9" s="73">
        <v>3.1545823706301541</v>
      </c>
      <c r="I9" s="73">
        <f t="shared" si="2"/>
        <v>3.1545823706301541</v>
      </c>
      <c r="J9" s="72">
        <f>分析係数表!G12</f>
        <v>0.14399966915404239</v>
      </c>
      <c r="K9" s="74">
        <f t="shared" si="3"/>
        <v>0.45425881768991694</v>
      </c>
      <c r="L9" s="75"/>
      <c r="M9" s="76"/>
      <c r="N9" s="77">
        <f>分析係数表!H12</f>
        <v>8.4790563397567215E-2</v>
      </c>
      <c r="O9" s="78">
        <f t="shared" si="4"/>
        <v>1.3405175140921401</v>
      </c>
      <c r="P9" s="72">
        <f>分析係数表!C12</f>
        <v>0.26979296775158057</v>
      </c>
      <c r="Q9" s="78">
        <f t="shared" si="5"/>
        <v>0.36166219844988973</v>
      </c>
      <c r="R9" s="79">
        <v>0.45689242754580955</v>
      </c>
      <c r="S9" s="80">
        <f t="shared" si="6"/>
        <v>3.6114747981759638</v>
      </c>
      <c r="T9" s="81">
        <f>分析係数表!F12</f>
        <v>0.33481714299007204</v>
      </c>
      <c r="U9" s="82">
        <f t="shared" si="7"/>
        <v>1.2091836739059232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投入係数表!E10</f>
        <v>1.9564221684224302E-2</v>
      </c>
      <c r="E10" s="73">
        <f t="shared" si="0"/>
        <v>1.9564221684224301</v>
      </c>
      <c r="F10" s="72">
        <f>分析係数表!C13</f>
        <v>6.684233532602335E-2</v>
      </c>
      <c r="G10" s="73">
        <f t="shared" si="1"/>
        <v>0.13077182662095779</v>
      </c>
      <c r="H10" s="73">
        <v>0.14060093621748823</v>
      </c>
      <c r="I10" s="73">
        <f t="shared" si="2"/>
        <v>0.14060093621748823</v>
      </c>
      <c r="J10" s="72">
        <f>分析係数表!G13</f>
        <v>0.23596605339775753</v>
      </c>
      <c r="K10" s="74">
        <f t="shared" si="3"/>
        <v>3.3177048023270532E-2</v>
      </c>
      <c r="L10" s="75"/>
      <c r="M10" s="76"/>
      <c r="N10" s="77">
        <f>分析係数表!H13</f>
        <v>1.6879182236800124E-2</v>
      </c>
      <c r="O10" s="78">
        <f t="shared" si="4"/>
        <v>0.26685563234071769</v>
      </c>
      <c r="P10" s="72">
        <f>分析係数表!C13</f>
        <v>6.684233532602335E-2</v>
      </c>
      <c r="Q10" s="78">
        <f t="shared" si="5"/>
        <v>1.7837253660556253E-2</v>
      </c>
      <c r="R10" s="79">
        <v>1.9927959838288663E-2</v>
      </c>
      <c r="S10" s="80">
        <f t="shared" si="6"/>
        <v>0.16052889605577689</v>
      </c>
      <c r="T10" s="81">
        <f>分析係数表!F13</f>
        <v>0.36934894381465649</v>
      </c>
      <c r="U10" s="82">
        <f t="shared" si="7"/>
        <v>5.9291178209933973E-2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投入係数表!E11</f>
        <v>3.7296342341163386E-3</v>
      </c>
      <c r="E11" s="73">
        <f t="shared" si="0"/>
        <v>0.37296342341163385</v>
      </c>
      <c r="F11" s="72">
        <f>分析係数表!C14</f>
        <v>0.21710827927701792</v>
      </c>
      <c r="G11" s="73">
        <f t="shared" si="1"/>
        <v>8.0973447090165684E-2</v>
      </c>
      <c r="H11" s="73">
        <v>0.14226919930697254</v>
      </c>
      <c r="I11" s="73">
        <f t="shared" si="2"/>
        <v>0.14226919930697254</v>
      </c>
      <c r="J11" s="72">
        <f>分析係数表!G14</f>
        <v>0.17574790290253137</v>
      </c>
      <c r="K11" s="74">
        <f t="shared" si="3"/>
        <v>2.5003513425822695E-2</v>
      </c>
      <c r="L11" s="75"/>
      <c r="M11" s="76"/>
      <c r="N11" s="77">
        <f>分析係数表!H14</f>
        <v>1.1225515443921091E-3</v>
      </c>
      <c r="O11" s="78">
        <f t="shared" si="4"/>
        <v>1.7747258013525335E-2</v>
      </c>
      <c r="P11" s="72">
        <f>分析係数表!C14</f>
        <v>0.21710827927701792</v>
      </c>
      <c r="Q11" s="78">
        <f t="shared" si="5"/>
        <v>3.8530766492017527E-3</v>
      </c>
      <c r="R11" s="79">
        <v>2.1678921472586037E-2</v>
      </c>
      <c r="S11" s="80">
        <f t="shared" si="6"/>
        <v>0.16394812077955859</v>
      </c>
      <c r="T11" s="81">
        <f>分析係数表!F14</f>
        <v>0.32729567218469302</v>
      </c>
      <c r="U11" s="82">
        <f t="shared" si="7"/>
        <v>5.3659510393962863E-2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投入係数表!E12</f>
        <v>1.1450631420532618E-2</v>
      </c>
      <c r="E12" s="73">
        <f t="shared" si="0"/>
        <v>1.1450631420532618</v>
      </c>
      <c r="F12" s="72">
        <f>分析係数表!C15</f>
        <v>0.1777237835164599</v>
      </c>
      <c r="G12" s="73">
        <f t="shared" si="1"/>
        <v>0.20350495397095125</v>
      </c>
      <c r="H12" s="73">
        <v>0.25658136941910742</v>
      </c>
      <c r="I12" s="73">
        <f t="shared" si="2"/>
        <v>0.25658136941910742</v>
      </c>
      <c r="J12" s="72">
        <f>分析係数表!G15</f>
        <v>0.10387096116118634</v>
      </c>
      <c r="K12" s="74">
        <f t="shared" si="3"/>
        <v>2.6651353457616111E-2</v>
      </c>
      <c r="L12" s="75"/>
      <c r="M12" s="76"/>
      <c r="N12" s="77">
        <f>分析係数表!H15</f>
        <v>7.5144901505810619E-3</v>
      </c>
      <c r="O12" s="78">
        <f t="shared" si="4"/>
        <v>0.11880220218722851</v>
      </c>
      <c r="P12" s="72">
        <f>分析係数表!C15</f>
        <v>0.1777237835164599</v>
      </c>
      <c r="Q12" s="78">
        <f t="shared" si="5"/>
        <v>2.1113976862801698E-2</v>
      </c>
      <c r="R12" s="79">
        <v>4.9558676945676103E-2</v>
      </c>
      <c r="S12" s="80">
        <f t="shared" si="6"/>
        <v>0.30614004636478354</v>
      </c>
      <c r="T12" s="81">
        <f>分析係数表!F15</f>
        <v>0.33005409485469872</v>
      </c>
      <c r="U12" s="82">
        <f t="shared" si="7"/>
        <v>0.10104277590170413</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投入係数表!E13</f>
        <v>5.4788545006434167E-2</v>
      </c>
      <c r="E13" s="73">
        <f t="shared" si="0"/>
        <v>5.4788545006434166</v>
      </c>
      <c r="F13" s="72">
        <f>分析係数表!C16</f>
        <v>0.12368252551663639</v>
      </c>
      <c r="G13" s="73">
        <f t="shared" si="1"/>
        <v>0.67763856157776747</v>
      </c>
      <c r="H13" s="73">
        <v>0.7356390473184794</v>
      </c>
      <c r="I13" s="73">
        <f t="shared" si="2"/>
        <v>0.7356390473184794</v>
      </c>
      <c r="J13" s="72">
        <f>分析係数表!G16</f>
        <v>1.9772048092292722E-2</v>
      </c>
      <c r="K13" s="74">
        <f t="shared" si="3"/>
        <v>1.4545090622149377E-2</v>
      </c>
      <c r="L13" s="75"/>
      <c r="M13" s="76"/>
      <c r="N13" s="77">
        <f>分析係数表!H16</f>
        <v>1.7113434381227897E-2</v>
      </c>
      <c r="O13" s="78">
        <f t="shared" si="4"/>
        <v>0.27055909991701738</v>
      </c>
      <c r="P13" s="72">
        <f>分析係数表!C16</f>
        <v>0.12368252551663639</v>
      </c>
      <c r="Q13" s="78">
        <f t="shared" si="5"/>
        <v>3.3463432779244677E-2</v>
      </c>
      <c r="R13" s="79">
        <v>4.8636246156199464E-2</v>
      </c>
      <c r="S13" s="80">
        <f t="shared" si="6"/>
        <v>0.78427529347467884</v>
      </c>
      <c r="T13" s="81">
        <f>分析係数表!F16</f>
        <v>0.17086837167280561</v>
      </c>
      <c r="U13" s="82">
        <f t="shared" si="7"/>
        <v>0.1340078423392301</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投入係数表!E14</f>
        <v>1.5769155270562062E-2</v>
      </c>
      <c r="E14" s="73">
        <f t="shared" si="0"/>
        <v>1.5769155270562063</v>
      </c>
      <c r="F14" s="72">
        <f>分析係数表!C17</f>
        <v>0.19283956701830429</v>
      </c>
      <c r="G14" s="73">
        <f t="shared" si="1"/>
        <v>0.3040917074619599</v>
      </c>
      <c r="H14" s="73">
        <v>0.36392630274375826</v>
      </c>
      <c r="I14" s="73">
        <f t="shared" si="2"/>
        <v>0.36392630274375826</v>
      </c>
      <c r="J14" s="72">
        <f>分析係数表!G17</f>
        <v>0.23402763404868787</v>
      </c>
      <c r="K14" s="74">
        <f t="shared" si="3"/>
        <v>8.516881159920825E-2</v>
      </c>
      <c r="L14" s="75"/>
      <c r="M14" s="76"/>
      <c r="N14" s="77">
        <f>分析係数表!H17</f>
        <v>3.1766349957435482E-3</v>
      </c>
      <c r="O14" s="78">
        <f t="shared" si="4"/>
        <v>5.0221801543005387E-2</v>
      </c>
      <c r="P14" s="72">
        <f>分析係数表!C17</f>
        <v>0.19283956701830429</v>
      </c>
      <c r="Q14" s="78">
        <f t="shared" si="5"/>
        <v>9.6847504644323647E-3</v>
      </c>
      <c r="R14" s="79">
        <v>2.2265640235132618E-2</v>
      </c>
      <c r="S14" s="80">
        <f t="shared" si="6"/>
        <v>0.38619194297889087</v>
      </c>
      <c r="T14" s="81">
        <f>分析係数表!F17</f>
        <v>0.36995154049829787</v>
      </c>
      <c r="U14" s="82">
        <f t="shared" si="7"/>
        <v>0.14287230423307148</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投入係数表!E15</f>
        <v>4.3621453030600448E-5</v>
      </c>
      <c r="E15" s="73">
        <f t="shared" si="0"/>
        <v>4.3621453030600445E-3</v>
      </c>
      <c r="F15" s="72">
        <f>分析係数表!C18</f>
        <v>0.30630539049432115</v>
      </c>
      <c r="G15" s="73">
        <f t="shared" si="1"/>
        <v>1.3361486204467759E-3</v>
      </c>
      <c r="H15" s="73">
        <v>1.4598258189219202E-2</v>
      </c>
      <c r="I15" s="73">
        <f t="shared" si="2"/>
        <v>1.4598258189219202E-2</v>
      </c>
      <c r="J15" s="72">
        <f>分析係数表!G18</f>
        <v>0.21755179396051724</v>
      </c>
      <c r="K15" s="74">
        <f t="shared" si="3"/>
        <v>3.1758772577634496E-3</v>
      </c>
      <c r="L15" s="75"/>
      <c r="M15" s="76"/>
      <c r="N15" s="77">
        <f>分析係数表!H18</f>
        <v>5.3704565311248737E-4</v>
      </c>
      <c r="O15" s="78">
        <f t="shared" si="4"/>
        <v>8.4905569088953251E-3</v>
      </c>
      <c r="P15" s="72">
        <f>分析係数表!C18</f>
        <v>0.30630539049432115</v>
      </c>
      <c r="Q15" s="78">
        <f t="shared" si="5"/>
        <v>2.6007033494934387E-3</v>
      </c>
      <c r="R15" s="79">
        <v>6.8724433016527876E-3</v>
      </c>
      <c r="S15" s="80">
        <f t="shared" si="6"/>
        <v>2.1470701490871991E-2</v>
      </c>
      <c r="T15" s="81">
        <f>分析係数表!F18</f>
        <v>0.4635011306393737</v>
      </c>
      <c r="U15" s="82">
        <f t="shared" si="7"/>
        <v>9.9516944166396538E-3</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投入係数表!E16</f>
        <v>3.0535017121420316E-4</v>
      </c>
      <c r="E16" s="73">
        <f t="shared" si="0"/>
        <v>3.0535017121420316E-2</v>
      </c>
      <c r="F16" s="72">
        <f>分析係数表!C19</f>
        <v>0.36966314955627488</v>
      </c>
      <c r="G16" s="73">
        <f t="shared" si="1"/>
        <v>1.1287670600859013E-2</v>
      </c>
      <c r="H16" s="73">
        <v>6.9669967015866044E-2</v>
      </c>
      <c r="I16" s="73">
        <f t="shared" si="2"/>
        <v>6.9669967015866044E-2</v>
      </c>
      <c r="J16" s="72">
        <f>分析係数表!G19</f>
        <v>4.2381117789262797E-2</v>
      </c>
      <c r="K16" s="74">
        <f t="shared" si="3"/>
        <v>2.9526910784734729E-3</v>
      </c>
      <c r="L16" s="75"/>
      <c r="M16" s="76"/>
      <c r="N16" s="77">
        <f>分析係数表!H19</f>
        <v>-1.254655481313475E-4</v>
      </c>
      <c r="O16" s="78">
        <f t="shared" si="4"/>
        <v>-1.9835788081350022E-3</v>
      </c>
      <c r="P16" s="72">
        <f>分析係数表!C19</f>
        <v>0.36966314955627488</v>
      </c>
      <c r="Q16" s="78">
        <f t="shared" si="5"/>
        <v>-7.3325598960826679E-4</v>
      </c>
      <c r="R16" s="79">
        <v>4.6537241593756287E-3</v>
      </c>
      <c r="S16" s="80">
        <f t="shared" si="6"/>
        <v>7.432369117524168E-2</v>
      </c>
      <c r="T16" s="81">
        <f>分析係数表!F19</f>
        <v>0.17645477862102601</v>
      </c>
      <c r="U16" s="82">
        <f t="shared" si="7"/>
        <v>1.3114770472624776E-2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投入係数表!E17</f>
        <v>0</v>
      </c>
      <c r="E17" s="73">
        <f t="shared" si="0"/>
        <v>0</v>
      </c>
      <c r="F17" s="72">
        <f>分析係数表!C20</f>
        <v>0.11840151680286914</v>
      </c>
      <c r="G17" s="73">
        <f t="shared" si="1"/>
        <v>0</v>
      </c>
      <c r="H17" s="73">
        <v>6.8382690064792591E-3</v>
      </c>
      <c r="I17" s="73">
        <f t="shared" si="2"/>
        <v>6.8382690064792591E-3</v>
      </c>
      <c r="J17" s="72">
        <f>分析係数表!G20</f>
        <v>0.11103277983246747</v>
      </c>
      <c r="K17" s="74">
        <f t="shared" si="3"/>
        <v>7.5927201703159767E-4</v>
      </c>
      <c r="L17" s="75"/>
      <c r="M17" s="76"/>
      <c r="N17" s="77">
        <f>分析係数表!H20</f>
        <v>6.0558701736942728E-4</v>
      </c>
      <c r="O17" s="78">
        <f t="shared" si="4"/>
        <v>9.5741786651913005E-3</v>
      </c>
      <c r="P17" s="72">
        <f>分析係数表!C20</f>
        <v>0.11840151680286914</v>
      </c>
      <c r="Q17" s="78">
        <f t="shared" si="5"/>
        <v>1.1335972761003191E-3</v>
      </c>
      <c r="R17" s="79">
        <v>2.9565167208276443E-3</v>
      </c>
      <c r="S17" s="80">
        <f t="shared" si="6"/>
        <v>9.7947857273069025E-3</v>
      </c>
      <c r="T17" s="81">
        <f>分析係数表!F20</f>
        <v>0.24737258814980315</v>
      </c>
      <c r="U17" s="82">
        <f t="shared" si="7"/>
        <v>2.4229614957366604E-3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投入係数表!E18</f>
        <v>1.7666688477393183E-3</v>
      </c>
      <c r="E18" s="73">
        <f t="shared" si="0"/>
        <v>0.17666688477393183</v>
      </c>
      <c r="F18" s="72">
        <f>分析係数表!C21</f>
        <v>0.26258212636596168</v>
      </c>
      <c r="G18" s="73">
        <f t="shared" si="1"/>
        <v>4.638956626238936E-2</v>
      </c>
      <c r="H18" s="73">
        <v>7.7396545180115239E-2</v>
      </c>
      <c r="I18" s="73">
        <f t="shared" si="2"/>
        <v>7.7396545180115239E-2</v>
      </c>
      <c r="J18" s="72">
        <f>分析係数表!G21</f>
        <v>0.28467983327929475</v>
      </c>
      <c r="K18" s="74">
        <f t="shared" si="3"/>
        <v>2.2033235578268608E-2</v>
      </c>
      <c r="L18" s="75"/>
      <c r="M18" s="76"/>
      <c r="N18" s="77">
        <f>分析係数表!H21</f>
        <v>1.0324354165676096E-3</v>
      </c>
      <c r="O18" s="78">
        <f t="shared" si="4"/>
        <v>1.6322544663237896E-2</v>
      </c>
      <c r="P18" s="72">
        <f>分析係数表!C21</f>
        <v>0.26258212636596168</v>
      </c>
      <c r="Q18" s="78">
        <f t="shared" si="5"/>
        <v>4.2860084853763867E-3</v>
      </c>
      <c r="R18" s="79">
        <v>1.2451136392580704E-2</v>
      </c>
      <c r="S18" s="80">
        <f t="shared" si="6"/>
        <v>8.9847681572695945E-2</v>
      </c>
      <c r="T18" s="81">
        <f>分析係数表!F21</f>
        <v>0.42515189534375575</v>
      </c>
      <c r="U18" s="82">
        <f t="shared" si="7"/>
        <v>3.819891211287392E-2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投入係数表!E19</f>
        <v>0</v>
      </c>
      <c r="E19" s="73">
        <f t="shared" si="0"/>
        <v>0</v>
      </c>
      <c r="F19" s="72">
        <f>分析係数表!C22</f>
        <v>0.19256748567873505</v>
      </c>
      <c r="G19" s="73">
        <f t="shared" si="1"/>
        <v>0</v>
      </c>
      <c r="H19" s="73">
        <v>1.3617015525332583E-2</v>
      </c>
      <c r="I19" s="73">
        <f t="shared" si="2"/>
        <v>1.3617015525332583E-2</v>
      </c>
      <c r="J19" s="72">
        <f>分析係数表!G22</f>
        <v>0.19753386347788673</v>
      </c>
      <c r="K19" s="74">
        <f t="shared" si="3"/>
        <v>2.6898216857573105E-3</v>
      </c>
      <c r="L19" s="75"/>
      <c r="M19" s="76"/>
      <c r="N19" s="77">
        <f>分析係数表!H22</f>
        <v>4.8211298587508529E-5</v>
      </c>
      <c r="O19" s="78">
        <f t="shared" si="4"/>
        <v>7.6220852349632019E-4</v>
      </c>
      <c r="P19" s="72">
        <f>分析係数表!C22</f>
        <v>0.19256748567873505</v>
      </c>
      <c r="Q19" s="78">
        <f t="shared" si="5"/>
        <v>1.4677657893258744E-4</v>
      </c>
      <c r="R19" s="79">
        <v>3.5828642998164944E-3</v>
      </c>
      <c r="S19" s="80">
        <f t="shared" si="6"/>
        <v>1.7199879825149075E-2</v>
      </c>
      <c r="T19" s="81">
        <f>分析係数表!F22</f>
        <v>0.41915604646677446</v>
      </c>
      <c r="U19" s="82">
        <f t="shared" si="7"/>
        <v>7.2094336272131221E-3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投入係数表!E20</f>
        <v>0</v>
      </c>
      <c r="E20" s="73">
        <f t="shared" si="0"/>
        <v>0</v>
      </c>
      <c r="F20" s="72">
        <f>分析係数表!C23</f>
        <v>0.20116432520583094</v>
      </c>
      <c r="G20" s="73">
        <f t="shared" si="1"/>
        <v>0</v>
      </c>
      <c r="H20" s="73">
        <v>1.2195838567711665E-2</v>
      </c>
      <c r="I20" s="73">
        <f t="shared" si="2"/>
        <v>1.2195838567711665E-2</v>
      </c>
      <c r="J20" s="72">
        <f>分析係数表!G23</f>
        <v>0.20785566100352021</v>
      </c>
      <c r="K20" s="74">
        <f t="shared" si="3"/>
        <v>2.5349740869839332E-3</v>
      </c>
      <c r="L20" s="75"/>
      <c r="M20" s="76"/>
      <c r="N20" s="77">
        <f>分析係数表!H23</f>
        <v>2.5225877402069866E-5</v>
      </c>
      <c r="O20" s="78">
        <f t="shared" si="4"/>
        <v>3.9881478682079406E-4</v>
      </c>
      <c r="P20" s="72">
        <f>分析係数表!C23</f>
        <v>0.20116432520583094</v>
      </c>
      <c r="Q20" s="78">
        <f t="shared" si="5"/>
        <v>8.0227307472912355E-5</v>
      </c>
      <c r="R20" s="79">
        <v>3.4153492541222023E-3</v>
      </c>
      <c r="S20" s="80">
        <f t="shared" si="6"/>
        <v>1.5611187821833867E-2</v>
      </c>
      <c r="T20" s="81">
        <f>分析係数表!F23</f>
        <v>0.42478695148042223</v>
      </c>
      <c r="U20" s="82">
        <f t="shared" si="7"/>
        <v>6.6314288838251008E-3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投入係数表!E21</f>
        <v>2.1810726515300224E-5</v>
      </c>
      <c r="E21" s="73">
        <f t="shared" si="0"/>
        <v>2.1810726515300223E-3</v>
      </c>
      <c r="F21" s="72">
        <f>分析係数表!C24</f>
        <v>0.46796458506974481</v>
      </c>
      <c r="G21" s="73">
        <f t="shared" si="1"/>
        <v>1.0206647583802151E-3</v>
      </c>
      <c r="H21" s="73">
        <v>1.4437418739258415E-2</v>
      </c>
      <c r="I21" s="73">
        <f t="shared" si="2"/>
        <v>1.4437418739258415E-2</v>
      </c>
      <c r="J21" s="72">
        <f>分析係数表!G24</f>
        <v>0.19290112247208774</v>
      </c>
      <c r="K21" s="74">
        <f t="shared" si="3"/>
        <v>2.7849942804025023E-3</v>
      </c>
      <c r="L21" s="75"/>
      <c r="M21" s="76"/>
      <c r="N21" s="77">
        <f>分析係数表!H24</f>
        <v>1.1220536652328578E-3</v>
      </c>
      <c r="O21" s="78">
        <f t="shared" si="4"/>
        <v>1.7739386669048611E-2</v>
      </c>
      <c r="P21" s="72">
        <f>分析係数表!C24</f>
        <v>0.46796458506974481</v>
      </c>
      <c r="Q21" s="78">
        <f t="shared" si="5"/>
        <v>8.301404721973096E-3</v>
      </c>
      <c r="R21" s="79">
        <v>1.6847181087891648E-2</v>
      </c>
      <c r="S21" s="80">
        <f t="shared" si="6"/>
        <v>3.1284599827150067E-2</v>
      </c>
      <c r="T21" s="81">
        <f>分析係数表!F24</f>
        <v>0.36341689561906876</v>
      </c>
      <c r="U21" s="82">
        <f t="shared" si="7"/>
        <v>1.1369352149867732E-2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投入係数表!E22</f>
        <v>0</v>
      </c>
      <c r="E22" s="73">
        <f t="shared" si="0"/>
        <v>0</v>
      </c>
      <c r="F22" s="72">
        <f>分析係数表!C25</f>
        <v>0.11839811615034102</v>
      </c>
      <c r="G22" s="73">
        <f t="shared" si="1"/>
        <v>0</v>
      </c>
      <c r="H22" s="73">
        <v>1.0458557502266336E-2</v>
      </c>
      <c r="I22" s="73">
        <f t="shared" si="2"/>
        <v>1.0458557502266336E-2</v>
      </c>
      <c r="J22" s="72">
        <f>分析係数表!G25</f>
        <v>0.19601885967651284</v>
      </c>
      <c r="K22" s="74">
        <f t="shared" si="3"/>
        <v>2.0500745154554854E-3</v>
      </c>
      <c r="L22" s="75"/>
      <c r="M22" s="76"/>
      <c r="N22" s="77">
        <f>分析係数表!H25</f>
        <v>4.7721717414244671E-4</v>
      </c>
      <c r="O22" s="78">
        <f t="shared" si="4"/>
        <v>7.5446836809420614E-3</v>
      </c>
      <c r="P22" s="72">
        <f>分析係数表!C25</f>
        <v>0.11839811615034102</v>
      </c>
      <c r="Q22" s="78">
        <f t="shared" si="5"/>
        <v>8.9327633477376061E-4</v>
      </c>
      <c r="R22" s="79">
        <v>5.63524444106063E-3</v>
      </c>
      <c r="S22" s="80">
        <f t="shared" si="6"/>
        <v>1.6093801943326966E-2</v>
      </c>
      <c r="T22" s="81">
        <f>分析係数表!F25</f>
        <v>0.34892899519140697</v>
      </c>
      <c r="U22" s="82">
        <f t="shared" si="7"/>
        <v>5.6155941408945909E-3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投入係数表!E23</f>
        <v>1.4176972234945147E-3</v>
      </c>
      <c r="E23" s="73">
        <f t="shared" si="0"/>
        <v>0.14176972234945145</v>
      </c>
      <c r="F23" s="72">
        <f>分析係数表!C26</f>
        <v>0.29113960871661038</v>
      </c>
      <c r="G23" s="73">
        <f t="shared" si="1"/>
        <v>4.1274781492681788E-2</v>
      </c>
      <c r="H23" s="73">
        <v>6.328624351746627E-2</v>
      </c>
      <c r="I23" s="73">
        <f t="shared" si="2"/>
        <v>6.328624351746627E-2</v>
      </c>
      <c r="J23" s="72">
        <f>分析係数表!G26</f>
        <v>0.2004458717578543</v>
      </c>
      <c r="K23" s="74">
        <f t="shared" si="3"/>
        <v>1.2685466252138382E-2</v>
      </c>
      <c r="L23" s="75"/>
      <c r="M23" s="76"/>
      <c r="N23" s="77">
        <f>分析係数表!H26</f>
        <v>1.0726059667332082E-2</v>
      </c>
      <c r="O23" s="78">
        <f t="shared" si="4"/>
        <v>0.16957630973435084</v>
      </c>
      <c r="P23" s="72">
        <f>分析係数表!C26</f>
        <v>0.29113960871661038</v>
      </c>
      <c r="Q23" s="78">
        <f t="shared" si="5"/>
        <v>4.9370380463665632E-2</v>
      </c>
      <c r="R23" s="79">
        <v>5.5547168699618517E-2</v>
      </c>
      <c r="S23" s="80">
        <f t="shared" si="6"/>
        <v>0.11883341221708479</v>
      </c>
      <c r="T23" s="81">
        <f>分析係数表!F26</f>
        <v>0.34176102976079403</v>
      </c>
      <c r="U23" s="82">
        <f t="shared" si="7"/>
        <v>4.0612629329299821E-2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投入係数表!E24</f>
        <v>4.3621453030600448E-5</v>
      </c>
      <c r="E24" s="73">
        <f t="shared" si="0"/>
        <v>4.3621453030600445E-3</v>
      </c>
      <c r="F24" s="72">
        <f>分析係数表!C27</f>
        <v>0.22390034937983039</v>
      </c>
      <c r="G24" s="73">
        <f t="shared" si="1"/>
        <v>9.7668585740072998E-4</v>
      </c>
      <c r="H24" s="73">
        <v>2.8879402912579039E-3</v>
      </c>
      <c r="I24" s="73">
        <f t="shared" si="2"/>
        <v>2.8879402912579039E-3</v>
      </c>
      <c r="J24" s="72">
        <f>分析係数表!G27</f>
        <v>0.17801424712710151</v>
      </c>
      <c r="K24" s="74">
        <f t="shared" si="3"/>
        <v>5.1409451669629804E-4</v>
      </c>
      <c r="L24" s="75"/>
      <c r="M24" s="76"/>
      <c r="N24" s="77">
        <f>分析係数表!H27</f>
        <v>1.001616696609949E-2</v>
      </c>
      <c r="O24" s="78">
        <f t="shared" si="4"/>
        <v>0.1583530844012854</v>
      </c>
      <c r="P24" s="72">
        <f>分析係数表!C27</f>
        <v>0.22390034937983039</v>
      </c>
      <c r="Q24" s="78">
        <f t="shared" si="5"/>
        <v>3.5455310922821573E-2</v>
      </c>
      <c r="R24" s="79">
        <v>3.6207998547766858E-2</v>
      </c>
      <c r="S24" s="80">
        <f t="shared" si="6"/>
        <v>3.9095938839024763E-2</v>
      </c>
      <c r="T24" s="81">
        <f>分析係数表!F27</f>
        <v>0.3354402389489512</v>
      </c>
      <c r="U24" s="82">
        <f t="shared" si="7"/>
        <v>1.3114351066096049E-2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投入係数表!E25</f>
        <v>4.4537503544243059E-2</v>
      </c>
      <c r="E25" s="73">
        <f t="shared" si="0"/>
        <v>4.4537503544243062</v>
      </c>
      <c r="F25" s="72">
        <f>分析係数表!C28</f>
        <v>0.22512814125204084</v>
      </c>
      <c r="G25" s="73">
        <f t="shared" si="1"/>
        <v>1.0026645388921622</v>
      </c>
      <c r="H25" s="73">
        <v>1.1343857813047271</v>
      </c>
      <c r="I25" s="73">
        <f t="shared" si="2"/>
        <v>1.1343857813047271</v>
      </c>
      <c r="J25" s="72">
        <f>分析係数表!G28</f>
        <v>0.17968722251031818</v>
      </c>
      <c r="K25" s="74">
        <f t="shared" si="3"/>
        <v>0.20383463029784366</v>
      </c>
      <c r="L25" s="75"/>
      <c r="M25" s="76"/>
      <c r="N25" s="77">
        <f>分析係数表!H28</f>
        <v>8.1409051127791718E-3</v>
      </c>
      <c r="O25" s="78">
        <f t="shared" si="4"/>
        <v>0.12870566542969619</v>
      </c>
      <c r="P25" s="72">
        <f>分析係数表!C28</f>
        <v>0.22512814125204084</v>
      </c>
      <c r="Q25" s="78">
        <f t="shared" si="5"/>
        <v>2.8975267226794554E-2</v>
      </c>
      <c r="R25" s="79">
        <v>3.7287197093540662E-2</v>
      </c>
      <c r="S25" s="80">
        <f t="shared" si="6"/>
        <v>1.1716729783982678</v>
      </c>
      <c r="T25" s="81">
        <f>分析係数表!F28</f>
        <v>0.30733691598411605</v>
      </c>
      <c r="U25" s="82">
        <f t="shared" si="7"/>
        <v>0.36009835972284743</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投入係数表!E26</f>
        <v>6.3251106894370648E-3</v>
      </c>
      <c r="E26" s="73">
        <f t="shared" si="0"/>
        <v>0.63251106894370646</v>
      </c>
      <c r="F26" s="72">
        <f>分析係数表!C29</f>
        <v>0.20292812083079403</v>
      </c>
      <c r="G26" s="73">
        <f t="shared" si="1"/>
        <v>0.12835428262542317</v>
      </c>
      <c r="H26" s="73">
        <v>0.1717546772805906</v>
      </c>
      <c r="I26" s="73">
        <f t="shared" si="2"/>
        <v>0.1717546772805906</v>
      </c>
      <c r="J26" s="72">
        <f>分析係数表!G29</f>
        <v>0.25422836329948895</v>
      </c>
      <c r="K26" s="74">
        <f t="shared" si="3"/>
        <v>4.3664910494076468E-2</v>
      </c>
      <c r="L26" s="75"/>
      <c r="M26" s="76"/>
      <c r="N26" s="77">
        <f>分析係数表!H29</f>
        <v>1.2173975242294967E-2</v>
      </c>
      <c r="O26" s="78">
        <f t="shared" si="4"/>
        <v>0.19246749136341676</v>
      </c>
      <c r="P26" s="72">
        <f>分析係数表!C29</f>
        <v>0.20292812083079403</v>
      </c>
      <c r="Q26" s="78">
        <f t="shared" si="5"/>
        <v>3.9057066343395244E-2</v>
      </c>
      <c r="R26" s="79">
        <v>5.6954478338479171E-2</v>
      </c>
      <c r="S26" s="80">
        <f t="shared" si="6"/>
        <v>0.22870915561906976</v>
      </c>
      <c r="T26" s="81">
        <f>分析係数表!F29</f>
        <v>0.40384720428768384</v>
      </c>
      <c r="U26" s="82">
        <f t="shared" si="7"/>
        <v>9.2363553091758144E-2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投入係数表!E27</f>
        <v>1.3086435909180135E-3</v>
      </c>
      <c r="E27" s="73">
        <f t="shared" si="0"/>
        <v>0.13086435909180136</v>
      </c>
      <c r="F27" s="72">
        <f>分析係数表!C30</f>
        <v>1</v>
      </c>
      <c r="G27" s="73">
        <f t="shared" si="1"/>
        <v>0.13086435909180136</v>
      </c>
      <c r="H27" s="73">
        <v>0.19384465715818558</v>
      </c>
      <c r="I27" s="73">
        <f t="shared" si="2"/>
        <v>0.19384465715818558</v>
      </c>
      <c r="J27" s="72">
        <f>分析係数表!G30</f>
        <v>0.34673715455884868</v>
      </c>
      <c r="K27" s="74">
        <f t="shared" si="3"/>
        <v>6.721314484946482E-2</v>
      </c>
      <c r="L27" s="75"/>
      <c r="M27" s="76"/>
      <c r="N27" s="77">
        <f>分析係数表!H30</f>
        <v>0</v>
      </c>
      <c r="O27" s="78">
        <f t="shared" si="4"/>
        <v>0</v>
      </c>
      <c r="P27" s="72">
        <f>分析係数表!C30</f>
        <v>1</v>
      </c>
      <c r="Q27" s="78">
        <f t="shared" si="5"/>
        <v>0</v>
      </c>
      <c r="R27" s="79">
        <v>6.7977833244657199E-2</v>
      </c>
      <c r="S27" s="80">
        <f t="shared" si="6"/>
        <v>0.26182249040284278</v>
      </c>
      <c r="T27" s="81">
        <f>分析係数表!F30</f>
        <v>0.44336430675838301</v>
      </c>
      <c r="U27" s="82">
        <f t="shared" si="7"/>
        <v>0.11608274695120978</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投入係数表!E28</f>
        <v>5.0382778250343523E-3</v>
      </c>
      <c r="E28" s="73">
        <f t="shared" si="0"/>
        <v>0.50382778250343518</v>
      </c>
      <c r="F28" s="72">
        <f>分析係数表!C31</f>
        <v>0.99667993786519227</v>
      </c>
      <c r="G28" s="73">
        <f t="shared" si="1"/>
        <v>0.50215504296028135</v>
      </c>
      <c r="H28" s="73">
        <v>0.87035333325971009</v>
      </c>
      <c r="I28" s="73">
        <f t="shared" si="2"/>
        <v>0.87035333325971009</v>
      </c>
      <c r="J28" s="72">
        <f>分析係数表!G31</f>
        <v>7.0744430198025232E-2</v>
      </c>
      <c r="K28" s="74">
        <f t="shared" si="3"/>
        <v>6.1572650632410152E-2</v>
      </c>
      <c r="L28" s="75"/>
      <c r="M28" s="76"/>
      <c r="N28" s="77">
        <f>分析係数表!H31</f>
        <v>1.5783931066306964E-2</v>
      </c>
      <c r="O28" s="78">
        <f t="shared" si="4"/>
        <v>0.24953998638266617</v>
      </c>
      <c r="P28" s="72">
        <f>分析係数表!C31</f>
        <v>0.99667993786519227</v>
      </c>
      <c r="Q28" s="78">
        <f t="shared" si="5"/>
        <v>0.24871149812275664</v>
      </c>
      <c r="R28" s="79">
        <v>0.47157394216686932</v>
      </c>
      <c r="S28" s="80">
        <f t="shared" si="6"/>
        <v>1.3419272754265794</v>
      </c>
      <c r="T28" s="81">
        <f>分析係数表!F31</f>
        <v>0.308369223350977</v>
      </c>
      <c r="U28" s="82">
        <f t="shared" si="7"/>
        <v>0.41380907171678688</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投入係数表!E29</f>
        <v>3.0535017121420316E-4</v>
      </c>
      <c r="E29" s="73">
        <f t="shared" si="0"/>
        <v>3.0535017121420316E-2</v>
      </c>
      <c r="F29" s="72">
        <f>分析係数表!C32</f>
        <v>0.99973750468741629</v>
      </c>
      <c r="G29" s="73">
        <f t="shared" si="1"/>
        <v>3.0527001822556278E-2</v>
      </c>
      <c r="H29" s="73">
        <v>7.3978621613727674E-2</v>
      </c>
      <c r="I29" s="73">
        <f t="shared" si="2"/>
        <v>7.3978621613727674E-2</v>
      </c>
      <c r="J29" s="72">
        <f>分析係数表!G32</f>
        <v>0.13654952076677315</v>
      </c>
      <c r="K29" s="74">
        <f t="shared" si="3"/>
        <v>1.0101745328340961E-2</v>
      </c>
      <c r="L29" s="75"/>
      <c r="M29" s="76"/>
      <c r="N29" s="77">
        <f>分析係数表!H32</f>
        <v>6.1925380029087757E-3</v>
      </c>
      <c r="O29" s="78">
        <f t="shared" si="4"/>
        <v>9.7902470710774334E-2</v>
      </c>
      <c r="P29" s="72">
        <f>分析係数表!C32</f>
        <v>0.99973750468741629</v>
      </c>
      <c r="Q29" s="78">
        <f t="shared" si="5"/>
        <v>9.7876771771122389E-2</v>
      </c>
      <c r="R29" s="79">
        <v>0.14577094529866438</v>
      </c>
      <c r="S29" s="80">
        <f t="shared" si="6"/>
        <v>0.21974956691239206</v>
      </c>
      <c r="T29" s="81">
        <f>分析係数表!F32</f>
        <v>0.46980830670926516</v>
      </c>
      <c r="U29" s="82">
        <f t="shared" si="7"/>
        <v>0.10324017193120527</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投入係数表!E30</f>
        <v>0</v>
      </c>
      <c r="E30" s="73">
        <f t="shared" si="0"/>
        <v>0</v>
      </c>
      <c r="F30" s="72">
        <f>分析係数表!C33</f>
        <v>0.92720800471848297</v>
      </c>
      <c r="G30" s="73">
        <f t="shared" si="1"/>
        <v>0</v>
      </c>
      <c r="H30" s="73">
        <v>4.851777159927597E-2</v>
      </c>
      <c r="I30" s="73">
        <f t="shared" si="2"/>
        <v>4.851777159927597E-2</v>
      </c>
      <c r="J30" s="72">
        <f>分析係数表!G33</f>
        <v>0.48251618559482062</v>
      </c>
      <c r="K30" s="74">
        <f t="shared" si="3"/>
        <v>2.3410610085643362E-2</v>
      </c>
      <c r="L30" s="75"/>
      <c r="M30" s="76"/>
      <c r="N30" s="77">
        <f>分析係数表!H33</f>
        <v>1.0711870111293417E-3</v>
      </c>
      <c r="O30" s="78">
        <f t="shared" si="4"/>
        <v>1.6935197641676416E-2</v>
      </c>
      <c r="P30" s="72">
        <f>分析係数表!C33</f>
        <v>0.92720800471848297</v>
      </c>
      <c r="Q30" s="78">
        <f t="shared" si="5"/>
        <v>1.570245081485195E-2</v>
      </c>
      <c r="R30" s="79">
        <v>6.3789183418037479E-2</v>
      </c>
      <c r="S30" s="80">
        <f t="shared" si="6"/>
        <v>0.11230695501731344</v>
      </c>
      <c r="T30" s="81">
        <f>分析係数表!F33</f>
        <v>0.61375438359859724</v>
      </c>
      <c r="U30" s="82">
        <f t="shared" si="7"/>
        <v>6.8928885950486601E-2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投入係数表!E31</f>
        <v>6.4079914501952065E-2</v>
      </c>
      <c r="E31" s="73">
        <f t="shared" si="0"/>
        <v>6.4079914501952064</v>
      </c>
      <c r="F31" s="72">
        <f>分析係数表!C34</f>
        <v>0.43058167090385968</v>
      </c>
      <c r="G31" s="73">
        <f t="shared" si="1"/>
        <v>2.7591636657626988</v>
      </c>
      <c r="H31" s="73">
        <v>3.1147992272025662</v>
      </c>
      <c r="I31" s="73">
        <f t="shared" si="2"/>
        <v>3.1147992272025662</v>
      </c>
      <c r="J31" s="72">
        <f>分析係数表!G34</f>
        <v>0.40252218378442245</v>
      </c>
      <c r="K31" s="74">
        <f t="shared" si="3"/>
        <v>1.2537757869836084</v>
      </c>
      <c r="L31" s="75"/>
      <c r="M31" s="76"/>
      <c r="N31" s="77">
        <f>分析係数表!H34</f>
        <v>0.17332617383102331</v>
      </c>
      <c r="O31" s="78">
        <f t="shared" si="4"/>
        <v>2.7402432813382149</v>
      </c>
      <c r="P31" s="72">
        <f>分析係数表!C34</f>
        <v>0.43058167090385968</v>
      </c>
      <c r="Q31" s="78">
        <f t="shared" si="5"/>
        <v>1.1798985307616838</v>
      </c>
      <c r="R31" s="79">
        <v>1.3254377814727145</v>
      </c>
      <c r="S31" s="80">
        <f t="shared" si="6"/>
        <v>4.4402370086752807</v>
      </c>
      <c r="T31" s="81">
        <f>分析係数表!F34</f>
        <v>0.66293540075026103</v>
      </c>
      <c r="U31" s="82">
        <f t="shared" si="7"/>
        <v>2.9435903007722874</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投入係数表!E32</f>
        <v>1.0032934197038103E-2</v>
      </c>
      <c r="E32" s="73">
        <f t="shared" si="0"/>
        <v>1.0032934197038104</v>
      </c>
      <c r="F32" s="72">
        <f>分析係数表!C35</f>
        <v>0.85041941808411148</v>
      </c>
      <c r="G32" s="73">
        <f t="shared" si="1"/>
        <v>0.85322020615213268</v>
      </c>
      <c r="H32" s="73">
        <v>1.1211924112812377</v>
      </c>
      <c r="I32" s="73">
        <f t="shared" si="2"/>
        <v>1.1211924112812377</v>
      </c>
      <c r="J32" s="72">
        <f>分析係数表!G35</f>
        <v>0.31439227022235533</v>
      </c>
      <c r="K32" s="74">
        <f t="shared" si="3"/>
        <v>0.35249422753878501</v>
      </c>
      <c r="L32" s="75"/>
      <c r="M32" s="76"/>
      <c r="N32" s="77">
        <f>分析係数表!H35</f>
        <v>5.0116599150103677E-2</v>
      </c>
      <c r="O32" s="78">
        <f t="shared" si="4"/>
        <v>0.79233084691800526</v>
      </c>
      <c r="P32" s="72">
        <f>分析係数表!C35</f>
        <v>0.85041941808411148</v>
      </c>
      <c r="Q32" s="78">
        <f t="shared" si="5"/>
        <v>0.6738135377661012</v>
      </c>
      <c r="R32" s="79">
        <v>1.0347688614061543</v>
      </c>
      <c r="S32" s="80">
        <f t="shared" si="6"/>
        <v>2.1559612726873922</v>
      </c>
      <c r="T32" s="81">
        <f>分析係数表!F35</f>
        <v>0.64510687312527537</v>
      </c>
      <c r="U32" s="82">
        <f t="shared" si="7"/>
        <v>1.3908254352025529</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投入係数表!E33</f>
        <v>1.0032934197038103E-3</v>
      </c>
      <c r="E33" s="73">
        <f t="shared" si="0"/>
        <v>0.10032934197038103</v>
      </c>
      <c r="F33" s="72">
        <f>分析係数表!C36</f>
        <v>0.99367212085214862</v>
      </c>
      <c r="G33" s="73">
        <f t="shared" si="1"/>
        <v>9.9694470019409009E-2</v>
      </c>
      <c r="H33" s="73">
        <v>0.34288357645704187</v>
      </c>
      <c r="I33" s="73">
        <f t="shared" si="2"/>
        <v>0.34288357645704187</v>
      </c>
      <c r="J33" s="72">
        <f>分析係数表!G36</f>
        <v>5.4622350270852466E-2</v>
      </c>
      <c r="K33" s="74">
        <f t="shared" si="3"/>
        <v>1.8729106815359164E-2</v>
      </c>
      <c r="L33" s="75"/>
      <c r="M33" s="76"/>
      <c r="N33" s="77">
        <f>分析係数表!H36</f>
        <v>0.22260102528255266</v>
      </c>
      <c r="O33" s="78">
        <f t="shared" si="4"/>
        <v>3.5192663085275684</v>
      </c>
      <c r="P33" s="72">
        <f>分析係数表!C36</f>
        <v>0.99367212085214862</v>
      </c>
      <c r="Q33" s="78">
        <f t="shared" si="5"/>
        <v>3.4969968166381009</v>
      </c>
      <c r="R33" s="79">
        <v>3.7265332106924443</v>
      </c>
      <c r="S33" s="80">
        <f t="shared" si="6"/>
        <v>4.0694167871494864</v>
      </c>
      <c r="T33" s="81">
        <f>分析係数表!F36</f>
        <v>0.84078106922799567</v>
      </c>
      <c r="U33" s="82">
        <f t="shared" si="7"/>
        <v>3.4214885974339002</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投入係数表!E34</f>
        <v>2.2770398481973434E-2</v>
      </c>
      <c r="E34" s="73">
        <f t="shared" si="0"/>
        <v>2.2770398481973433</v>
      </c>
      <c r="F34" s="72">
        <f>分析係数表!C37</f>
        <v>0.57178358697686016</v>
      </c>
      <c r="G34" s="73">
        <f t="shared" si="1"/>
        <v>1.3019740120915222</v>
      </c>
      <c r="H34" s="73">
        <v>1.6759347550036505</v>
      </c>
      <c r="I34" s="73">
        <f t="shared" si="2"/>
        <v>1.6759347550036505</v>
      </c>
      <c r="J34" s="72">
        <f>分析係数表!G37</f>
        <v>0.36884830758302428</v>
      </c>
      <c r="K34" s="74">
        <f t="shared" si="3"/>
        <v>0.61816569800266696</v>
      </c>
      <c r="L34" s="75"/>
      <c r="M34" s="76"/>
      <c r="N34" s="77">
        <f>分析係数表!H37</f>
        <v>4.5622990798280361E-2</v>
      </c>
      <c r="O34" s="78">
        <f t="shared" si="4"/>
        <v>0.72128802734331299</v>
      </c>
      <c r="P34" s="72">
        <f>分析係数表!C37</f>
        <v>0.57178358697686016</v>
      </c>
      <c r="Q34" s="78">
        <f t="shared" si="5"/>
        <v>0.41242065551782309</v>
      </c>
      <c r="R34" s="79">
        <v>0.55706621850258442</v>
      </c>
      <c r="S34" s="80">
        <f t="shared" si="6"/>
        <v>2.2330009735062348</v>
      </c>
      <c r="T34" s="81">
        <f>分析係数表!F37</f>
        <v>0.64429400301330442</v>
      </c>
      <c r="U34" s="82">
        <f t="shared" si="7"/>
        <v>1.4387091359529378</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投入係数表!E35</f>
        <v>5.0818992780649521E-3</v>
      </c>
      <c r="E35" s="73">
        <f t="shared" si="0"/>
        <v>0.50818992780649519</v>
      </c>
      <c r="F35" s="72">
        <f>分析係数表!C38</f>
        <v>0.42668283982472699</v>
      </c>
      <c r="G35" s="73">
        <f t="shared" si="1"/>
        <v>0.21683592156679837</v>
      </c>
      <c r="H35" s="73">
        <v>0.45748135523369254</v>
      </c>
      <c r="I35" s="73">
        <f t="shared" si="2"/>
        <v>0.45748135523369254</v>
      </c>
      <c r="J35" s="72">
        <f>分析係数表!G38</f>
        <v>0.18042179614021467</v>
      </c>
      <c r="K35" s="74">
        <f t="shared" si="3"/>
        <v>8.2539607811922405E-2</v>
      </c>
      <c r="L35" s="75"/>
      <c r="M35" s="76"/>
      <c r="N35" s="77">
        <f>分析係数表!H38</f>
        <v>3.1385057501308801E-2</v>
      </c>
      <c r="O35" s="78">
        <f t="shared" si="4"/>
        <v>0.49618987745162774</v>
      </c>
      <c r="P35" s="72">
        <f>分析係数表!C38</f>
        <v>0.42668283982472699</v>
      </c>
      <c r="Q35" s="78">
        <f t="shared" si="5"/>
        <v>0.2117157060033438</v>
      </c>
      <c r="R35" s="79">
        <v>0.33926702532327679</v>
      </c>
      <c r="S35" s="80">
        <f t="shared" si="6"/>
        <v>0.79674838055696928</v>
      </c>
      <c r="T35" s="81">
        <f>分析係数表!F38</f>
        <v>0.52437100026299643</v>
      </c>
      <c r="U35" s="82">
        <f t="shared" si="7"/>
        <v>0.41779174527058055</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投入係数表!E36</f>
        <v>0</v>
      </c>
      <c r="E36" s="73">
        <f t="shared" si="0"/>
        <v>0</v>
      </c>
      <c r="F36" s="72">
        <f>分析係数表!C39</f>
        <v>1</v>
      </c>
      <c r="G36" s="73">
        <f t="shared" si="1"/>
        <v>0</v>
      </c>
      <c r="H36" s="73">
        <v>0.20288673018363829</v>
      </c>
      <c r="I36" s="73">
        <f t="shared" si="2"/>
        <v>0.20288673018363829</v>
      </c>
      <c r="J36" s="72">
        <f>分析係数表!G39</f>
        <v>0.351753812215997</v>
      </c>
      <c r="K36" s="74">
        <f t="shared" si="3"/>
        <v>7.1366180790133155E-2</v>
      </c>
      <c r="L36" s="75"/>
      <c r="M36" s="76"/>
      <c r="N36" s="77">
        <f>分析係数表!H39</f>
        <v>2.6196741762610056E-3</v>
      </c>
      <c r="O36" s="78">
        <f t="shared" si="4"/>
        <v>4.1416390855041015E-2</v>
      </c>
      <c r="P36" s="72">
        <f>分析係数表!C39</f>
        <v>1</v>
      </c>
      <c r="Q36" s="78">
        <f t="shared" si="5"/>
        <v>4.1416390855041015E-2</v>
      </c>
      <c r="R36" s="79">
        <v>5.3881629894452825E-2</v>
      </c>
      <c r="S36" s="80">
        <f t="shared" si="6"/>
        <v>0.25676836007809112</v>
      </c>
      <c r="T36" s="81">
        <f>分析係数表!F39</f>
        <v>0.70125652740175148</v>
      </c>
      <c r="U36" s="82">
        <f t="shared" si="7"/>
        <v>0.1800604885350047</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投入係数表!E37</f>
        <v>0</v>
      </c>
      <c r="E37" s="73">
        <f t="shared" si="0"/>
        <v>0</v>
      </c>
      <c r="F37" s="72">
        <f>分析係数表!C40</f>
        <v>0.86812466863195592</v>
      </c>
      <c r="G37" s="73">
        <f t="shared" si="1"/>
        <v>0</v>
      </c>
      <c r="H37" s="73">
        <v>7.1946682625411819E-3</v>
      </c>
      <c r="I37" s="73">
        <f t="shared" si="2"/>
        <v>7.1946682625411819E-3</v>
      </c>
      <c r="J37" s="72">
        <f>分析係数表!G40</f>
        <v>0.5308449982881025</v>
      </c>
      <c r="K37" s="74">
        <f t="shared" si="3"/>
        <v>3.8192536615121392E-3</v>
      </c>
      <c r="L37" s="75"/>
      <c r="M37" s="76"/>
      <c r="N37" s="77">
        <f>分析係数表!H40</f>
        <v>3.1726768564274997E-2</v>
      </c>
      <c r="O37" s="78">
        <f t="shared" si="4"/>
        <v>0.5015922435441541</v>
      </c>
      <c r="P37" s="72">
        <f>分析係数表!C40</f>
        <v>0.86812466863195592</v>
      </c>
      <c r="Q37" s="78">
        <f t="shared" si="5"/>
        <v>0.4354446002151281</v>
      </c>
      <c r="R37" s="79">
        <v>0.43925133840809111</v>
      </c>
      <c r="S37" s="80">
        <f t="shared" si="6"/>
        <v>0.44644600667063228</v>
      </c>
      <c r="T37" s="81">
        <f>分析係数表!F40</f>
        <v>0.72849135138041188</v>
      </c>
      <c r="U37" s="82">
        <f t="shared" si="7"/>
        <v>0.32523205471787731</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投入係数表!E38</f>
        <v>0</v>
      </c>
      <c r="E38" s="73">
        <f t="shared" si="0"/>
        <v>0</v>
      </c>
      <c r="F38" s="72">
        <f>分析係数表!C41</f>
        <v>0.9999434031873089</v>
      </c>
      <c r="G38" s="73">
        <f t="shared" si="1"/>
        <v>0</v>
      </c>
      <c r="H38" s="73">
        <v>5.997602245564556E-3</v>
      </c>
      <c r="I38" s="73">
        <f t="shared" si="2"/>
        <v>5.997602245564556E-3</v>
      </c>
      <c r="J38" s="72">
        <f>分析係数表!G41</f>
        <v>0.50163334603597476</v>
      </c>
      <c r="K38" s="74">
        <f t="shared" si="3"/>
        <v>3.0085972826354242E-3</v>
      </c>
      <c r="L38" s="75"/>
      <c r="M38" s="76"/>
      <c r="N38" s="77">
        <f>分析係数表!H41</f>
        <v>4.605647758626856E-2</v>
      </c>
      <c r="O38" s="78">
        <f t="shared" si="4"/>
        <v>0.72814134460104918</v>
      </c>
      <c r="P38" s="72">
        <f>分析係数表!C41</f>
        <v>0.9999434031873089</v>
      </c>
      <c r="Q38" s="78">
        <f t="shared" si="5"/>
        <v>0.72810013412175612</v>
      </c>
      <c r="R38" s="79">
        <v>0.74175393448383575</v>
      </c>
      <c r="S38" s="80">
        <f t="shared" si="6"/>
        <v>0.74775153672940031</v>
      </c>
      <c r="T38" s="81">
        <f>分析係数表!F41</f>
        <v>0.6065809667987323</v>
      </c>
      <c r="U38" s="82">
        <f t="shared" si="7"/>
        <v>0.45357185007455741</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投入係数表!E39</f>
        <v>9.2913694955178965E-3</v>
      </c>
      <c r="E39" s="73">
        <f>$C$7*D39</f>
        <v>0.9291369495517896</v>
      </c>
      <c r="F39" s="72">
        <f>分析係数表!C42</f>
        <v>0.93692850875802069</v>
      </c>
      <c r="G39" s="73">
        <f>E39*F39</f>
        <v>0.87053489657553451</v>
      </c>
      <c r="H39" s="73">
        <v>0.91640585144056319</v>
      </c>
      <c r="I39" s="73">
        <f>C39+H39</f>
        <v>0.91640585144056319</v>
      </c>
      <c r="J39" s="72">
        <f>分析係数表!G42</f>
        <v>0.49922072097325781</v>
      </c>
      <c r="K39" s="74">
        <f>I39*J39</f>
        <v>0.45748878986027014</v>
      </c>
      <c r="L39" s="75"/>
      <c r="M39" s="76"/>
      <c r="N39" s="77">
        <f>分析係数表!H42</f>
        <v>1.1809361738003208E-2</v>
      </c>
      <c r="O39" s="78">
        <f t="shared" si="4"/>
        <v>0.18670304342496094</v>
      </c>
      <c r="P39" s="72">
        <f>分析係数表!C42</f>
        <v>0.93692850875802069</v>
      </c>
      <c r="Q39" s="78">
        <f>O39*P39</f>
        <v>0.17492740405673263</v>
      </c>
      <c r="R39" s="79">
        <v>0.19113676089019366</v>
      </c>
      <c r="S39" s="80">
        <f>I39+R39</f>
        <v>1.1075426123307568</v>
      </c>
      <c r="T39" s="81">
        <f>分析係数表!F42</f>
        <v>0.57339238661209846</v>
      </c>
      <c r="U39" s="82">
        <f>S39*T39</f>
        <v>0.6350565017589308</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投入係数表!E40</f>
        <v>2.2857641388034637E-2</v>
      </c>
      <c r="E40" s="73">
        <f>$C$7*D40</f>
        <v>2.2857641388034637</v>
      </c>
      <c r="F40" s="72">
        <f>分析係数表!C43</f>
        <v>0.64668770435795053</v>
      </c>
      <c r="G40" s="73">
        <f>E40*F40</f>
        <v>1.4781755636265397</v>
      </c>
      <c r="H40" s="73">
        <v>2.4449937064520859</v>
      </c>
      <c r="I40" s="73">
        <f>C40+H40</f>
        <v>2.4449937064520859</v>
      </c>
      <c r="J40" s="72">
        <f>分析係数表!G43</f>
        <v>0.34525361813281841</v>
      </c>
      <c r="K40" s="74">
        <f>I40*J40</f>
        <v>0.84414292346455277</v>
      </c>
      <c r="L40" s="75"/>
      <c r="M40" s="76"/>
      <c r="N40" s="77">
        <f>分析係数表!H43</f>
        <v>1.6687581740348217E-2</v>
      </c>
      <c r="O40" s="78">
        <f t="shared" si="4"/>
        <v>0.26382647660792419</v>
      </c>
      <c r="P40" s="72">
        <f>分析係数表!C43</f>
        <v>0.64668770435795053</v>
      </c>
      <c r="Q40" s="78">
        <f>O40*P40</f>
        <v>0.17061333850642502</v>
      </c>
      <c r="R40" s="79">
        <v>0.68762418673542169</v>
      </c>
      <c r="S40" s="80">
        <f>I40+R40</f>
        <v>3.1326178931875077</v>
      </c>
      <c r="T40" s="81">
        <f>分析係数表!F43</f>
        <v>0.5971160790993254</v>
      </c>
      <c r="U40" s="82">
        <f>S40*T40</f>
        <v>1.870536513696514</v>
      </c>
      <c r="V40" s="83">
        <f>分析係数表!D43</f>
        <v>0.11965406207615147</v>
      </c>
      <c r="W40" s="127">
        <f t="shared" si="8"/>
        <v>0</v>
      </c>
      <c r="X40" s="72">
        <f>分析係数表!E43</f>
        <v>0.10089499703022012</v>
      </c>
      <c r="Y40" s="126">
        <f t="shared" si="9"/>
        <v>0</v>
      </c>
    </row>
    <row r="41" spans="1:25" x14ac:dyDescent="0.15">
      <c r="A41" s="10" t="s">
        <v>166</v>
      </c>
      <c r="B41" s="9" t="s">
        <v>42</v>
      </c>
      <c r="C41" s="86"/>
      <c r="D41" s="72">
        <f>投入係数表!E41</f>
        <v>8.942397871273092E-4</v>
      </c>
      <c r="E41" s="73">
        <f>$C$7*D41</f>
        <v>8.9423978712730917E-2</v>
      </c>
      <c r="F41" s="72">
        <f>分析係数表!C44</f>
        <v>0.69156580457188765</v>
      </c>
      <c r="G41" s="73">
        <f>E41*F41</f>
        <v>6.1842565786489112E-2</v>
      </c>
      <c r="H41" s="73">
        <v>7.4543544194608582E-2</v>
      </c>
      <c r="I41" s="73">
        <f>C41+H41</f>
        <v>7.4543544194608582E-2</v>
      </c>
      <c r="J41" s="72">
        <f>分析係数表!G44</f>
        <v>0.27271905819722003</v>
      </c>
      <c r="K41" s="74">
        <f>I41*J41</f>
        <v>2.03294451674365E-2</v>
      </c>
      <c r="L41" s="75"/>
      <c r="M41" s="76"/>
      <c r="N41" s="77">
        <f>分析係数表!H44</f>
        <v>0.15674397651271663</v>
      </c>
      <c r="O41" s="78">
        <f t="shared" si="4"/>
        <v>2.4780829059778644</v>
      </c>
      <c r="P41" s="72">
        <f>分析係数表!C44</f>
        <v>0.69156580457188765</v>
      </c>
      <c r="Q41" s="78">
        <f>O41*P41</f>
        <v>1.7137573986684231</v>
      </c>
      <c r="R41" s="79">
        <v>1.7463682213115128</v>
      </c>
      <c r="S41" s="80">
        <f>I41+R41</f>
        <v>1.8209117655061213</v>
      </c>
      <c r="T41" s="81">
        <f>分析係数表!F44</f>
        <v>0.50862281906626206</v>
      </c>
      <c r="U41" s="82">
        <f>S41*T41</f>
        <v>0.9261572754426477</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投入係数表!E42</f>
        <v>1.1777792318262122E-3</v>
      </c>
      <c r="E42" s="73">
        <f>$C$7*D42</f>
        <v>0.11777792318262122</v>
      </c>
      <c r="F42" s="72">
        <f>分析係数表!C45</f>
        <v>1</v>
      </c>
      <c r="G42" s="73">
        <f>E42*F42</f>
        <v>0.11777792318262122</v>
      </c>
      <c r="H42" s="73">
        <v>0.14985040771167724</v>
      </c>
      <c r="I42" s="73">
        <f>C42+H42</f>
        <v>0.14985040771167724</v>
      </c>
      <c r="J42" s="72">
        <f>分析係数表!G45</f>
        <v>0</v>
      </c>
      <c r="K42" s="74">
        <f>I42*J42</f>
        <v>0</v>
      </c>
      <c r="L42" s="75"/>
      <c r="M42" s="76"/>
      <c r="N42" s="77">
        <f>分析係数表!H45</f>
        <v>0</v>
      </c>
      <c r="O42" s="78">
        <f t="shared" si="4"/>
        <v>0</v>
      </c>
      <c r="P42" s="72">
        <f>分析係数表!C45</f>
        <v>1</v>
      </c>
      <c r="Q42" s="78">
        <f>O42*P42</f>
        <v>0</v>
      </c>
      <c r="R42" s="79">
        <v>1.9329918027452438E-2</v>
      </c>
      <c r="S42" s="80">
        <f>I42+R42</f>
        <v>0.16918032573912967</v>
      </c>
      <c r="T42" s="81">
        <f>分析係数表!F45</f>
        <v>0</v>
      </c>
      <c r="U42" s="82">
        <f>S42*T42</f>
        <v>0</v>
      </c>
      <c r="V42" s="83">
        <f>分析係数表!D45</f>
        <v>0</v>
      </c>
      <c r="W42" s="127">
        <f t="shared" si="8"/>
        <v>0</v>
      </c>
      <c r="X42" s="72">
        <f>分析係数表!E45</f>
        <v>0</v>
      </c>
      <c r="Y42" s="126">
        <f t="shared" si="9"/>
        <v>0</v>
      </c>
    </row>
    <row r="43" spans="1:25" x14ac:dyDescent="0.15">
      <c r="A43" s="10" t="s">
        <v>283</v>
      </c>
      <c r="B43" s="9" t="s">
        <v>237</v>
      </c>
      <c r="C43" s="457"/>
      <c r="D43" s="447">
        <f>投入係数表!E43</f>
        <v>7.1975397500490743E-3</v>
      </c>
      <c r="E43" s="441">
        <f>$C$7*D43</f>
        <v>0.71975397500490745</v>
      </c>
      <c r="F43" s="447">
        <f>分析係数表!C46</f>
        <v>0.99300149364803736</v>
      </c>
      <c r="G43" s="441">
        <f>E43*F43</f>
        <v>0.71471677223898522</v>
      </c>
      <c r="H43" s="441">
        <v>0.82273326378941958</v>
      </c>
      <c r="I43" s="441">
        <f>C43+H43</f>
        <v>0.82273326378941958</v>
      </c>
      <c r="J43" s="447">
        <f>分析係数表!G46</f>
        <v>1.2662527198429125E-2</v>
      </c>
      <c r="K43" s="442">
        <f>I43*J43</f>
        <v>1.0417882329785889E-2</v>
      </c>
      <c r="L43" s="448"/>
      <c r="M43" s="449"/>
      <c r="N43" s="450">
        <f>分析係数表!H46</f>
        <v>3.642815848522589E-5</v>
      </c>
      <c r="O43" s="451">
        <f t="shared" si="4"/>
        <v>5.7592003754713343E-4</v>
      </c>
      <c r="P43" s="447">
        <f>分析係数表!C46</f>
        <v>0.99300149364803736</v>
      </c>
      <c r="Q43" s="451">
        <f>O43*P43</f>
        <v>5.7188945750613726E-4</v>
      </c>
      <c r="R43" s="452">
        <v>5.0548238366934985E-2</v>
      </c>
      <c r="S43" s="444">
        <f>I43+R43</f>
        <v>0.87328150215635458</v>
      </c>
      <c r="T43" s="453">
        <f>分析係数表!F46</f>
        <v>0.42786180544499286</v>
      </c>
      <c r="U43" s="445">
        <f>S43*T43</f>
        <v>0.3736438001743333</v>
      </c>
      <c r="V43" s="454">
        <f>分析係数表!D46</f>
        <v>2.303242583452741E-3</v>
      </c>
      <c r="W43" s="446">
        <f t="shared" si="8"/>
        <v>0</v>
      </c>
      <c r="X43" s="447">
        <f>分析係数表!E46</f>
        <v>2.2926285623308391E-3</v>
      </c>
      <c r="Y43" s="455">
        <f t="shared" si="9"/>
        <v>0</v>
      </c>
    </row>
    <row r="44" spans="1:25" x14ac:dyDescent="0.15">
      <c r="A44" s="129">
        <v>40</v>
      </c>
      <c r="B44" s="17" t="s">
        <v>137</v>
      </c>
      <c r="C44" s="456">
        <f>SUM(C5:C43)</f>
        <v>100</v>
      </c>
      <c r="D44" s="72">
        <f>投入係数表!E44</f>
        <v>0.4556260769046217</v>
      </c>
      <c r="E44" s="441">
        <f>SUM(E5:E43)</f>
        <v>45.562607690462173</v>
      </c>
      <c r="F44" s="447">
        <f>分析係数表!C47</f>
        <v>0.58532523599566522</v>
      </c>
      <c r="G44" s="441">
        <f>SUM(G5:G43)</f>
        <v>17.216901976519981</v>
      </c>
      <c r="H44" s="441">
        <f>SUM(H5:H43)</f>
        <v>21.673756269937993</v>
      </c>
      <c r="I44" s="441">
        <f>SUM(I5:I43)</f>
        <v>121.67375626993802</v>
      </c>
      <c r="J44" s="72">
        <f>分析係数表!G47</f>
        <v>0.25475569279079324</v>
      </c>
      <c r="K44" s="442">
        <f>SUM(K5:K43)</f>
        <v>23.181449960002734</v>
      </c>
      <c r="L44" s="15">
        <f>最終需要_まとめ!M21</f>
        <v>0.68200000000000005</v>
      </c>
      <c r="M44" s="441">
        <f>K44*L44</f>
        <v>15.809748872721865</v>
      </c>
      <c r="N44" s="77">
        <f>分析係数表!H47</f>
        <v>1</v>
      </c>
      <c r="O44" s="451">
        <f t="shared" si="4"/>
        <v>15.809748872721865</v>
      </c>
      <c r="P44" s="72">
        <f>分析係数表!C47</f>
        <v>0.58532523599566522</v>
      </c>
      <c r="Q44" s="443">
        <f>SUM(Q5:Q43)</f>
        <v>10.266262094848413</v>
      </c>
      <c r="R44" s="441">
        <f>SUM(R5:R43)</f>
        <v>12.605443037185992</v>
      </c>
      <c r="S44" s="444">
        <f>SUM(S5:S43)</f>
        <v>134.27919930712395</v>
      </c>
      <c r="T44" s="453">
        <f>分析係数表!F47</f>
        <v>0.5063294671067512</v>
      </c>
      <c r="U44" s="445">
        <f>SUM(U5:U43)</f>
        <v>70.49613523818563</v>
      </c>
      <c r="V44" s="454">
        <f>分析係数表!D47</f>
        <v>6.4581730562403572E-2</v>
      </c>
      <c r="W44" s="446">
        <f>SUM(W5:W43)</f>
        <v>11</v>
      </c>
      <c r="X44" s="447">
        <f>分析係数表!E47</f>
        <v>5.7136770824146227E-2</v>
      </c>
      <c r="Y44" s="455">
        <f>SUM(Y5:Y43)</f>
        <v>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473</v>
      </c>
      <c r="C1" s="58"/>
      <c r="D1" s="58"/>
      <c r="E1" s="58"/>
      <c r="F1" s="59"/>
      <c r="G1" s="58" t="s">
        <v>445</v>
      </c>
    </row>
    <row r="2" spans="1:25" x14ac:dyDescent="0.15">
      <c r="B2" s="5" t="s">
        <v>520</v>
      </c>
      <c r="S2" s="5" t="s">
        <v>139</v>
      </c>
      <c r="U2" s="60" t="s">
        <v>170</v>
      </c>
      <c r="W2" s="5" t="s">
        <v>122</v>
      </c>
      <c r="Y2" s="5" t="s">
        <v>140</v>
      </c>
    </row>
    <row r="3" spans="1:25" ht="45" x14ac:dyDescent="0.15">
      <c r="B3" s="61"/>
      <c r="C3" s="62" t="s">
        <v>185</v>
      </c>
      <c r="D3" s="62" t="s">
        <v>203</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474</v>
      </c>
      <c r="D4" s="68" t="s">
        <v>475</v>
      </c>
      <c r="E4" s="68" t="s">
        <v>476</v>
      </c>
      <c r="F4" s="68" t="s">
        <v>477</v>
      </c>
      <c r="G4" s="68" t="s">
        <v>478</v>
      </c>
      <c r="H4" s="68" t="s">
        <v>144</v>
      </c>
      <c r="I4" s="68" t="s">
        <v>479</v>
      </c>
      <c r="J4" s="68" t="s">
        <v>480</v>
      </c>
      <c r="K4" s="69" t="s">
        <v>481</v>
      </c>
      <c r="L4" s="68" t="s">
        <v>482</v>
      </c>
      <c r="M4" s="68" t="s">
        <v>483</v>
      </c>
      <c r="N4" s="68" t="s">
        <v>484</v>
      </c>
      <c r="O4" s="68" t="s">
        <v>485</v>
      </c>
      <c r="P4" s="68" t="s">
        <v>486</v>
      </c>
      <c r="Q4" s="68" t="s">
        <v>487</v>
      </c>
      <c r="R4" s="68" t="s">
        <v>145</v>
      </c>
      <c r="S4" s="68" t="s">
        <v>488</v>
      </c>
      <c r="T4" s="70" t="s">
        <v>489</v>
      </c>
      <c r="U4" s="69" t="s">
        <v>490</v>
      </c>
      <c r="V4" s="68" t="s">
        <v>491</v>
      </c>
      <c r="W4" s="68" t="s">
        <v>492</v>
      </c>
      <c r="X4" s="68" t="s">
        <v>493</v>
      </c>
      <c r="Y4" s="69" t="s">
        <v>494</v>
      </c>
    </row>
    <row r="5" spans="1:25" x14ac:dyDescent="0.15">
      <c r="A5" s="8" t="s">
        <v>219</v>
      </c>
      <c r="B5" s="9" t="s">
        <v>220</v>
      </c>
      <c r="C5" s="86"/>
      <c r="D5" s="72">
        <f>投入係数表!F5</f>
        <v>0</v>
      </c>
      <c r="E5" s="73">
        <f t="shared" ref="E5:E38" si="0">$C$8*D5</f>
        <v>0</v>
      </c>
      <c r="F5" s="72">
        <f>分析係数表!C8</f>
        <v>0.16988323914406789</v>
      </c>
      <c r="G5" s="73">
        <f t="shared" ref="G5:G38" si="1">E5*F5</f>
        <v>0</v>
      </c>
      <c r="H5" s="73">
        <f t="array" ref="H5:H43">MMULT(逆行列係数!C5:AO43,'4'!G5:G43)</f>
        <v>1.0675991898499869E-3</v>
      </c>
      <c r="I5" s="73">
        <f t="shared" ref="I5:I38" si="2">C5+H5</f>
        <v>1.0675991898499869E-3</v>
      </c>
      <c r="J5" s="72">
        <f>分析係数表!G8</f>
        <v>0.11982810575688495</v>
      </c>
      <c r="K5" s="74">
        <f t="shared" ref="K5:K38" si="3">I5*J5</f>
        <v>1.2792838862730891E-4</v>
      </c>
      <c r="L5" s="75" t="s">
        <v>495</v>
      </c>
      <c r="M5" s="76" t="s">
        <v>495</v>
      </c>
      <c r="N5" s="77">
        <f>分析係数表!H8</f>
        <v>1.1007693311748612E-2</v>
      </c>
      <c r="O5" s="78">
        <f t="shared" ref="O5:O43" si="4">$M$44*N5</f>
        <v>0.24808495173639014</v>
      </c>
      <c r="P5" s="72">
        <f>分析係数表!C8</f>
        <v>0.16988323914406789</v>
      </c>
      <c r="Q5" s="78">
        <f t="shared" ref="Q5:Q38" si="5">O5*P5</f>
        <v>4.2145475183877706E-2</v>
      </c>
      <c r="R5" s="79">
        <f t="array" ref="R5:R43">MMULT(逆行列係数!C5:AO43,'4'!Q5:Q43)</f>
        <v>7.0627072381201736E-2</v>
      </c>
      <c r="S5" s="80">
        <f t="shared" ref="S5:S38" si="6">I5+R5</f>
        <v>7.1694671571051721E-2</v>
      </c>
      <c r="T5" s="81">
        <f>分析係数表!F8</f>
        <v>0.4520504153237429</v>
      </c>
      <c r="U5" s="82">
        <f t="shared" ref="U5:U43" si="7">S5*T5</f>
        <v>3.2409606060193275E-2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投入係数表!F6</f>
        <v>0</v>
      </c>
      <c r="E6" s="73">
        <f t="shared" si="0"/>
        <v>0</v>
      </c>
      <c r="F6" s="72">
        <f>分析係数表!C9</f>
        <v>0.40976645435244163</v>
      </c>
      <c r="G6" s="73">
        <f t="shared" si="1"/>
        <v>0</v>
      </c>
      <c r="H6" s="73">
        <v>9.9955874878625479E-4</v>
      </c>
      <c r="I6" s="73">
        <f t="shared" si="2"/>
        <v>9.9955874878625479E-4</v>
      </c>
      <c r="J6" s="72">
        <f>分析係数表!G9</f>
        <v>0.27278621711745094</v>
      </c>
      <c r="K6" s="74">
        <f t="shared" si="3"/>
        <v>2.726658498680549E-4</v>
      </c>
      <c r="L6" s="75"/>
      <c r="M6" s="76"/>
      <c r="N6" s="77">
        <f>分析係数表!H9</f>
        <v>5.6766522140644718E-4</v>
      </c>
      <c r="O6" s="78">
        <f t="shared" si="4"/>
        <v>1.2793706643764991E-2</v>
      </c>
      <c r="P6" s="72">
        <f>分析係数表!C9</f>
        <v>0.40976645435244163</v>
      </c>
      <c r="Q6" s="78">
        <f t="shared" si="5"/>
        <v>5.2424318094408569E-3</v>
      </c>
      <c r="R6" s="79">
        <v>7.0567481230243588E-3</v>
      </c>
      <c r="S6" s="80">
        <f t="shared" si="6"/>
        <v>8.0563068718106142E-3</v>
      </c>
      <c r="T6" s="81">
        <f>分析係数表!F9</f>
        <v>0.74407187847350875</v>
      </c>
      <c r="U6" s="82">
        <f t="shared" si="7"/>
        <v>5.9944713876671609E-3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投入係数表!F7</f>
        <v>0</v>
      </c>
      <c r="E7" s="73">
        <f t="shared" si="0"/>
        <v>0</v>
      </c>
      <c r="F7" s="72">
        <f>分析係数表!C10</f>
        <v>0.68007710705743762</v>
      </c>
      <c r="G7" s="73">
        <f t="shared" si="1"/>
        <v>0</v>
      </c>
      <c r="H7" s="73">
        <v>1.2467559164063946E-3</v>
      </c>
      <c r="I7" s="73">
        <f t="shared" si="2"/>
        <v>1.2467559164063946E-3</v>
      </c>
      <c r="J7" s="72">
        <f>分析係数表!G10</f>
        <v>0.17854260725424764</v>
      </c>
      <c r="K7" s="74">
        <f t="shared" si="3"/>
        <v>2.2259905192485651E-4</v>
      </c>
      <c r="L7" s="75"/>
      <c r="M7" s="76"/>
      <c r="N7" s="77">
        <f>分析係数表!H10</f>
        <v>1.290834700219075E-3</v>
      </c>
      <c r="O7" s="78">
        <f t="shared" si="4"/>
        <v>2.9092077262155853E-2</v>
      </c>
      <c r="P7" s="72">
        <f>分析係数表!C10</f>
        <v>0.68007710705743762</v>
      </c>
      <c r="Q7" s="78">
        <f t="shared" si="5"/>
        <v>1.9784855742738413E-2</v>
      </c>
      <c r="R7" s="79">
        <v>3.3371670370443647E-2</v>
      </c>
      <c r="S7" s="80">
        <f t="shared" si="6"/>
        <v>3.4618426286850044E-2</v>
      </c>
      <c r="T7" s="81">
        <f>分析係数表!F10</f>
        <v>0.51654343606185527</v>
      </c>
      <c r="U7" s="82">
        <f t="shared" si="7"/>
        <v>1.7881920865263575E-2</v>
      </c>
      <c r="V7" s="83">
        <f>分析係数表!D10</f>
        <v>9.7799297694606213E-2</v>
      </c>
      <c r="W7" s="127">
        <f t="shared" si="8"/>
        <v>0</v>
      </c>
      <c r="X7" s="72">
        <f>分析係数表!E10</f>
        <v>2.6958057972911079E-2</v>
      </c>
      <c r="Y7" s="126">
        <f t="shared" si="9"/>
        <v>0</v>
      </c>
    </row>
    <row r="8" spans="1:25" x14ac:dyDescent="0.15">
      <c r="A8" s="10" t="s">
        <v>179</v>
      </c>
      <c r="B8" s="9" t="s">
        <v>27</v>
      </c>
      <c r="C8" s="71">
        <f>最終需要_まとめ!C9</f>
        <v>100</v>
      </c>
      <c r="D8" s="72">
        <f>投入係数表!F8</f>
        <v>4.263937746508901E-4</v>
      </c>
      <c r="E8" s="73">
        <f t="shared" si="0"/>
        <v>4.2639377465089008E-2</v>
      </c>
      <c r="F8" s="72">
        <f>分析係数表!C11</f>
        <v>2.1147201560344109E-2</v>
      </c>
      <c r="G8" s="73">
        <f t="shared" si="1"/>
        <v>9.0170350966183174E-4</v>
      </c>
      <c r="H8" s="73">
        <v>4.8238179873909853E-2</v>
      </c>
      <c r="I8" s="73">
        <f t="shared" si="2"/>
        <v>100.04823817987391</v>
      </c>
      <c r="J8" s="72">
        <f>分析係数表!G11</f>
        <v>0.2349962690544718</v>
      </c>
      <c r="K8" s="74">
        <f t="shared" si="3"/>
        <v>23.510962697743526</v>
      </c>
      <c r="L8" s="75"/>
      <c r="M8" s="76"/>
      <c r="N8" s="77">
        <f>分析係数表!H11</f>
        <v>-2.2238602446561594E-5</v>
      </c>
      <c r="O8" s="78">
        <f t="shared" si="4"/>
        <v>-5.0120061109911092E-4</v>
      </c>
      <c r="P8" s="72">
        <f>分析係数表!C11</f>
        <v>2.1147201560344109E-2</v>
      </c>
      <c r="Q8" s="78">
        <f t="shared" si="5"/>
        <v>-1.0598990345080539E-5</v>
      </c>
      <c r="R8" s="79">
        <v>5.8282121730408578E-3</v>
      </c>
      <c r="S8" s="80">
        <f t="shared" si="6"/>
        <v>100.05406639204695</v>
      </c>
      <c r="T8" s="81">
        <f>分析係数表!F11</f>
        <v>0.38828483104146677</v>
      </c>
      <c r="U8" s="82">
        <f t="shared" si="7"/>
        <v>38.849476264047645</v>
      </c>
      <c r="V8" s="83">
        <f>分析係数表!D11</f>
        <v>2.238567316917173E-2</v>
      </c>
      <c r="W8" s="127">
        <f t="shared" si="8"/>
        <v>2</v>
      </c>
      <c r="X8" s="72">
        <f>分析係数表!E11</f>
        <v>2.1852680950858117E-2</v>
      </c>
      <c r="Y8" s="126">
        <f t="shared" si="9"/>
        <v>2</v>
      </c>
    </row>
    <row r="9" spans="1:25" x14ac:dyDescent="0.15">
      <c r="A9" s="10" t="s">
        <v>180</v>
      </c>
      <c r="B9" s="9" t="s">
        <v>151</v>
      </c>
      <c r="C9" s="86"/>
      <c r="D9" s="72">
        <f>投入係数表!F9</f>
        <v>0</v>
      </c>
      <c r="E9" s="73">
        <f t="shared" si="0"/>
        <v>0</v>
      </c>
      <c r="F9" s="72">
        <f>分析係数表!C12</f>
        <v>0.26979296775158057</v>
      </c>
      <c r="G9" s="73">
        <f t="shared" si="1"/>
        <v>0</v>
      </c>
      <c r="H9" s="73">
        <v>4.5667482730070933E-3</v>
      </c>
      <c r="I9" s="73">
        <f t="shared" si="2"/>
        <v>4.5667482730070933E-3</v>
      </c>
      <c r="J9" s="72">
        <f>分析係数表!G12</f>
        <v>0.14399966915404239</v>
      </c>
      <c r="K9" s="74">
        <f t="shared" si="3"/>
        <v>6.5761024042281587E-4</v>
      </c>
      <c r="L9" s="75"/>
      <c r="M9" s="76"/>
      <c r="N9" s="77">
        <f>分析係数表!H12</f>
        <v>8.4790563397567215E-2</v>
      </c>
      <c r="O9" s="78">
        <f t="shared" si="4"/>
        <v>1.9109601105742711</v>
      </c>
      <c r="P9" s="72">
        <f>分析係数表!C12</f>
        <v>0.26979296775158057</v>
      </c>
      <c r="Q9" s="78">
        <f t="shared" si="5"/>
        <v>0.51556359948672115</v>
      </c>
      <c r="R9" s="79">
        <v>0.65131801314419391</v>
      </c>
      <c r="S9" s="80">
        <f t="shared" si="6"/>
        <v>0.65588476141720098</v>
      </c>
      <c r="T9" s="81">
        <f>分析係数表!F12</f>
        <v>0.33481714299007204</v>
      </c>
      <c r="U9" s="82">
        <f t="shared" si="7"/>
        <v>0.21960146194843227</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投入係数表!F10</f>
        <v>4.6903315211597914E-3</v>
      </c>
      <c r="E10" s="73">
        <f t="shared" si="0"/>
        <v>0.46903315211597912</v>
      </c>
      <c r="F10" s="72">
        <f>分析係数表!C13</f>
        <v>6.684233532602335E-2</v>
      </c>
      <c r="G10" s="73">
        <f t="shared" si="1"/>
        <v>3.1351271232757993E-2</v>
      </c>
      <c r="H10" s="73">
        <v>3.6587035478959376E-2</v>
      </c>
      <c r="I10" s="73">
        <f t="shared" si="2"/>
        <v>3.6587035478959376E-2</v>
      </c>
      <c r="J10" s="72">
        <f>分析係数表!G13</f>
        <v>0.23596605339775753</v>
      </c>
      <c r="K10" s="74">
        <f t="shared" si="3"/>
        <v>8.6332983674937778E-3</v>
      </c>
      <c r="L10" s="75"/>
      <c r="M10" s="76"/>
      <c r="N10" s="77">
        <f>分析係数表!H13</f>
        <v>1.6879182236800124E-2</v>
      </c>
      <c r="O10" s="78">
        <f t="shared" si="4"/>
        <v>0.38041313397575915</v>
      </c>
      <c r="P10" s="72">
        <f>分析係数表!C13</f>
        <v>6.684233532602335E-2</v>
      </c>
      <c r="Q10" s="78">
        <f t="shared" si="5"/>
        <v>2.5427702263631141E-2</v>
      </c>
      <c r="R10" s="79">
        <v>2.8408085635409457E-2</v>
      </c>
      <c r="S10" s="80">
        <f t="shared" si="6"/>
        <v>6.4995121114368837E-2</v>
      </c>
      <c r="T10" s="81">
        <f>分析係数表!F13</f>
        <v>0.36934894381465649</v>
      </c>
      <c r="U10" s="82">
        <f t="shared" si="7"/>
        <v>2.4005879336697809E-2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投入係数表!F11</f>
        <v>2.664961091568063E-3</v>
      </c>
      <c r="E11" s="73">
        <f t="shared" si="0"/>
        <v>0.26649610915680633</v>
      </c>
      <c r="F11" s="72">
        <f>分析係数表!C14</f>
        <v>0.21710827927701792</v>
      </c>
      <c r="G11" s="73">
        <f t="shared" si="1"/>
        <v>5.785851169305456E-2</v>
      </c>
      <c r="H11" s="73">
        <v>0.12136823365590163</v>
      </c>
      <c r="I11" s="73">
        <f t="shared" si="2"/>
        <v>0.12136823365590163</v>
      </c>
      <c r="J11" s="72">
        <f>分析係数表!G14</f>
        <v>0.17574790290253137</v>
      </c>
      <c r="K11" s="74">
        <f t="shared" si="3"/>
        <v>2.1330212544009141E-2</v>
      </c>
      <c r="L11" s="75"/>
      <c r="M11" s="76"/>
      <c r="N11" s="77">
        <f>分析係数表!H14</f>
        <v>1.1225515443921091E-3</v>
      </c>
      <c r="O11" s="78">
        <f t="shared" si="4"/>
        <v>2.5299409951301394E-2</v>
      </c>
      <c r="P11" s="72">
        <f>分析係数表!C14</f>
        <v>0.21710827927701792</v>
      </c>
      <c r="Q11" s="78">
        <f t="shared" si="5"/>
        <v>5.4927113612509093E-3</v>
      </c>
      <c r="R11" s="79">
        <v>3.090414988157808E-2</v>
      </c>
      <c r="S11" s="80">
        <f t="shared" si="6"/>
        <v>0.15227238353747971</v>
      </c>
      <c r="T11" s="81">
        <f>分析係数表!F14</f>
        <v>0.32729567218469302</v>
      </c>
      <c r="U11" s="82">
        <f t="shared" si="7"/>
        <v>4.9838092125064806E-2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投入係数表!F12</f>
        <v>2.0466901183242726E-2</v>
      </c>
      <c r="E12" s="73">
        <f t="shared" si="0"/>
        <v>2.0466901183242725</v>
      </c>
      <c r="F12" s="72">
        <f>分析係数表!C15</f>
        <v>0.1777237835164599</v>
      </c>
      <c r="G12" s="73">
        <f t="shared" si="1"/>
        <v>0.3637455115143407</v>
      </c>
      <c r="H12" s="73">
        <v>0.41669230906507804</v>
      </c>
      <c r="I12" s="73">
        <f t="shared" si="2"/>
        <v>0.41669230906507804</v>
      </c>
      <c r="J12" s="72">
        <f>分析係数表!G15</f>
        <v>0.10387096116118634</v>
      </c>
      <c r="K12" s="74">
        <f t="shared" si="3"/>
        <v>4.3282230651063777E-2</v>
      </c>
      <c r="L12" s="75"/>
      <c r="M12" s="76"/>
      <c r="N12" s="77">
        <f>分析係数表!H15</f>
        <v>7.5144901505810619E-3</v>
      </c>
      <c r="O12" s="78">
        <f t="shared" si="4"/>
        <v>0.16935718261161672</v>
      </c>
      <c r="P12" s="72">
        <f>分析係数表!C15</f>
        <v>0.1777237835164599</v>
      </c>
      <c r="Q12" s="78">
        <f t="shared" si="5"/>
        <v>3.0098799259424536E-2</v>
      </c>
      <c r="R12" s="79">
        <v>7.0647830990975227E-2</v>
      </c>
      <c r="S12" s="80">
        <f t="shared" si="6"/>
        <v>0.48734014005605325</v>
      </c>
      <c r="T12" s="81">
        <f>分析係数表!F15</f>
        <v>0.33005409485469872</v>
      </c>
      <c r="U12" s="82">
        <f t="shared" si="7"/>
        <v>0.16084860881256277</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投入係数表!F13</f>
        <v>0.12935721138471379</v>
      </c>
      <c r="E13" s="73">
        <f t="shared" si="0"/>
        <v>12.935721138471379</v>
      </c>
      <c r="F13" s="72">
        <f>分析係数表!C16</f>
        <v>0.12368252551663639</v>
      </c>
      <c r="G13" s="73">
        <f t="shared" si="1"/>
        <v>1.5999226597850791</v>
      </c>
      <c r="H13" s="73">
        <v>1.683828627071305</v>
      </c>
      <c r="I13" s="73">
        <f t="shared" si="2"/>
        <v>1.683828627071305</v>
      </c>
      <c r="J13" s="72">
        <f>分析係数表!G16</f>
        <v>1.9772048092292722E-2</v>
      </c>
      <c r="K13" s="74">
        <f t="shared" si="3"/>
        <v>3.3292740593633068E-2</v>
      </c>
      <c r="L13" s="75"/>
      <c r="M13" s="76"/>
      <c r="N13" s="77">
        <f>分析係数表!H16</f>
        <v>1.7113434381227897E-2</v>
      </c>
      <c r="O13" s="78">
        <f t="shared" si="4"/>
        <v>0.38569257175610538</v>
      </c>
      <c r="P13" s="72">
        <f>分析係数表!C16</f>
        <v>0.12368252551663639</v>
      </c>
      <c r="Q13" s="78">
        <f t="shared" si="5"/>
        <v>4.7703431347801618E-2</v>
      </c>
      <c r="R13" s="79">
        <v>6.9332869847293921E-2</v>
      </c>
      <c r="S13" s="80">
        <f t="shared" si="6"/>
        <v>1.7531614969185989</v>
      </c>
      <c r="T13" s="81">
        <f>分析係数表!F16</f>
        <v>0.17086837167280561</v>
      </c>
      <c r="U13" s="82">
        <f t="shared" si="7"/>
        <v>0.29955985025793941</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投入係数表!F14</f>
        <v>7.1420957254024094E-3</v>
      </c>
      <c r="E14" s="73">
        <f t="shared" si="0"/>
        <v>0.71420957254024098</v>
      </c>
      <c r="F14" s="72">
        <f>分析係数表!C17</f>
        <v>0.19283956701830429</v>
      </c>
      <c r="G14" s="73">
        <f t="shared" si="1"/>
        <v>0.13772786472898826</v>
      </c>
      <c r="H14" s="73">
        <v>0.19154168678311495</v>
      </c>
      <c r="I14" s="73">
        <f t="shared" si="2"/>
        <v>0.19154168678311495</v>
      </c>
      <c r="J14" s="72">
        <f>分析係数表!G17</f>
        <v>0.23402763404868787</v>
      </c>
      <c r="K14" s="74">
        <f t="shared" si="3"/>
        <v>4.4826047779547219E-2</v>
      </c>
      <c r="L14" s="75"/>
      <c r="M14" s="76"/>
      <c r="N14" s="77">
        <f>分析係数表!H17</f>
        <v>3.1766349957435482E-3</v>
      </c>
      <c r="O14" s="78">
        <f t="shared" si="4"/>
        <v>7.1593141022746887E-2</v>
      </c>
      <c r="P14" s="72">
        <f>分析係数表!C17</f>
        <v>0.19283956701830429</v>
      </c>
      <c r="Q14" s="78">
        <f t="shared" si="5"/>
        <v>1.3805990316306908E-2</v>
      </c>
      <c r="R14" s="79">
        <v>3.1740540409538727E-2</v>
      </c>
      <c r="S14" s="80">
        <f t="shared" si="6"/>
        <v>0.22328222719265367</v>
      </c>
      <c r="T14" s="81">
        <f>分析係数表!F17</f>
        <v>0.36995154049829787</v>
      </c>
      <c r="U14" s="82">
        <f t="shared" si="7"/>
        <v>8.2603603915813159E-2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投入係数表!F15</f>
        <v>0</v>
      </c>
      <c r="E15" s="73">
        <f t="shared" si="0"/>
        <v>0</v>
      </c>
      <c r="F15" s="72">
        <f>分析係数表!C18</f>
        <v>0.30630539049432115</v>
      </c>
      <c r="G15" s="73">
        <f t="shared" si="1"/>
        <v>0</v>
      </c>
      <c r="H15" s="73">
        <v>2.5028155730172117E-2</v>
      </c>
      <c r="I15" s="73">
        <f t="shared" si="2"/>
        <v>2.5028155730172117E-2</v>
      </c>
      <c r="J15" s="72">
        <f>分析係数表!G18</f>
        <v>0.21755179396051724</v>
      </c>
      <c r="K15" s="74">
        <f t="shared" si="3"/>
        <v>5.4449201786221438E-3</v>
      </c>
      <c r="L15" s="75"/>
      <c r="M15" s="76"/>
      <c r="N15" s="77">
        <f>分析係数表!H18</f>
        <v>5.3704565311248737E-4</v>
      </c>
      <c r="O15" s="78">
        <f t="shared" si="4"/>
        <v>1.2103620727736738E-2</v>
      </c>
      <c r="P15" s="72">
        <f>分析係数表!C18</f>
        <v>0.30630539049432115</v>
      </c>
      <c r="Q15" s="78">
        <f t="shared" si="5"/>
        <v>3.7074042734045612E-3</v>
      </c>
      <c r="R15" s="79">
        <v>9.7969365365107239E-3</v>
      </c>
      <c r="S15" s="80">
        <f t="shared" si="6"/>
        <v>3.4825092266682844E-2</v>
      </c>
      <c r="T15" s="81">
        <f>分析係数表!F18</f>
        <v>0.4635011306393737</v>
      </c>
      <c r="U15" s="82">
        <f t="shared" si="7"/>
        <v>1.6141469640228008E-2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投入係数表!F16</f>
        <v>7.4618910563905769E-4</v>
      </c>
      <c r="E16" s="73">
        <f t="shared" si="0"/>
        <v>7.4618910563905766E-2</v>
      </c>
      <c r="F16" s="72">
        <f>分析係数表!C19</f>
        <v>0.36966314955627488</v>
      </c>
      <c r="G16" s="73">
        <f t="shared" si="1"/>
        <v>2.7583861495511397E-2</v>
      </c>
      <c r="H16" s="73">
        <v>0.13873759750612746</v>
      </c>
      <c r="I16" s="73">
        <f t="shared" si="2"/>
        <v>0.13873759750612746</v>
      </c>
      <c r="J16" s="72">
        <f>分析係数表!G19</f>
        <v>4.2381117789262797E-2</v>
      </c>
      <c r="K16" s="74">
        <f t="shared" si="3"/>
        <v>5.8798544617065206E-3</v>
      </c>
      <c r="L16" s="75"/>
      <c r="M16" s="76"/>
      <c r="N16" s="77">
        <f>分析係数表!H19</f>
        <v>-1.254655481313475E-4</v>
      </c>
      <c r="O16" s="78">
        <f t="shared" si="4"/>
        <v>-2.8276691193352826E-3</v>
      </c>
      <c r="P16" s="72">
        <f>分析係数表!C19</f>
        <v>0.36966314955627488</v>
      </c>
      <c r="Q16" s="78">
        <f t="shared" si="5"/>
        <v>-1.0452850725564988E-3</v>
      </c>
      <c r="R16" s="79">
        <v>6.6340656803767399E-3</v>
      </c>
      <c r="S16" s="80">
        <f t="shared" si="6"/>
        <v>0.14537166318650421</v>
      </c>
      <c r="T16" s="81">
        <f>分析係数表!F19</f>
        <v>0.17645477862102601</v>
      </c>
      <c r="U16" s="82">
        <f t="shared" si="7"/>
        <v>2.5651524645344956E-2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投入係数表!F17</f>
        <v>5.3299221831361263E-5</v>
      </c>
      <c r="E17" s="73">
        <f t="shared" si="0"/>
        <v>5.329922183136126E-3</v>
      </c>
      <c r="F17" s="72">
        <f>分析係数表!C20</f>
        <v>0.11840151680286914</v>
      </c>
      <c r="G17" s="73">
        <f t="shared" si="1"/>
        <v>6.3107087092457699E-4</v>
      </c>
      <c r="H17" s="73">
        <v>1.2606634751616679E-2</v>
      </c>
      <c r="I17" s="73">
        <f t="shared" si="2"/>
        <v>1.2606634751616679E-2</v>
      </c>
      <c r="J17" s="72">
        <f>分析係数表!G20</f>
        <v>0.11103277983246747</v>
      </c>
      <c r="K17" s="74">
        <f t="shared" si="3"/>
        <v>1.399749700804588E-3</v>
      </c>
      <c r="L17" s="75"/>
      <c r="M17" s="76"/>
      <c r="N17" s="77">
        <f>分析係数表!H20</f>
        <v>6.0558701736942728E-4</v>
      </c>
      <c r="O17" s="78">
        <f t="shared" si="4"/>
        <v>1.3648365894781014E-2</v>
      </c>
      <c r="P17" s="72">
        <f>分析係数表!C20</f>
        <v>0.11840151680286914</v>
      </c>
      <c r="Q17" s="78">
        <f t="shared" si="5"/>
        <v>1.6159872238226203E-3</v>
      </c>
      <c r="R17" s="79">
        <v>4.214630141235993E-3</v>
      </c>
      <c r="S17" s="80">
        <f t="shared" si="6"/>
        <v>1.6821264892852673E-2</v>
      </c>
      <c r="T17" s="81">
        <f>分析係数表!F20</f>
        <v>0.24737258814980315</v>
      </c>
      <c r="U17" s="82">
        <f t="shared" si="7"/>
        <v>4.1611198324983866E-3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投入係数表!F18</f>
        <v>2.5850122588210213E-2</v>
      </c>
      <c r="E18" s="73">
        <f t="shared" si="0"/>
        <v>2.5850122588210214</v>
      </c>
      <c r="F18" s="72">
        <f>分析係数表!C21</f>
        <v>0.26258212636596168</v>
      </c>
      <c r="G18" s="73">
        <f t="shared" si="1"/>
        <v>0.67877801560330142</v>
      </c>
      <c r="H18" s="73">
        <v>0.73822609221244007</v>
      </c>
      <c r="I18" s="73">
        <f t="shared" si="2"/>
        <v>0.73822609221244007</v>
      </c>
      <c r="J18" s="72">
        <f>分析係数表!G21</f>
        <v>0.28467983327929475</v>
      </c>
      <c r="K18" s="74">
        <f t="shared" si="3"/>
        <v>0.21015808085346271</v>
      </c>
      <c r="L18" s="75"/>
      <c r="M18" s="76"/>
      <c r="N18" s="77">
        <f>分析係数表!H21</f>
        <v>1.0324354165676096E-3</v>
      </c>
      <c r="O18" s="78">
        <f t="shared" si="4"/>
        <v>2.3268425385429621E-2</v>
      </c>
      <c r="P18" s="72">
        <f>分析係数表!C21</f>
        <v>0.26258212636596168</v>
      </c>
      <c r="Q18" s="78">
        <f t="shared" si="5"/>
        <v>6.1098726148938309E-3</v>
      </c>
      <c r="R18" s="79">
        <v>1.774958158130107E-2</v>
      </c>
      <c r="S18" s="80">
        <f t="shared" si="6"/>
        <v>0.75597567379374109</v>
      </c>
      <c r="T18" s="81">
        <f>分析係数表!F21</f>
        <v>0.42515189534375575</v>
      </c>
      <c r="U18" s="82">
        <f t="shared" si="7"/>
        <v>0.32140449054718184</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投入係数表!F19</f>
        <v>2.238567316917173E-3</v>
      </c>
      <c r="E19" s="73">
        <f t="shared" si="0"/>
        <v>0.2238567316917173</v>
      </c>
      <c r="F19" s="72">
        <f>分析係数表!C22</f>
        <v>0.19256748567873505</v>
      </c>
      <c r="G19" s="73">
        <f t="shared" si="1"/>
        <v>4.3107527974133204E-2</v>
      </c>
      <c r="H19" s="73">
        <v>9.4931000354175163E-2</v>
      </c>
      <c r="I19" s="73">
        <f t="shared" si="2"/>
        <v>9.4931000354175163E-2</v>
      </c>
      <c r="J19" s="72">
        <f>分析係数表!G22</f>
        <v>0.19753386347788673</v>
      </c>
      <c r="K19" s="74">
        <f t="shared" si="3"/>
        <v>1.8752087263780855E-2</v>
      </c>
      <c r="L19" s="75"/>
      <c r="M19" s="76"/>
      <c r="N19" s="77">
        <f>分析係数表!H22</f>
        <v>4.8211298587508529E-5</v>
      </c>
      <c r="O19" s="78">
        <f t="shared" si="4"/>
        <v>1.0865580412260578E-3</v>
      </c>
      <c r="P19" s="72">
        <f>分析係数表!C22</f>
        <v>0.19256748567873505</v>
      </c>
      <c r="Q19" s="78">
        <f t="shared" si="5"/>
        <v>2.092357500429133E-4</v>
      </c>
      <c r="R19" s="79">
        <v>5.1075130959305987E-3</v>
      </c>
      <c r="S19" s="80">
        <f t="shared" si="6"/>
        <v>0.10003851345010577</v>
      </c>
      <c r="T19" s="81">
        <f>分析係数表!F22</f>
        <v>0.41915604646677446</v>
      </c>
      <c r="U19" s="82">
        <f t="shared" si="7"/>
        <v>4.1931747792159572E-2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投入係数表!F20</f>
        <v>2.9314572007248696E-3</v>
      </c>
      <c r="E20" s="73">
        <f t="shared" si="0"/>
        <v>0.29314572007248696</v>
      </c>
      <c r="F20" s="72">
        <f>分析係数表!C23</f>
        <v>0.20116432520583094</v>
      </c>
      <c r="G20" s="73">
        <f t="shared" si="1"/>
        <v>5.8970460965359246E-2</v>
      </c>
      <c r="H20" s="73">
        <v>0.11831291015211956</v>
      </c>
      <c r="I20" s="73">
        <f t="shared" si="2"/>
        <v>0.11831291015211956</v>
      </c>
      <c r="J20" s="72">
        <f>分析係数表!G23</f>
        <v>0.20785566100352021</v>
      </c>
      <c r="K20" s="74">
        <f t="shared" si="3"/>
        <v>2.4592008144918909E-2</v>
      </c>
      <c r="L20" s="75"/>
      <c r="M20" s="76"/>
      <c r="N20" s="77">
        <f>分析係数表!H23</f>
        <v>2.5225877402069866E-5</v>
      </c>
      <c r="O20" s="78">
        <f t="shared" si="4"/>
        <v>5.6852606632137957E-4</v>
      </c>
      <c r="P20" s="72">
        <f>分析係数表!C23</f>
        <v>0.20116432520583094</v>
      </c>
      <c r="Q20" s="78">
        <f t="shared" si="5"/>
        <v>1.1436716249346581E-4</v>
      </c>
      <c r="R20" s="79">
        <v>4.8687138509542179E-3</v>
      </c>
      <c r="S20" s="80">
        <f t="shared" si="6"/>
        <v>0.12318162400307378</v>
      </c>
      <c r="T20" s="81">
        <f>分析係数表!F23</f>
        <v>0.42478695148042223</v>
      </c>
      <c r="U20" s="82">
        <f t="shared" si="7"/>
        <v>5.2325946538673319E-2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投入係数表!F21</f>
        <v>0</v>
      </c>
      <c r="E21" s="73">
        <f t="shared" si="0"/>
        <v>0</v>
      </c>
      <c r="F21" s="72">
        <f>分析係数表!C24</f>
        <v>0.46796458506974481</v>
      </c>
      <c r="G21" s="73">
        <f t="shared" si="1"/>
        <v>0</v>
      </c>
      <c r="H21" s="73">
        <v>4.9957863246801057E-2</v>
      </c>
      <c r="I21" s="73">
        <f t="shared" si="2"/>
        <v>4.9957863246801057E-2</v>
      </c>
      <c r="J21" s="72">
        <f>分析係数表!G24</f>
        <v>0.19290112247208774</v>
      </c>
      <c r="K21" s="74">
        <f t="shared" si="3"/>
        <v>9.6369278966149819E-3</v>
      </c>
      <c r="L21" s="75"/>
      <c r="M21" s="76"/>
      <c r="N21" s="77">
        <f>分析係数表!H24</f>
        <v>1.1220536652328578E-3</v>
      </c>
      <c r="O21" s="78">
        <f t="shared" si="4"/>
        <v>2.5288189042097682E-2</v>
      </c>
      <c r="P21" s="72">
        <f>分析係数表!C24</f>
        <v>0.46796458506974481</v>
      </c>
      <c r="Q21" s="78">
        <f t="shared" si="5"/>
        <v>1.1833976892250509E-2</v>
      </c>
      <c r="R21" s="79">
        <v>2.4016315114230816E-2</v>
      </c>
      <c r="S21" s="80">
        <f t="shared" si="6"/>
        <v>7.3974178361031873E-2</v>
      </c>
      <c r="T21" s="81">
        <f>分析係数表!F24</f>
        <v>0.36341689561906876</v>
      </c>
      <c r="U21" s="82">
        <f t="shared" si="7"/>
        <v>2.6883466255937495E-2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投入係数表!F22</f>
        <v>0</v>
      </c>
      <c r="E22" s="73">
        <f t="shared" si="0"/>
        <v>0</v>
      </c>
      <c r="F22" s="72">
        <f>分析係数表!C25</f>
        <v>0.11839811615034102</v>
      </c>
      <c r="G22" s="73">
        <f t="shared" si="1"/>
        <v>0</v>
      </c>
      <c r="H22" s="73">
        <v>4.0513198797116443E-2</v>
      </c>
      <c r="I22" s="73">
        <f t="shared" si="2"/>
        <v>4.0513198797116443E-2</v>
      </c>
      <c r="J22" s="72">
        <f>分析係数表!G25</f>
        <v>0.19601885967651284</v>
      </c>
      <c r="K22" s="74">
        <f t="shared" si="3"/>
        <v>7.9413510300586371E-3</v>
      </c>
      <c r="L22" s="75"/>
      <c r="M22" s="76"/>
      <c r="N22" s="77">
        <f>分析係数表!H25</f>
        <v>4.7721717414244671E-4</v>
      </c>
      <c r="O22" s="78">
        <f t="shared" si="4"/>
        <v>1.0755241471757415E-2</v>
      </c>
      <c r="P22" s="72">
        <f>分析係数表!C25</f>
        <v>0.11839811615034102</v>
      </c>
      <c r="Q22" s="78">
        <f t="shared" si="5"/>
        <v>1.273400328998099E-3</v>
      </c>
      <c r="R22" s="79">
        <v>8.0332612047186482E-3</v>
      </c>
      <c r="S22" s="80">
        <f t="shared" si="6"/>
        <v>4.8546460001835087E-2</v>
      </c>
      <c r="T22" s="81">
        <f>分析係数表!F25</f>
        <v>0.34892899519140697</v>
      </c>
      <c r="U22" s="82">
        <f t="shared" si="7"/>
        <v>1.6939267508540145E-2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投入係数表!F23</f>
        <v>1.5989766549408379E-4</v>
      </c>
      <c r="E23" s="73">
        <f t="shared" si="0"/>
        <v>1.5989766549408379E-2</v>
      </c>
      <c r="F23" s="72">
        <f>分析係数表!C26</f>
        <v>0.29113960871661038</v>
      </c>
      <c r="G23" s="73">
        <f t="shared" si="1"/>
        <v>4.6552543766647005E-3</v>
      </c>
      <c r="H23" s="73">
        <v>5.6248936241649408E-2</v>
      </c>
      <c r="I23" s="73">
        <f t="shared" si="2"/>
        <v>5.6248936241649408E-2</v>
      </c>
      <c r="J23" s="72">
        <f>分析係数表!G26</f>
        <v>0.2004458717578543</v>
      </c>
      <c r="K23" s="74">
        <f t="shared" si="3"/>
        <v>1.127486706040938E-2</v>
      </c>
      <c r="L23" s="75"/>
      <c r="M23" s="76"/>
      <c r="N23" s="77">
        <f>分析係数表!H26</f>
        <v>1.0726059667332082E-2</v>
      </c>
      <c r="O23" s="78">
        <f t="shared" si="4"/>
        <v>0.24173765743015738</v>
      </c>
      <c r="P23" s="72">
        <f>分析係数表!C26</f>
        <v>0.29113960871661038</v>
      </c>
      <c r="Q23" s="78">
        <f t="shared" si="5"/>
        <v>7.0379406996286017E-2</v>
      </c>
      <c r="R23" s="79">
        <v>7.9184660046906816E-2</v>
      </c>
      <c r="S23" s="80">
        <f t="shared" si="6"/>
        <v>0.13543359628855622</v>
      </c>
      <c r="T23" s="81">
        <f>分析係数表!F26</f>
        <v>0.34176102976079403</v>
      </c>
      <c r="U23" s="82">
        <f t="shared" si="7"/>
        <v>4.6285925331784626E-2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投入係数表!F24</f>
        <v>0</v>
      </c>
      <c r="E24" s="73">
        <f t="shared" si="0"/>
        <v>0</v>
      </c>
      <c r="F24" s="72">
        <f>分析係数表!C27</f>
        <v>0.22390034937983039</v>
      </c>
      <c r="G24" s="73">
        <f t="shared" si="1"/>
        <v>0</v>
      </c>
      <c r="H24" s="73">
        <v>6.342834109758091E-3</v>
      </c>
      <c r="I24" s="73">
        <f t="shared" si="2"/>
        <v>6.342834109758091E-3</v>
      </c>
      <c r="J24" s="72">
        <f>分析係数表!G27</f>
        <v>0.17801424712710151</v>
      </c>
      <c r="K24" s="74">
        <f t="shared" si="3"/>
        <v>1.1291148387006858E-3</v>
      </c>
      <c r="L24" s="75"/>
      <c r="M24" s="76"/>
      <c r="N24" s="77">
        <f>分析係数表!H27</f>
        <v>1.001616696609949E-2</v>
      </c>
      <c r="O24" s="78">
        <f t="shared" si="4"/>
        <v>0.2257385110571988</v>
      </c>
      <c r="P24" s="72">
        <f>分析係数表!C27</f>
        <v>0.22390034937983039</v>
      </c>
      <c r="Q24" s="78">
        <f t="shared" si="5"/>
        <v>5.0542931494189515E-2</v>
      </c>
      <c r="R24" s="79">
        <v>5.1615917122405965E-2</v>
      </c>
      <c r="S24" s="80">
        <f t="shared" si="6"/>
        <v>5.7958751232164055E-2</v>
      </c>
      <c r="T24" s="81">
        <f>分析係数表!F27</f>
        <v>0.3354402389489512</v>
      </c>
      <c r="U24" s="82">
        <f t="shared" si="7"/>
        <v>1.944169736249993E-2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投入係数表!F25</f>
        <v>1.0659844366272253E-4</v>
      </c>
      <c r="E25" s="73">
        <f t="shared" si="0"/>
        <v>1.0659844366272252E-2</v>
      </c>
      <c r="F25" s="72">
        <f>分析係数表!C28</f>
        <v>0.22512814125204084</v>
      </c>
      <c r="G25" s="73">
        <f t="shared" si="1"/>
        <v>2.3998309482149115E-3</v>
      </c>
      <c r="H25" s="73">
        <v>7.6151497479528124E-2</v>
      </c>
      <c r="I25" s="73">
        <f t="shared" si="2"/>
        <v>7.6151497479528124E-2</v>
      </c>
      <c r="J25" s="72">
        <f>分析係数表!G28</f>
        <v>0.17968722251031818</v>
      </c>
      <c r="K25" s="74">
        <f t="shared" si="3"/>
        <v>1.3683451072097905E-2</v>
      </c>
      <c r="L25" s="75"/>
      <c r="M25" s="76"/>
      <c r="N25" s="77">
        <f>分析係数表!H28</f>
        <v>8.1409051127791718E-3</v>
      </c>
      <c r="O25" s="78">
        <f t="shared" si="4"/>
        <v>0.18347495654141968</v>
      </c>
      <c r="P25" s="72">
        <f>分析係数表!C28</f>
        <v>0.22512814125204084</v>
      </c>
      <c r="Q25" s="78">
        <f t="shared" si="5"/>
        <v>4.1305375932468781E-2</v>
      </c>
      <c r="R25" s="79">
        <v>5.3154356829969343E-2</v>
      </c>
      <c r="S25" s="80">
        <f t="shared" si="6"/>
        <v>0.12930585430949748</v>
      </c>
      <c r="T25" s="81">
        <f>分析係数表!F28</f>
        <v>0.30733691598411605</v>
      </c>
      <c r="U25" s="82">
        <f t="shared" si="7"/>
        <v>3.9740462482172376E-2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投入係数表!F26</f>
        <v>5.8096151796183772E-3</v>
      </c>
      <c r="E26" s="73">
        <f t="shared" si="0"/>
        <v>0.5809615179618377</v>
      </c>
      <c r="F26" s="72">
        <f>分析係数表!C29</f>
        <v>0.20292812083079403</v>
      </c>
      <c r="G26" s="73">
        <f t="shared" si="1"/>
        <v>0.11789342911500132</v>
      </c>
      <c r="H26" s="73">
        <v>0.18567372730878343</v>
      </c>
      <c r="I26" s="73">
        <f t="shared" si="2"/>
        <v>0.18567372730878343</v>
      </c>
      <c r="J26" s="72">
        <f>分析係数表!G29</f>
        <v>0.25422836329948895</v>
      </c>
      <c r="K26" s="74">
        <f t="shared" si="3"/>
        <v>4.7203527801427635E-2</v>
      </c>
      <c r="L26" s="75"/>
      <c r="M26" s="76"/>
      <c r="N26" s="77">
        <f>分析係数表!H29</f>
        <v>1.2173975242294967E-2</v>
      </c>
      <c r="O26" s="78">
        <f t="shared" si="4"/>
        <v>0.27436993154608419</v>
      </c>
      <c r="P26" s="72">
        <f>分析係数表!C29</f>
        <v>0.20292812083079403</v>
      </c>
      <c r="Q26" s="78">
        <f t="shared" si="5"/>
        <v>5.5677374621120462E-2</v>
      </c>
      <c r="R26" s="79">
        <v>8.1190834941914217E-2</v>
      </c>
      <c r="S26" s="80">
        <f t="shared" si="6"/>
        <v>0.26686456225069766</v>
      </c>
      <c r="T26" s="81">
        <f>分析係数表!F29</f>
        <v>0.40384720428768384</v>
      </c>
      <c r="U26" s="82">
        <f t="shared" si="7"/>
        <v>0.10777250738840082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投入係数表!F27</f>
        <v>7.4085918345592151E-3</v>
      </c>
      <c r="E27" s="73">
        <f t="shared" si="0"/>
        <v>0.7408591834559215</v>
      </c>
      <c r="F27" s="72">
        <f>分析係数表!C30</f>
        <v>1</v>
      </c>
      <c r="G27" s="73">
        <f t="shared" si="1"/>
        <v>0.7408591834559215</v>
      </c>
      <c r="H27" s="73">
        <v>0.8906454279578393</v>
      </c>
      <c r="I27" s="73">
        <f t="shared" si="2"/>
        <v>0.8906454279578393</v>
      </c>
      <c r="J27" s="72">
        <f>分析係数表!G30</f>
        <v>0.34673715455884868</v>
      </c>
      <c r="K27" s="74">
        <f t="shared" si="3"/>
        <v>0.30881986141094925</v>
      </c>
      <c r="L27" s="75"/>
      <c r="M27" s="76"/>
      <c r="N27" s="77">
        <f>分析係数表!H30</f>
        <v>0</v>
      </c>
      <c r="O27" s="78">
        <f t="shared" si="4"/>
        <v>0</v>
      </c>
      <c r="P27" s="72">
        <f>分析係数表!C30</f>
        <v>1</v>
      </c>
      <c r="Q27" s="78">
        <f t="shared" si="5"/>
        <v>0</v>
      </c>
      <c r="R27" s="79">
        <v>9.690505820939288E-2</v>
      </c>
      <c r="S27" s="80">
        <f t="shared" si="6"/>
        <v>0.98755048616723218</v>
      </c>
      <c r="T27" s="81">
        <f>分析係数表!F30</f>
        <v>0.44336430675838301</v>
      </c>
      <c r="U27" s="82">
        <f t="shared" si="7"/>
        <v>0.43784463668843898</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投入係数表!F28</f>
        <v>2.7342500799488328E-2</v>
      </c>
      <c r="E28" s="73">
        <f t="shared" si="0"/>
        <v>2.7342500799488327</v>
      </c>
      <c r="F28" s="72">
        <f>分析係数表!C31</f>
        <v>0.99667993786519227</v>
      </c>
      <c r="G28" s="73">
        <f t="shared" si="1"/>
        <v>2.7251721997912997</v>
      </c>
      <c r="H28" s="73">
        <v>3.3874781313396851</v>
      </c>
      <c r="I28" s="73">
        <f t="shared" si="2"/>
        <v>3.3874781313396851</v>
      </c>
      <c r="J28" s="72">
        <f>分析係数表!G31</f>
        <v>7.0744430198025232E-2</v>
      </c>
      <c r="K28" s="74">
        <f t="shared" si="3"/>
        <v>0.23964521020989729</v>
      </c>
      <c r="L28" s="75"/>
      <c r="M28" s="76"/>
      <c r="N28" s="77">
        <f>分析係数表!H31</f>
        <v>1.5783931066306964E-2</v>
      </c>
      <c r="O28" s="78">
        <f t="shared" si="4"/>
        <v>0.35572900387912793</v>
      </c>
      <c r="P28" s="72">
        <f>分析係数表!C31</f>
        <v>0.99667993786519227</v>
      </c>
      <c r="Q28" s="78">
        <f t="shared" si="5"/>
        <v>0.35454796148309597</v>
      </c>
      <c r="R28" s="79">
        <v>0.67224708606470662</v>
      </c>
      <c r="S28" s="80">
        <f t="shared" si="6"/>
        <v>4.0597252174043916</v>
      </c>
      <c r="T28" s="81">
        <f>分析係数表!F31</f>
        <v>0.308369223350977</v>
      </c>
      <c r="U28" s="82">
        <f t="shared" si="7"/>
        <v>1.2518943123093684</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投入係数表!F29</f>
        <v>4.1573393028461782E-3</v>
      </c>
      <c r="E29" s="73">
        <f t="shared" si="0"/>
        <v>0.4157339302846178</v>
      </c>
      <c r="F29" s="72">
        <f>分析係数表!C32</f>
        <v>0.99973750468741629</v>
      </c>
      <c r="G29" s="73">
        <f t="shared" si="1"/>
        <v>0.4156248020766361</v>
      </c>
      <c r="H29" s="73">
        <v>0.51031161558825477</v>
      </c>
      <c r="I29" s="73">
        <f t="shared" si="2"/>
        <v>0.51031161558825477</v>
      </c>
      <c r="J29" s="72">
        <f>分析係数表!G32</f>
        <v>0.13654952076677315</v>
      </c>
      <c r="K29" s="74">
        <f t="shared" si="3"/>
        <v>6.9682806550293949E-2</v>
      </c>
      <c r="L29" s="75"/>
      <c r="M29" s="76"/>
      <c r="N29" s="77">
        <f>分析係数表!H32</f>
        <v>6.1925380029087757E-3</v>
      </c>
      <c r="O29" s="78">
        <f t="shared" si="4"/>
        <v>0.13956379852422893</v>
      </c>
      <c r="P29" s="72">
        <f>分析係数表!C32</f>
        <v>0.99973750468741629</v>
      </c>
      <c r="Q29" s="78">
        <f t="shared" si="5"/>
        <v>0.13952716368130993</v>
      </c>
      <c r="R29" s="79">
        <v>0.20780217999248363</v>
      </c>
      <c r="S29" s="80">
        <f t="shared" si="6"/>
        <v>0.7181137955807384</v>
      </c>
      <c r="T29" s="81">
        <f>分析係数表!F32</f>
        <v>0.46980830670926516</v>
      </c>
      <c r="U29" s="82">
        <f t="shared" si="7"/>
        <v>0.3373758263263501</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投入係数表!F30</f>
        <v>2.1852680950858118E-3</v>
      </c>
      <c r="E30" s="73">
        <f t="shared" si="0"/>
        <v>0.21852680950858119</v>
      </c>
      <c r="F30" s="72">
        <f>分析係数表!C33</f>
        <v>0.92720800471848297</v>
      </c>
      <c r="G30" s="73">
        <f t="shared" si="1"/>
        <v>0.20261980702194757</v>
      </c>
      <c r="H30" s="73">
        <v>0.29857035809088361</v>
      </c>
      <c r="I30" s="73">
        <f t="shared" si="2"/>
        <v>0.29857035809088361</v>
      </c>
      <c r="J30" s="72">
        <f>分析係数表!G33</f>
        <v>0.48251618559482062</v>
      </c>
      <c r="K30" s="74">
        <f t="shared" si="3"/>
        <v>0.14406503031769285</v>
      </c>
      <c r="L30" s="75"/>
      <c r="M30" s="76"/>
      <c r="N30" s="77">
        <f>分析係数表!H33</f>
        <v>1.0711870111293417E-3</v>
      </c>
      <c r="O30" s="78">
        <f t="shared" si="4"/>
        <v>2.4141786151785159E-2</v>
      </c>
      <c r="P30" s="72">
        <f>分析係数表!C33</f>
        <v>0.92720800471848297</v>
      </c>
      <c r="Q30" s="78">
        <f t="shared" si="5"/>
        <v>2.2384457368137021E-2</v>
      </c>
      <c r="R30" s="79">
        <v>9.0933974167827739E-2</v>
      </c>
      <c r="S30" s="80">
        <f t="shared" si="6"/>
        <v>0.38950433225871134</v>
      </c>
      <c r="T30" s="81">
        <f>分析係数表!F33</f>
        <v>0.61375438359859724</v>
      </c>
      <c r="U30" s="82">
        <f t="shared" si="7"/>
        <v>0.2390599913544286</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投入係数表!F31</f>
        <v>4.3492165014390786E-2</v>
      </c>
      <c r="E31" s="73">
        <f t="shared" si="0"/>
        <v>4.3492165014390789</v>
      </c>
      <c r="F31" s="72">
        <f>分析係数表!C34</f>
        <v>0.43058167090385968</v>
      </c>
      <c r="G31" s="73">
        <f t="shared" si="1"/>
        <v>1.8726929083122774</v>
      </c>
      <c r="H31" s="73">
        <v>2.2029065550050499</v>
      </c>
      <c r="I31" s="73">
        <f t="shared" si="2"/>
        <v>2.2029065550050499</v>
      </c>
      <c r="J31" s="72">
        <f>分析係数表!G34</f>
        <v>0.40252218378442245</v>
      </c>
      <c r="K31" s="74">
        <f t="shared" si="3"/>
        <v>0.88671875719365167</v>
      </c>
      <c r="L31" s="75"/>
      <c r="M31" s="76"/>
      <c r="N31" s="77">
        <f>分析係数表!H34</f>
        <v>0.17332617383102331</v>
      </c>
      <c r="O31" s="78">
        <f t="shared" si="4"/>
        <v>3.9063239001788594</v>
      </c>
      <c r="P31" s="72">
        <f>分析係数表!C34</f>
        <v>0.43058167090385968</v>
      </c>
      <c r="Q31" s="78">
        <f t="shared" si="5"/>
        <v>1.6819914720306952</v>
      </c>
      <c r="R31" s="79">
        <v>1.8894633623327057</v>
      </c>
      <c r="S31" s="80">
        <f t="shared" si="6"/>
        <v>4.0923699173377557</v>
      </c>
      <c r="T31" s="81">
        <f>分析係数表!F34</f>
        <v>0.66293540075026103</v>
      </c>
      <c r="U31" s="82">
        <f t="shared" si="7"/>
        <v>2.7129768911686178</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投入係数表!F32</f>
        <v>5.9268734676473721E-2</v>
      </c>
      <c r="E32" s="73">
        <f t="shared" si="0"/>
        <v>5.926873467647372</v>
      </c>
      <c r="F32" s="72">
        <f>分析係数表!C35</f>
        <v>0.85041941808411148</v>
      </c>
      <c r="G32" s="73">
        <f t="shared" si="1"/>
        <v>5.0403282854148381</v>
      </c>
      <c r="H32" s="73">
        <v>5.6191888003458841</v>
      </c>
      <c r="I32" s="73">
        <f t="shared" si="2"/>
        <v>5.6191888003458841</v>
      </c>
      <c r="J32" s="72">
        <f>分析係数表!G35</f>
        <v>0.31439227022235533</v>
      </c>
      <c r="K32" s="74">
        <f t="shared" si="3"/>
        <v>1.7666295237487759</v>
      </c>
      <c r="L32" s="75"/>
      <c r="M32" s="76"/>
      <c r="N32" s="77">
        <f>分析係数表!H35</f>
        <v>5.0116599150103677E-2</v>
      </c>
      <c r="O32" s="78">
        <f t="shared" si="4"/>
        <v>1.1294985905971273</v>
      </c>
      <c r="P32" s="72">
        <f>分析係数表!C35</f>
        <v>0.85041941808411148</v>
      </c>
      <c r="Q32" s="78">
        <f t="shared" si="5"/>
        <v>0.9605475341424331</v>
      </c>
      <c r="R32" s="79">
        <v>1.4751034559594727</v>
      </c>
      <c r="S32" s="80">
        <f t="shared" si="6"/>
        <v>7.0942922563053568</v>
      </c>
      <c r="T32" s="81">
        <f>分析係数表!F35</f>
        <v>0.64510687312527537</v>
      </c>
      <c r="U32" s="82">
        <f t="shared" si="7"/>
        <v>4.5765766945020037</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投入係数表!F33</f>
        <v>7.5151902782219383E-3</v>
      </c>
      <c r="E33" s="73">
        <f t="shared" si="0"/>
        <v>0.75151902782219382</v>
      </c>
      <c r="F33" s="72">
        <f>分析係数表!C36</f>
        <v>0.99367212085214862</v>
      </c>
      <c r="G33" s="73">
        <f t="shared" si="1"/>
        <v>0.74676350623682419</v>
      </c>
      <c r="H33" s="73">
        <v>1.1766060628861841</v>
      </c>
      <c r="I33" s="73">
        <f t="shared" si="2"/>
        <v>1.1766060628861841</v>
      </c>
      <c r="J33" s="72">
        <f>分析係数表!G36</f>
        <v>5.4622350270852466E-2</v>
      </c>
      <c r="K33" s="74">
        <f t="shared" si="3"/>
        <v>6.4268988497777804E-2</v>
      </c>
      <c r="L33" s="75"/>
      <c r="M33" s="76"/>
      <c r="N33" s="77">
        <f>分析係数表!H36</f>
        <v>0.22260102528255266</v>
      </c>
      <c r="O33" s="78">
        <f t="shared" si="4"/>
        <v>5.0168516736155793</v>
      </c>
      <c r="P33" s="72">
        <f>分析係数表!C36</f>
        <v>0.99367212085214862</v>
      </c>
      <c r="Q33" s="78">
        <f t="shared" si="5"/>
        <v>4.9851056425222442</v>
      </c>
      <c r="R33" s="79">
        <v>5.3123187436953172</v>
      </c>
      <c r="S33" s="80">
        <f t="shared" si="6"/>
        <v>6.4889248065815011</v>
      </c>
      <c r="T33" s="81">
        <f>分析係数表!F36</f>
        <v>0.84078106922799567</v>
      </c>
      <c r="U33" s="82">
        <f t="shared" si="7"/>
        <v>5.4557651370176599</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投入係数表!F34</f>
        <v>3.4218100415733928E-2</v>
      </c>
      <c r="E34" s="73">
        <f t="shared" si="0"/>
        <v>3.421810041573393</v>
      </c>
      <c r="F34" s="72">
        <f>分析係数表!C37</f>
        <v>0.57178358697686016</v>
      </c>
      <c r="G34" s="73">
        <f t="shared" si="1"/>
        <v>1.9565348195242735</v>
      </c>
      <c r="H34" s="73">
        <v>2.5171710165915955</v>
      </c>
      <c r="I34" s="73">
        <f t="shared" si="2"/>
        <v>2.5171710165915955</v>
      </c>
      <c r="J34" s="72">
        <f>分析係数表!G37</f>
        <v>0.36884830758302428</v>
      </c>
      <c r="K34" s="74">
        <f t="shared" si="3"/>
        <v>0.92845426936685072</v>
      </c>
      <c r="L34" s="75"/>
      <c r="M34" s="76"/>
      <c r="N34" s="77">
        <f>分析係数表!H37</f>
        <v>4.5622990798280361E-2</v>
      </c>
      <c r="O34" s="78">
        <f t="shared" si="4"/>
        <v>1.0282242745790298</v>
      </c>
      <c r="P34" s="72">
        <f>分析係数表!C37</f>
        <v>0.57178358697686016</v>
      </c>
      <c r="Q34" s="78">
        <f t="shared" si="5"/>
        <v>0.58792176393547757</v>
      </c>
      <c r="R34" s="79">
        <v>0.79411966745383333</v>
      </c>
      <c r="S34" s="80">
        <f t="shared" si="6"/>
        <v>3.3112906840454288</v>
      </c>
      <c r="T34" s="81">
        <f>分析係数表!F37</f>
        <v>0.64429400301330442</v>
      </c>
      <c r="U34" s="82">
        <f t="shared" si="7"/>
        <v>2.1334447299642925</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投入係数表!F35</f>
        <v>3.890843193689372E-3</v>
      </c>
      <c r="E35" s="73">
        <f t="shared" si="0"/>
        <v>0.38908431936893723</v>
      </c>
      <c r="F35" s="72">
        <f>分析係数表!C38</f>
        <v>0.42668283982472699</v>
      </c>
      <c r="G35" s="73">
        <f t="shared" si="1"/>
        <v>0.16601560231960916</v>
      </c>
      <c r="H35" s="73">
        <v>0.6947702532375416</v>
      </c>
      <c r="I35" s="73">
        <f t="shared" si="2"/>
        <v>0.6947702532375416</v>
      </c>
      <c r="J35" s="72">
        <f>分析係数表!G38</f>
        <v>0.18042179614021467</v>
      </c>
      <c r="K35" s="74">
        <f t="shared" si="3"/>
        <v>0.12535169699390905</v>
      </c>
      <c r="L35" s="75"/>
      <c r="M35" s="76"/>
      <c r="N35" s="77">
        <f>分析係数表!H38</f>
        <v>3.1385057501308801E-2</v>
      </c>
      <c r="O35" s="78">
        <f t="shared" si="4"/>
        <v>0.70733806392895981</v>
      </c>
      <c r="P35" s="72">
        <f>分析係数表!C38</f>
        <v>0.42668283982472699</v>
      </c>
      <c r="Q35" s="78">
        <f t="shared" si="5"/>
        <v>0.30180901383333286</v>
      </c>
      <c r="R35" s="79">
        <v>0.48363840487757359</v>
      </c>
      <c r="S35" s="80">
        <f t="shared" si="6"/>
        <v>1.1784086581151152</v>
      </c>
      <c r="T35" s="81">
        <f>分析係数表!F38</f>
        <v>0.52437100026299643</v>
      </c>
      <c r="U35" s="82">
        <f t="shared" si="7"/>
        <v>0.61792332677439832</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投入係数表!F36</f>
        <v>0</v>
      </c>
      <c r="E36" s="73">
        <f t="shared" si="0"/>
        <v>0</v>
      </c>
      <c r="F36" s="72">
        <f>分析係数表!C39</f>
        <v>1</v>
      </c>
      <c r="G36" s="73">
        <f t="shared" si="1"/>
        <v>0</v>
      </c>
      <c r="H36" s="73">
        <v>0.38405946978446631</v>
      </c>
      <c r="I36" s="73">
        <f t="shared" si="2"/>
        <v>0.38405946978446631</v>
      </c>
      <c r="J36" s="72">
        <f>分析係数表!G39</f>
        <v>0.351753812215997</v>
      </c>
      <c r="K36" s="74">
        <f t="shared" si="3"/>
        <v>0.13509438261434054</v>
      </c>
      <c r="L36" s="75"/>
      <c r="M36" s="76"/>
      <c r="N36" s="77">
        <f>分析係数表!H39</f>
        <v>2.6196741762610056E-3</v>
      </c>
      <c r="O36" s="78">
        <f t="shared" si="4"/>
        <v>5.9040683926861688E-2</v>
      </c>
      <c r="P36" s="72">
        <f>分析係数表!C39</f>
        <v>1</v>
      </c>
      <c r="Q36" s="78">
        <f t="shared" si="5"/>
        <v>5.9040683926861688E-2</v>
      </c>
      <c r="R36" s="79">
        <v>7.681036938242361E-2</v>
      </c>
      <c r="S36" s="80">
        <f t="shared" si="6"/>
        <v>0.46086983916688995</v>
      </c>
      <c r="T36" s="81">
        <f>分析係数表!F39</f>
        <v>0.70125652740175148</v>
      </c>
      <c r="U36" s="82">
        <f t="shared" si="7"/>
        <v>0.32318798299837698</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投入係数表!F37</f>
        <v>3.1979533098816759E-4</v>
      </c>
      <c r="E37" s="73">
        <f t="shared" si="0"/>
        <v>3.1979533098816758E-2</v>
      </c>
      <c r="F37" s="72">
        <f>分析係数表!C40</f>
        <v>0.86812466863195592</v>
      </c>
      <c r="G37" s="73">
        <f t="shared" si="1"/>
        <v>2.7762221574414964E-2</v>
      </c>
      <c r="H37" s="73">
        <v>4.1595283786223819E-2</v>
      </c>
      <c r="I37" s="73">
        <f t="shared" si="2"/>
        <v>4.1595283786223819E-2</v>
      </c>
      <c r="J37" s="72">
        <f>分析係数表!G40</f>
        <v>0.5308449982881025</v>
      </c>
      <c r="K37" s="74">
        <f t="shared" si="3"/>
        <v>2.208064835029112E-2</v>
      </c>
      <c r="L37" s="75"/>
      <c r="M37" s="76"/>
      <c r="N37" s="77">
        <f>分析係数表!H40</f>
        <v>3.1726768564274997E-2</v>
      </c>
      <c r="O37" s="78">
        <f t="shared" si="4"/>
        <v>0.71503934794577384</v>
      </c>
      <c r="P37" s="72">
        <f>分析係数表!C40</f>
        <v>0.86812466863195592</v>
      </c>
      <c r="Q37" s="78">
        <f t="shared" si="5"/>
        <v>0.62074329699423469</v>
      </c>
      <c r="R37" s="79">
        <v>0.62616995107497486</v>
      </c>
      <c r="S37" s="80">
        <f t="shared" si="6"/>
        <v>0.66776523486119865</v>
      </c>
      <c r="T37" s="81">
        <f>分析係数表!F40</f>
        <v>0.72849135138041188</v>
      </c>
      <c r="U37" s="82">
        <f t="shared" si="7"/>
        <v>0.48646119834889273</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投入係数表!F38</f>
        <v>0</v>
      </c>
      <c r="E38" s="73">
        <f t="shared" si="0"/>
        <v>0</v>
      </c>
      <c r="F38" s="72">
        <f>分析係数表!C41</f>
        <v>0.9999434031873089</v>
      </c>
      <c r="G38" s="73">
        <f t="shared" si="1"/>
        <v>0</v>
      </c>
      <c r="H38" s="73">
        <v>1.0617210305325817E-2</v>
      </c>
      <c r="I38" s="73">
        <f t="shared" si="2"/>
        <v>1.0617210305325817E-2</v>
      </c>
      <c r="J38" s="72">
        <f>分析係数表!G41</f>
        <v>0.50163334603597476</v>
      </c>
      <c r="K38" s="74">
        <f t="shared" si="3"/>
        <v>5.325946731028223E-3</v>
      </c>
      <c r="L38" s="75"/>
      <c r="M38" s="76"/>
      <c r="N38" s="77">
        <f>分析係数表!H41</f>
        <v>4.605647758626856E-2</v>
      </c>
      <c r="O38" s="78">
        <f t="shared" si="4"/>
        <v>1.0379939461923946</v>
      </c>
      <c r="P38" s="72">
        <f>分析係数表!C41</f>
        <v>0.9999434031873089</v>
      </c>
      <c r="Q38" s="78">
        <f t="shared" si="5"/>
        <v>1.0379351990434476</v>
      </c>
      <c r="R38" s="79">
        <v>1.0573992251194884</v>
      </c>
      <c r="S38" s="80">
        <f t="shared" si="6"/>
        <v>1.0680164354248143</v>
      </c>
      <c r="T38" s="81">
        <f>分析係数表!F41</f>
        <v>0.6065809667987323</v>
      </c>
      <c r="U38" s="82">
        <f t="shared" si="7"/>
        <v>0.64783844195691964</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投入係数表!F39</f>
        <v>2.3451657605798957E-3</v>
      </c>
      <c r="E39" s="73">
        <f>$C$8*D39</f>
        <v>0.23451657605798956</v>
      </c>
      <c r="F39" s="72">
        <f>分析係数表!C42</f>
        <v>0.93692850875802069</v>
      </c>
      <c r="G39" s="73">
        <f>E39*F39</f>
        <v>0.21972526588504909</v>
      </c>
      <c r="H39" s="73">
        <v>0.2834285812939506</v>
      </c>
      <c r="I39" s="73">
        <f>C39+H39</f>
        <v>0.2834285812939506</v>
      </c>
      <c r="J39" s="72">
        <f>分析係数表!G42</f>
        <v>0.49922072097325781</v>
      </c>
      <c r="K39" s="74">
        <f>I39*J39</f>
        <v>0.14149342069799364</v>
      </c>
      <c r="L39" s="75"/>
      <c r="M39" s="76"/>
      <c r="N39" s="77">
        <f>分析係数表!H42</f>
        <v>1.1809361738003208E-2</v>
      </c>
      <c r="O39" s="78">
        <f t="shared" si="4"/>
        <v>0.26615248570589956</v>
      </c>
      <c r="P39" s="72">
        <f>分析係数表!C42</f>
        <v>0.93692850875802069</v>
      </c>
      <c r="Q39" s="78">
        <f>O39*P39</f>
        <v>0.24936585153466889</v>
      </c>
      <c r="R39" s="79">
        <v>0.27247292324479605</v>
      </c>
      <c r="S39" s="80">
        <f>I39+R39</f>
        <v>0.55590150453874665</v>
      </c>
      <c r="T39" s="81">
        <f>分析係数表!F42</f>
        <v>0.57339238661209846</v>
      </c>
      <c r="U39" s="82">
        <f t="shared" si="7"/>
        <v>0.31874969040872825</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投入係数表!F40</f>
        <v>0.15147638844472872</v>
      </c>
      <c r="E40" s="73">
        <f>$C$8*D40</f>
        <v>15.147638844472871</v>
      </c>
      <c r="F40" s="72">
        <f>分析係数表!C43</f>
        <v>0.64668770435795053</v>
      </c>
      <c r="G40" s="73">
        <f>E40*F40</f>
        <v>9.7957917907754801</v>
      </c>
      <c r="H40" s="73">
        <v>12.048319821541659</v>
      </c>
      <c r="I40" s="73">
        <f>C40+H40</f>
        <v>12.048319821541659</v>
      </c>
      <c r="J40" s="72">
        <f>分析係数表!G43</f>
        <v>0.34525361813281841</v>
      </c>
      <c r="K40" s="74">
        <f>I40*J40</f>
        <v>4.1597260108086109</v>
      </c>
      <c r="L40" s="75"/>
      <c r="M40" s="76"/>
      <c r="N40" s="77">
        <f>分析係数表!H43</f>
        <v>1.6687581740348217E-2</v>
      </c>
      <c r="O40" s="78">
        <f t="shared" si="4"/>
        <v>0.37609495408386417</v>
      </c>
      <c r="P40" s="72">
        <f>分析係数表!C43</f>
        <v>0.64668770435795053</v>
      </c>
      <c r="Q40" s="78">
        <f>O40*P40</f>
        <v>0.24321598247710294</v>
      </c>
      <c r="R40" s="79">
        <v>0.98023515403853623</v>
      </c>
      <c r="S40" s="80">
        <f>I40+R40</f>
        <v>13.028554975580196</v>
      </c>
      <c r="T40" s="81">
        <f>分析係数表!F43</f>
        <v>0.5971160790993254</v>
      </c>
      <c r="U40" s="82">
        <f t="shared" si="7"/>
        <v>7.7795596633484534</v>
      </c>
      <c r="V40" s="83">
        <f>分析係数表!D43</f>
        <v>0.11965406207615147</v>
      </c>
      <c r="W40" s="127">
        <f t="shared" si="8"/>
        <v>2</v>
      </c>
      <c r="X40" s="72">
        <f>分析係数表!E43</f>
        <v>0.10089499703022012</v>
      </c>
      <c r="Y40" s="126">
        <f t="shared" si="9"/>
        <v>1</v>
      </c>
    </row>
    <row r="41" spans="1:25" x14ac:dyDescent="0.15">
      <c r="A41" s="10" t="s">
        <v>166</v>
      </c>
      <c r="B41" s="9" t="s">
        <v>42</v>
      </c>
      <c r="C41" s="86"/>
      <c r="D41" s="72">
        <f>投入係数表!F41</f>
        <v>1.5989766549408379E-4</v>
      </c>
      <c r="E41" s="73">
        <f>$C$8*D41</f>
        <v>1.5989766549408379E-2</v>
      </c>
      <c r="F41" s="72">
        <f>分析係数表!C44</f>
        <v>0.69156580457188765</v>
      </c>
      <c r="G41" s="73">
        <f>E41*F41</f>
        <v>1.1057975768658261E-2</v>
      </c>
      <c r="H41" s="73">
        <v>3.0366975638460646E-2</v>
      </c>
      <c r="I41" s="73">
        <f>C41+H41</f>
        <v>3.0366975638460646E-2</v>
      </c>
      <c r="J41" s="72">
        <f>分析係数表!G44</f>
        <v>0.27271905819722003</v>
      </c>
      <c r="K41" s="74">
        <f>I41*J41</f>
        <v>8.2816529964189114E-3</v>
      </c>
      <c r="L41" s="75"/>
      <c r="M41" s="76"/>
      <c r="N41" s="77">
        <f>分析係数表!H44</f>
        <v>0.15674397651271663</v>
      </c>
      <c r="O41" s="78">
        <f t="shared" si="4"/>
        <v>3.5326040385431141</v>
      </c>
      <c r="P41" s="72">
        <f>分析係数表!C44</f>
        <v>0.69156580457188765</v>
      </c>
      <c r="Q41" s="78">
        <f>O41*P41</f>
        <v>2.4430281541489682</v>
      </c>
      <c r="R41" s="79">
        <v>2.4895161564233446</v>
      </c>
      <c r="S41" s="80">
        <f>I41+R41</f>
        <v>2.5198831320618051</v>
      </c>
      <c r="T41" s="81">
        <f>分析係数表!F44</f>
        <v>0.50862281906626206</v>
      </c>
      <c r="U41" s="82">
        <f t="shared" si="7"/>
        <v>1.2816700623467971</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投入係数表!F42</f>
        <v>7.4618910563905769E-4</v>
      </c>
      <c r="E42" s="73">
        <f>$C$8*D42</f>
        <v>7.4618910563905766E-2</v>
      </c>
      <c r="F42" s="72">
        <f>分析係数表!C45</f>
        <v>1</v>
      </c>
      <c r="G42" s="73">
        <f>E42*F42</f>
        <v>7.4618910563905766E-2</v>
      </c>
      <c r="H42" s="73">
        <v>0.13183573694149778</v>
      </c>
      <c r="I42" s="73">
        <f>C42+H42</f>
        <v>0.13183573694149778</v>
      </c>
      <c r="J42" s="72">
        <f>分析係数表!G45</f>
        <v>0</v>
      </c>
      <c r="K42" s="74">
        <f>I42*J42</f>
        <v>0</v>
      </c>
      <c r="L42" s="75"/>
      <c r="M42" s="76"/>
      <c r="N42" s="77">
        <f>分析係数表!H45</f>
        <v>0</v>
      </c>
      <c r="O42" s="78">
        <f t="shared" si="4"/>
        <v>0</v>
      </c>
      <c r="P42" s="72">
        <f>分析係数表!C45</f>
        <v>1</v>
      </c>
      <c r="Q42" s="78">
        <f>O42*P42</f>
        <v>0</v>
      </c>
      <c r="R42" s="79">
        <v>2.7555553659549672E-2</v>
      </c>
      <c r="S42" s="80">
        <f>I42+R42</f>
        <v>0.15939129060104745</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457"/>
      <c r="D43" s="447">
        <f>投入係数表!F43</f>
        <v>1.4124293785310734E-2</v>
      </c>
      <c r="E43" s="441">
        <f>$C$8*D43</f>
        <v>1.4124293785310735</v>
      </c>
      <c r="F43" s="447">
        <f>分析係数表!C46</f>
        <v>0.99300149364803736</v>
      </c>
      <c r="G43" s="441">
        <f>E43*F43</f>
        <v>1.4025444825537252</v>
      </c>
      <c r="H43" s="441">
        <v>1.5574133447712781</v>
      </c>
      <c r="I43" s="441">
        <f>C43+H43</f>
        <v>1.5574133447712781</v>
      </c>
      <c r="J43" s="447">
        <f>分析係数表!G46</f>
        <v>1.2662527198429125E-2</v>
      </c>
      <c r="K43" s="442">
        <f>I43*J43</f>
        <v>1.9720788837362786E-2</v>
      </c>
      <c r="L43" s="448"/>
      <c r="M43" s="449"/>
      <c r="N43" s="450">
        <f>分析係数表!H46</f>
        <v>3.642815848522589E-5</v>
      </c>
      <c r="O43" s="451">
        <f t="shared" si="4"/>
        <v>8.2099652340488687E-4</v>
      </c>
      <c r="P43" s="447">
        <f>分析係数表!C46</f>
        <v>0.99300149364803736</v>
      </c>
      <c r="Q43" s="451">
        <f>O43*P43</f>
        <v>8.1525077402089848E-4</v>
      </c>
      <c r="R43" s="452">
        <v>7.2058489474068302E-2</v>
      </c>
      <c r="S43" s="444">
        <f>I43+R43</f>
        <v>1.6294718342453465</v>
      </c>
      <c r="T43" s="453">
        <f>分析係数表!F46</f>
        <v>0.42786180544499286</v>
      </c>
      <c r="U43" s="445">
        <f t="shared" si="7"/>
        <v>0.69718876092197812</v>
      </c>
      <c r="V43" s="454">
        <f>分析係数表!D46</f>
        <v>2.303242583452741E-3</v>
      </c>
      <c r="W43" s="446">
        <f t="shared" si="8"/>
        <v>0</v>
      </c>
      <c r="X43" s="447">
        <f>分析係数表!E46</f>
        <v>2.2926285623308391E-3</v>
      </c>
      <c r="Y43" s="455">
        <f t="shared" si="9"/>
        <v>0</v>
      </c>
    </row>
    <row r="44" spans="1:25" x14ac:dyDescent="0.15">
      <c r="A44" s="129">
        <v>40</v>
      </c>
      <c r="B44" s="17" t="s">
        <v>137</v>
      </c>
      <c r="C44" s="456">
        <f>SUM(C5:C43)</f>
        <v>100</v>
      </c>
      <c r="D44" s="72">
        <f>投入係数表!F44</f>
        <v>0.56129410510606548</v>
      </c>
      <c r="E44" s="441">
        <f>SUM(E5:E43)</f>
        <v>56.129410510606554</v>
      </c>
      <c r="F44" s="447">
        <f>分析係数表!C47</f>
        <v>0.58532523599566522</v>
      </c>
      <c r="G44" s="441">
        <f>SUM(G5:G43)</f>
        <v>28.523638735087854</v>
      </c>
      <c r="H44" s="441">
        <f>SUM(H5:H43)</f>
        <v>35.834151827052381</v>
      </c>
      <c r="I44" s="441">
        <f>SUM(I5:I43)</f>
        <v>135.83415182705232</v>
      </c>
      <c r="J44" s="72">
        <f>分析係数表!G47</f>
        <v>0.25475569279079324</v>
      </c>
      <c r="K44" s="442">
        <f>SUM(K5:K43)</f>
        <v>33.046062966838555</v>
      </c>
      <c r="L44" s="15">
        <f>最終需要_まとめ!M21</f>
        <v>0.68200000000000005</v>
      </c>
      <c r="M44" s="441">
        <f>K44*L44</f>
        <v>22.537414943383897</v>
      </c>
      <c r="N44" s="77">
        <f>分析係数表!H47</f>
        <v>1</v>
      </c>
      <c r="O44" s="443">
        <f>SUM(O5:O43)</f>
        <v>22.537414943383894</v>
      </c>
      <c r="P44" s="72">
        <f>分析係数表!C47</f>
        <v>0.58532523599566522</v>
      </c>
      <c r="Q44" s="443">
        <f>SUM(Q5:Q43)</f>
        <v>14.634957873894297</v>
      </c>
      <c r="R44" s="441">
        <f>SUM(R5:R43)</f>
        <v>17.969551734273647</v>
      </c>
      <c r="S44" s="444">
        <f>SUM(S5:S43)</f>
        <v>153.80370356132599</v>
      </c>
      <c r="T44" s="453">
        <f>分析係数表!F47</f>
        <v>0.5063294671067512</v>
      </c>
      <c r="U44" s="445">
        <f>SUM(U5:U43)</f>
        <v>69.758416730518391</v>
      </c>
      <c r="V44" s="454">
        <f>分析係数表!D47</f>
        <v>6.4581730562403572E-2</v>
      </c>
      <c r="W44" s="446">
        <f>SUM(W5:W43)</f>
        <v>5</v>
      </c>
      <c r="X44" s="447">
        <f>分析係数表!E47</f>
        <v>5.7136770824146227E-2</v>
      </c>
      <c r="Y44" s="455">
        <f>SUM(Y5:Y43)</f>
        <v>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498</v>
      </c>
      <c r="C1" s="58"/>
      <c r="D1" s="58"/>
      <c r="E1" s="58"/>
      <c r="F1" s="59"/>
      <c r="G1" s="58" t="s">
        <v>445</v>
      </c>
    </row>
    <row r="2" spans="1:25" x14ac:dyDescent="0.15">
      <c r="B2" s="5" t="s">
        <v>521</v>
      </c>
      <c r="S2" s="5" t="s">
        <v>139</v>
      </c>
      <c r="U2" s="60" t="s">
        <v>170</v>
      </c>
      <c r="W2" s="5" t="s">
        <v>122</v>
      </c>
      <c r="Y2" s="5" t="s">
        <v>140</v>
      </c>
    </row>
    <row r="3" spans="1:25" ht="45" x14ac:dyDescent="0.15">
      <c r="B3" s="61"/>
      <c r="C3" s="62" t="s">
        <v>185</v>
      </c>
      <c r="D3" s="62" t="s">
        <v>248</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499</v>
      </c>
      <c r="D4" s="68" t="s">
        <v>500</v>
      </c>
      <c r="E4" s="68" t="s">
        <v>501</v>
      </c>
      <c r="F4" s="68" t="s">
        <v>502</v>
      </c>
      <c r="G4" s="68" t="s">
        <v>503</v>
      </c>
      <c r="H4" s="68" t="s">
        <v>144</v>
      </c>
      <c r="I4" s="68" t="s">
        <v>504</v>
      </c>
      <c r="J4" s="68" t="s">
        <v>505</v>
      </c>
      <c r="K4" s="69" t="s">
        <v>506</v>
      </c>
      <c r="L4" s="68" t="s">
        <v>507</v>
      </c>
      <c r="M4" s="68" t="s">
        <v>508</v>
      </c>
      <c r="N4" s="68" t="s">
        <v>509</v>
      </c>
      <c r="O4" s="68" t="s">
        <v>510</v>
      </c>
      <c r="P4" s="68" t="s">
        <v>511</v>
      </c>
      <c r="Q4" s="68" t="s">
        <v>512</v>
      </c>
      <c r="R4" s="68" t="s">
        <v>145</v>
      </c>
      <c r="S4" s="68" t="s">
        <v>513</v>
      </c>
      <c r="T4" s="70" t="s">
        <v>514</v>
      </c>
      <c r="U4" s="69" t="s">
        <v>515</v>
      </c>
      <c r="V4" s="68" t="s">
        <v>516</v>
      </c>
      <c r="W4" s="68" t="s">
        <v>517</v>
      </c>
      <c r="X4" s="68" t="s">
        <v>518</v>
      </c>
      <c r="Y4" s="69" t="s">
        <v>519</v>
      </c>
    </row>
    <row r="5" spans="1:25" x14ac:dyDescent="0.15">
      <c r="A5" s="8" t="s">
        <v>219</v>
      </c>
      <c r="B5" s="9" t="s">
        <v>220</v>
      </c>
      <c r="C5" s="86"/>
      <c r="D5" s="72">
        <f>投入係数表!G5</f>
        <v>0.16668432901596592</v>
      </c>
      <c r="E5" s="73">
        <f t="shared" ref="E5:E38" si="0">$C$9*D5</f>
        <v>16.668432901596592</v>
      </c>
      <c r="F5" s="72">
        <f>分析係数表!C8</f>
        <v>0.16988323914406789</v>
      </c>
      <c r="G5" s="73">
        <f t="shared" ref="G5:G38" si="1">E5*F5</f>
        <v>2.8316873727787835</v>
      </c>
      <c r="H5" s="73">
        <f t="array" ref="H5:H43">MMULT(逆行列係数!C5:AO43,'5'!G5:G43)</f>
        <v>3.073985794081235</v>
      </c>
      <c r="I5" s="73">
        <f t="shared" ref="I5:I38" si="2">C5+H5</f>
        <v>3.073985794081235</v>
      </c>
      <c r="J5" s="72">
        <f>分析係数表!G8</f>
        <v>0.11982810575688495</v>
      </c>
      <c r="K5" s="74">
        <f t="shared" ref="K5:K38" si="3">I5*J5</f>
        <v>0.36834989482832819</v>
      </c>
      <c r="L5" s="75" t="s">
        <v>495</v>
      </c>
      <c r="M5" s="76" t="s">
        <v>495</v>
      </c>
      <c r="N5" s="77">
        <f>分析係数表!H8</f>
        <v>1.1007693311748612E-2</v>
      </c>
      <c r="O5" s="78">
        <f t="shared" ref="O5:O43" si="4">$M$44*N5</f>
        <v>0.15586537515414328</v>
      </c>
      <c r="P5" s="72">
        <f>分析係数表!C8</f>
        <v>0.16988323914406789</v>
      </c>
      <c r="Q5" s="78">
        <f t="shared" ref="Q5:Q38" si="5">O5*P5</f>
        <v>2.6478914801591182E-2</v>
      </c>
      <c r="R5" s="79">
        <f t="array" ref="R5:R43">MMULT(逆行列係数!C5:AO43,'5'!Q5:Q43)</f>
        <v>4.4373167560892796E-2</v>
      </c>
      <c r="S5" s="80">
        <f t="shared" ref="S5:S38" si="6">I5+R5</f>
        <v>3.1183589616421279</v>
      </c>
      <c r="T5" s="81">
        <f>分析係数表!F8</f>
        <v>0.4520504153237429</v>
      </c>
      <c r="U5" s="82">
        <f t="shared" ref="U5:U43" si="7">S5*T5</f>
        <v>1.4096554637388397</v>
      </c>
      <c r="V5" s="83">
        <f>分析係数表!D8</f>
        <v>0.2736524906322878</v>
      </c>
      <c r="W5" s="127">
        <f t="shared" ref="W5:W43" si="8">ROUND(S5*V5,0)</f>
        <v>1</v>
      </c>
      <c r="X5" s="72">
        <f>分析係数表!E8</f>
        <v>4.6479574456934729E-2</v>
      </c>
      <c r="Y5" s="126">
        <f t="shared" ref="Y5:Y43" si="9">ROUND(S5*X5,0)</f>
        <v>0</v>
      </c>
    </row>
    <row r="6" spans="1:25" x14ac:dyDescent="0.15">
      <c r="A6" s="10" t="s">
        <v>177</v>
      </c>
      <c r="B6" s="9" t="s">
        <v>221</v>
      </c>
      <c r="C6" s="86"/>
      <c r="D6" s="72">
        <f>投入係数表!G6</f>
        <v>4.4560814914949327E-4</v>
      </c>
      <c r="E6" s="73">
        <f t="shared" si="0"/>
        <v>4.4560814914949329E-2</v>
      </c>
      <c r="F6" s="72">
        <f>分析係数表!C9</f>
        <v>0.40976645435244163</v>
      </c>
      <c r="G6" s="73">
        <f t="shared" si="1"/>
        <v>1.8259527130754183E-2</v>
      </c>
      <c r="H6" s="73">
        <v>2.4108266018057319E-2</v>
      </c>
      <c r="I6" s="73">
        <f t="shared" si="2"/>
        <v>2.4108266018057319E-2</v>
      </c>
      <c r="J6" s="72">
        <f>分析係数表!G9</f>
        <v>0.27278621711745094</v>
      </c>
      <c r="K6" s="74">
        <f t="shared" si="3"/>
        <v>6.5764026883270484E-3</v>
      </c>
      <c r="L6" s="75"/>
      <c r="M6" s="76"/>
      <c r="N6" s="77">
        <f>分析係数表!H9</f>
        <v>5.6766522140644718E-4</v>
      </c>
      <c r="O6" s="78">
        <f t="shared" si="4"/>
        <v>8.0379558360370446E-3</v>
      </c>
      <c r="P6" s="72">
        <f>分析係数表!C9</f>
        <v>0.40976645435244163</v>
      </c>
      <c r="Q6" s="78">
        <f t="shared" si="5"/>
        <v>3.2936846631744154E-3</v>
      </c>
      <c r="R6" s="79">
        <v>4.4335727978060575E-3</v>
      </c>
      <c r="S6" s="80">
        <f t="shared" si="6"/>
        <v>2.8541838815863377E-2</v>
      </c>
      <c r="T6" s="81">
        <f>分析係数表!F9</f>
        <v>0.74407187847350875</v>
      </c>
      <c r="U6" s="82">
        <f t="shared" si="7"/>
        <v>2.1237179622807568E-2</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投入係数表!G7</f>
        <v>1.1954911899340117E-2</v>
      </c>
      <c r="E7" s="73">
        <f t="shared" si="0"/>
        <v>1.1954911899340117</v>
      </c>
      <c r="F7" s="72">
        <f>分析係数表!C10</f>
        <v>0.68007710705743762</v>
      </c>
      <c r="G7" s="73">
        <f t="shared" si="1"/>
        <v>0.81302618996297638</v>
      </c>
      <c r="H7" s="73">
        <v>0.88735421867348796</v>
      </c>
      <c r="I7" s="73">
        <f t="shared" si="2"/>
        <v>0.88735421867348796</v>
      </c>
      <c r="J7" s="72">
        <f>分析係数表!G10</f>
        <v>0.17854260725424764</v>
      </c>
      <c r="K7" s="74">
        <f t="shared" si="3"/>
        <v>0.15843053576002034</v>
      </c>
      <c r="L7" s="75"/>
      <c r="M7" s="76"/>
      <c r="N7" s="77">
        <f>分析係数表!H10</f>
        <v>1.290834700219075E-3</v>
      </c>
      <c r="O7" s="78">
        <f t="shared" si="4"/>
        <v>1.8277801635052222E-2</v>
      </c>
      <c r="P7" s="72">
        <f>分析係数表!C10</f>
        <v>0.68007710705743762</v>
      </c>
      <c r="Q7" s="78">
        <f t="shared" si="5"/>
        <v>1.2430314459336018E-2</v>
      </c>
      <c r="R7" s="79">
        <v>2.0966559581318746E-2</v>
      </c>
      <c r="S7" s="80">
        <f t="shared" si="6"/>
        <v>0.90832077825480673</v>
      </c>
      <c r="T7" s="81">
        <f>分析係数表!F10</f>
        <v>0.51654343606185527</v>
      </c>
      <c r="U7" s="82">
        <f t="shared" si="7"/>
        <v>0.46918713584611638</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投入係数表!G8</f>
        <v>3.1275281929865828E-4</v>
      </c>
      <c r="E8" s="73">
        <f t="shared" si="0"/>
        <v>3.1275281929865825E-2</v>
      </c>
      <c r="F8" s="72">
        <f>分析係数表!C11</f>
        <v>2.1147201560344109E-2</v>
      </c>
      <c r="G8" s="73">
        <f t="shared" si="1"/>
        <v>6.6138469082746044E-4</v>
      </c>
      <c r="H8" s="73">
        <v>1.8475181249475961E-2</v>
      </c>
      <c r="I8" s="73">
        <f t="shared" si="2"/>
        <v>1.8475181249475961E-2</v>
      </c>
      <c r="J8" s="72">
        <f>分析係数表!G11</f>
        <v>0.2349962690544718</v>
      </c>
      <c r="K8" s="74">
        <f t="shared" si="3"/>
        <v>4.3415986637319855E-3</v>
      </c>
      <c r="L8" s="75"/>
      <c r="M8" s="76"/>
      <c r="N8" s="77">
        <f>分析係数表!H11</f>
        <v>-2.2238602446561594E-5</v>
      </c>
      <c r="O8" s="78">
        <f t="shared" si="4"/>
        <v>-3.1489141412921034E-4</v>
      </c>
      <c r="P8" s="72">
        <f>分析係数表!C11</f>
        <v>2.1147201560344109E-2</v>
      </c>
      <c r="Q8" s="78">
        <f t="shared" si="5"/>
        <v>-6.6590722042122003E-6</v>
      </c>
      <c r="R8" s="79">
        <v>3.661715353836623E-3</v>
      </c>
      <c r="S8" s="80">
        <f t="shared" si="6"/>
        <v>2.2136896603312584E-2</v>
      </c>
      <c r="T8" s="81">
        <f>分析係数表!F11</f>
        <v>0.38828483104146677</v>
      </c>
      <c r="U8" s="82">
        <f t="shared" si="7"/>
        <v>8.5954211573996461E-3</v>
      </c>
      <c r="V8" s="83">
        <f>分析係数表!D11</f>
        <v>2.238567316917173E-2</v>
      </c>
      <c r="W8" s="127">
        <f t="shared" si="8"/>
        <v>0</v>
      </c>
      <c r="X8" s="72">
        <f>分析係数表!E11</f>
        <v>2.1852680950858117E-2</v>
      </c>
      <c r="Y8" s="126">
        <f t="shared" si="9"/>
        <v>0</v>
      </c>
    </row>
    <row r="9" spans="1:25" x14ac:dyDescent="0.15">
      <c r="A9" s="10" t="s">
        <v>180</v>
      </c>
      <c r="B9" s="9" t="s">
        <v>151</v>
      </c>
      <c r="C9" s="71">
        <f>最終需要_まとめ!C10</f>
        <v>100</v>
      </c>
      <c r="D9" s="72">
        <f>投入係数表!G9</f>
        <v>0.21138213483523613</v>
      </c>
      <c r="E9" s="73">
        <f t="shared" si="0"/>
        <v>21.138213483523614</v>
      </c>
      <c r="F9" s="72">
        <f>分析係数表!C12</f>
        <v>0.26979296775158057</v>
      </c>
      <c r="G9" s="73">
        <f t="shared" si="1"/>
        <v>5.7029413486863119</v>
      </c>
      <c r="H9" s="73">
        <v>6.1902399359069733</v>
      </c>
      <c r="I9" s="73">
        <f t="shared" si="2"/>
        <v>106.19023993590697</v>
      </c>
      <c r="J9" s="72">
        <f>分析係数表!G12</f>
        <v>0.14399966915404239</v>
      </c>
      <c r="K9" s="74">
        <f t="shared" si="3"/>
        <v>15.291359418158983</v>
      </c>
      <c r="L9" s="75"/>
      <c r="M9" s="76"/>
      <c r="N9" s="77">
        <f>分析係数表!H12</f>
        <v>8.4790563397567215E-2</v>
      </c>
      <c r="O9" s="78">
        <f t="shared" si="4"/>
        <v>1.2006069390929994</v>
      </c>
      <c r="P9" s="72">
        <f>分析係数表!C12</f>
        <v>0.26979296775158057</v>
      </c>
      <c r="Q9" s="78">
        <f t="shared" si="5"/>
        <v>0.32391530920104145</v>
      </c>
      <c r="R9" s="79">
        <v>0.40920630515002737</v>
      </c>
      <c r="S9" s="80">
        <f t="shared" si="6"/>
        <v>106.599446241057</v>
      </c>
      <c r="T9" s="81">
        <f>分析係数表!F12</f>
        <v>0.33481714299007204</v>
      </c>
      <c r="U9" s="82">
        <f t="shared" si="7"/>
        <v>35.691322034754478</v>
      </c>
      <c r="V9" s="83">
        <f>分析係数表!D12</f>
        <v>3.7088865741159563E-2</v>
      </c>
      <c r="W9" s="127">
        <f t="shared" si="8"/>
        <v>4</v>
      </c>
      <c r="X9" s="72">
        <f>分析係数表!E12</f>
        <v>3.539948357013805E-2</v>
      </c>
      <c r="Y9" s="126">
        <f t="shared" si="9"/>
        <v>4</v>
      </c>
    </row>
    <row r="10" spans="1:25" x14ac:dyDescent="0.15">
      <c r="A10" s="10" t="s">
        <v>181</v>
      </c>
      <c r="B10" s="9" t="s">
        <v>28</v>
      </c>
      <c r="C10" s="86"/>
      <c r="D10" s="72">
        <f>投入係数表!G10</f>
        <v>1.1119525856387008E-3</v>
      </c>
      <c r="E10" s="73">
        <f t="shared" si="0"/>
        <v>0.11119525856387008</v>
      </c>
      <c r="F10" s="72">
        <f>分析係数表!C13</f>
        <v>6.684233532602335E-2</v>
      </c>
      <c r="G10" s="73">
        <f t="shared" si="1"/>
        <v>7.4325507595900736E-3</v>
      </c>
      <c r="H10" s="73">
        <v>1.314239462548676E-2</v>
      </c>
      <c r="I10" s="73">
        <f t="shared" si="2"/>
        <v>1.314239462548676E-2</v>
      </c>
      <c r="J10" s="72">
        <f>分析係数表!G13</f>
        <v>0.23596605339775753</v>
      </c>
      <c r="K10" s="74">
        <f t="shared" si="3"/>
        <v>3.1011589919720103E-3</v>
      </c>
      <c r="L10" s="75"/>
      <c r="M10" s="76"/>
      <c r="N10" s="77">
        <f>分析係数表!H13</f>
        <v>1.6879182236800124E-2</v>
      </c>
      <c r="O10" s="78">
        <f t="shared" si="4"/>
        <v>0.23900375829203382</v>
      </c>
      <c r="P10" s="72">
        <f>分析係数表!C13</f>
        <v>6.684233532602335E-2</v>
      </c>
      <c r="Q10" s="78">
        <f t="shared" si="5"/>
        <v>1.597556935593596E-2</v>
      </c>
      <c r="R10" s="79">
        <v>1.7848067341380107E-2</v>
      </c>
      <c r="S10" s="80">
        <f t="shared" si="6"/>
        <v>3.0990461966866868E-2</v>
      </c>
      <c r="T10" s="81">
        <f>分析係数表!F13</f>
        <v>0.36934894381465649</v>
      </c>
      <c r="U10" s="82">
        <f t="shared" si="7"/>
        <v>1.1446294395790559E-2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投入係数表!G11</f>
        <v>1.748727664666944E-2</v>
      </c>
      <c r="E11" s="73">
        <f t="shared" si="0"/>
        <v>1.7487276646669441</v>
      </c>
      <c r="F11" s="72">
        <f>分析係数表!C14</f>
        <v>0.21710827927701792</v>
      </c>
      <c r="G11" s="73">
        <f t="shared" si="1"/>
        <v>0.37966325419995822</v>
      </c>
      <c r="H11" s="73">
        <v>0.48749520013812042</v>
      </c>
      <c r="I11" s="73">
        <f t="shared" si="2"/>
        <v>0.48749520013812042</v>
      </c>
      <c r="J11" s="72">
        <f>分析係数表!G14</f>
        <v>0.17574790290253137</v>
      </c>
      <c r="K11" s="74">
        <f t="shared" si="3"/>
        <v>8.5676259099324484E-2</v>
      </c>
      <c r="L11" s="75"/>
      <c r="M11" s="76"/>
      <c r="N11" s="77">
        <f>分析係数表!H14</f>
        <v>1.1225515443921091E-3</v>
      </c>
      <c r="O11" s="78">
        <f t="shared" si="4"/>
        <v>1.5894966605746109E-2</v>
      </c>
      <c r="P11" s="72">
        <f>分析係数表!C14</f>
        <v>0.21710827927701792</v>
      </c>
      <c r="Q11" s="78">
        <f t="shared" si="5"/>
        <v>3.4509288489392E-3</v>
      </c>
      <c r="R11" s="79">
        <v>1.9416280114524488E-2</v>
      </c>
      <c r="S11" s="80">
        <f t="shared" si="6"/>
        <v>0.50691148025264487</v>
      </c>
      <c r="T11" s="81">
        <f>分析係数表!F14</f>
        <v>0.32729567218469302</v>
      </c>
      <c r="U11" s="82">
        <f t="shared" si="7"/>
        <v>0.16590993366742715</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投入係数表!G12</f>
        <v>1.0159038685714434E-2</v>
      </c>
      <c r="E12" s="73">
        <f t="shared" si="0"/>
        <v>1.0159038685714434</v>
      </c>
      <c r="F12" s="72">
        <f>分析係数表!C15</f>
        <v>0.1777237835164599</v>
      </c>
      <c r="G12" s="73">
        <f t="shared" si="1"/>
        <v>0.18055027921152533</v>
      </c>
      <c r="H12" s="73">
        <v>0.27187358093463004</v>
      </c>
      <c r="I12" s="73">
        <f t="shared" si="2"/>
        <v>0.27187358093463004</v>
      </c>
      <c r="J12" s="72">
        <f>分析係数表!G15</f>
        <v>0.10387096116118634</v>
      </c>
      <c r="K12" s="74">
        <f t="shared" si="3"/>
        <v>2.8239770166013606E-2</v>
      </c>
      <c r="L12" s="75"/>
      <c r="M12" s="76"/>
      <c r="N12" s="77">
        <f>分析係数表!H15</f>
        <v>7.5144901505810619E-3</v>
      </c>
      <c r="O12" s="78">
        <f t="shared" si="4"/>
        <v>0.1064027488086307</v>
      </c>
      <c r="P12" s="72">
        <f>分析係数表!C15</f>
        <v>0.1777237835164599</v>
      </c>
      <c r="Q12" s="78">
        <f t="shared" si="5"/>
        <v>1.8910299094821344E-2</v>
      </c>
      <c r="R12" s="79">
        <v>4.4386209659889021E-2</v>
      </c>
      <c r="S12" s="80">
        <f t="shared" si="6"/>
        <v>0.31625979059451909</v>
      </c>
      <c r="T12" s="81">
        <f>分析係数表!F15</f>
        <v>0.33005409485469872</v>
      </c>
      <c r="U12" s="82">
        <f t="shared" si="7"/>
        <v>0.10438283892361055</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投入係数表!G13</f>
        <v>6.7497744819546793E-3</v>
      </c>
      <c r="E13" s="73">
        <f t="shared" si="0"/>
        <v>0.6749774481954679</v>
      </c>
      <c r="F13" s="72">
        <f>分析係数表!C16</f>
        <v>0.12368252551663639</v>
      </c>
      <c r="G13" s="73">
        <f t="shared" si="1"/>
        <v>8.3482915459590079E-2</v>
      </c>
      <c r="H13" s="73">
        <v>0.14666277453617055</v>
      </c>
      <c r="I13" s="73">
        <f t="shared" si="2"/>
        <v>0.14666277453617055</v>
      </c>
      <c r="J13" s="72">
        <f>分析係数表!G16</f>
        <v>1.9772048092292722E-2</v>
      </c>
      <c r="K13" s="74">
        <f t="shared" si="3"/>
        <v>2.8998234314782487E-3</v>
      </c>
      <c r="L13" s="75"/>
      <c r="M13" s="76"/>
      <c r="N13" s="77">
        <f>分析係数表!H16</f>
        <v>1.7113434381227897E-2</v>
      </c>
      <c r="O13" s="78">
        <f t="shared" si="4"/>
        <v>0.24232069285205901</v>
      </c>
      <c r="P13" s="72">
        <f>分析係数表!C16</f>
        <v>0.12368252551663639</v>
      </c>
      <c r="Q13" s="78">
        <f t="shared" si="5"/>
        <v>2.9970835276883798E-2</v>
      </c>
      <c r="R13" s="79">
        <v>4.3560053496290739E-2</v>
      </c>
      <c r="S13" s="80">
        <f t="shared" si="6"/>
        <v>0.19022282803246129</v>
      </c>
      <c r="T13" s="81">
        <f>分析係数表!F16</f>
        <v>0.17086837167280561</v>
      </c>
      <c r="U13" s="82">
        <f t="shared" si="7"/>
        <v>3.2503064880902779E-2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投入係数表!G14</f>
        <v>1.8227544476811058E-2</v>
      </c>
      <c r="E14" s="73">
        <f t="shared" si="0"/>
        <v>1.8227544476811057</v>
      </c>
      <c r="F14" s="72">
        <f>分析係数表!C17</f>
        <v>0.19283956701830429</v>
      </c>
      <c r="G14" s="73">
        <f t="shared" si="1"/>
        <v>0.3514991784715128</v>
      </c>
      <c r="H14" s="73">
        <v>0.42249469635017245</v>
      </c>
      <c r="I14" s="73">
        <f t="shared" si="2"/>
        <v>0.42249469635017245</v>
      </c>
      <c r="J14" s="72">
        <f>分析係数表!G17</f>
        <v>0.23402763404868787</v>
      </c>
      <c r="K14" s="74">
        <f t="shared" si="3"/>
        <v>9.8875434184949665E-2</v>
      </c>
      <c r="L14" s="75"/>
      <c r="M14" s="76"/>
      <c r="N14" s="77">
        <f>分析係数表!H17</f>
        <v>3.1766349957435482E-3</v>
      </c>
      <c r="O14" s="78">
        <f t="shared" si="4"/>
        <v>4.4980123566023995E-2</v>
      </c>
      <c r="P14" s="72">
        <f>分析係数表!C17</f>
        <v>0.19283956701830429</v>
      </c>
      <c r="Q14" s="78">
        <f t="shared" si="5"/>
        <v>8.6739475529018922E-3</v>
      </c>
      <c r="R14" s="79">
        <v>1.9941762706287971E-2</v>
      </c>
      <c r="S14" s="80">
        <f t="shared" si="6"/>
        <v>0.4424364590564604</v>
      </c>
      <c r="T14" s="81">
        <f>分析係数表!F17</f>
        <v>0.36995154049829787</v>
      </c>
      <c r="U14" s="82">
        <f t="shared" si="7"/>
        <v>0.1636800496005496</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投入係数表!G15</f>
        <v>3.697203576238023E-3</v>
      </c>
      <c r="E15" s="73">
        <f t="shared" si="0"/>
        <v>0.36972035762380229</v>
      </c>
      <c r="F15" s="72">
        <f>分析係数表!C18</f>
        <v>0.30630539049432115</v>
      </c>
      <c r="G15" s="73">
        <f t="shared" si="1"/>
        <v>0.11324733851565882</v>
      </c>
      <c r="H15" s="73">
        <v>0.13357553921586043</v>
      </c>
      <c r="I15" s="73">
        <f t="shared" si="2"/>
        <v>0.13357553921586043</v>
      </c>
      <c r="J15" s="72">
        <f>分析係数表!G18</f>
        <v>0.21755179396051724</v>
      </c>
      <c r="K15" s="74">
        <f t="shared" si="3"/>
        <v>2.9059598185653859E-2</v>
      </c>
      <c r="L15" s="75"/>
      <c r="M15" s="76"/>
      <c r="N15" s="77">
        <f>分析係数表!H18</f>
        <v>5.3704565311248737E-4</v>
      </c>
      <c r="O15" s="78">
        <f t="shared" si="4"/>
        <v>7.6043926576277949E-3</v>
      </c>
      <c r="P15" s="72">
        <f>分析係数表!C18</f>
        <v>0.30630539049432115</v>
      </c>
      <c r="Q15" s="78">
        <f t="shared" si="5"/>
        <v>2.3292664624668304E-3</v>
      </c>
      <c r="R15" s="79">
        <v>6.1551624874334916E-3</v>
      </c>
      <c r="S15" s="80">
        <f t="shared" si="6"/>
        <v>0.13973070170329394</v>
      </c>
      <c r="T15" s="81">
        <f>分析係数表!F18</f>
        <v>0.4635011306393737</v>
      </c>
      <c r="U15" s="82">
        <f t="shared" si="7"/>
        <v>6.4765338224509805E-2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投入係数表!G16</f>
        <v>0</v>
      </c>
      <c r="E16" s="73">
        <f t="shared" si="0"/>
        <v>0</v>
      </c>
      <c r="F16" s="72">
        <f>分析係数表!C19</f>
        <v>0.36966314955627488</v>
      </c>
      <c r="G16" s="73">
        <f t="shared" si="1"/>
        <v>0</v>
      </c>
      <c r="H16" s="73">
        <v>3.5952735951751545E-2</v>
      </c>
      <c r="I16" s="73">
        <f t="shared" si="2"/>
        <v>3.5952735951751545E-2</v>
      </c>
      <c r="J16" s="72">
        <f>分析係数表!G19</f>
        <v>4.2381117789262797E-2</v>
      </c>
      <c r="K16" s="74">
        <f t="shared" si="3"/>
        <v>1.5237171372174455E-3</v>
      </c>
      <c r="L16" s="75"/>
      <c r="M16" s="76"/>
      <c r="N16" s="77">
        <f>分析係数表!H19</f>
        <v>-1.254655481313475E-4</v>
      </c>
      <c r="O16" s="78">
        <f t="shared" si="4"/>
        <v>-1.7765515603110674E-3</v>
      </c>
      <c r="P16" s="72">
        <f>分析係数表!C19</f>
        <v>0.36966314955627488</v>
      </c>
      <c r="Q16" s="78">
        <f t="shared" si="5"/>
        <v>-6.5672564513370366E-4</v>
      </c>
      <c r="R16" s="79">
        <v>4.1680123233265535E-3</v>
      </c>
      <c r="S16" s="80">
        <f t="shared" si="6"/>
        <v>4.0120748275078097E-2</v>
      </c>
      <c r="T16" s="81">
        <f>分析係数表!F19</f>
        <v>0.17645477862102601</v>
      </c>
      <c r="U16" s="82">
        <f t="shared" si="7"/>
        <v>7.0794977549888168E-3</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投入係数表!G17</f>
        <v>2.0217789690529795E-3</v>
      </c>
      <c r="E17" s="73">
        <f t="shared" si="0"/>
        <v>0.20217789690529794</v>
      </c>
      <c r="F17" s="72">
        <f>分析係数表!C20</f>
        <v>0.11840151680286914</v>
      </c>
      <c r="G17" s="73">
        <f t="shared" si="1"/>
        <v>2.3938169657601382E-2</v>
      </c>
      <c r="H17" s="73">
        <v>3.1535435600896757E-2</v>
      </c>
      <c r="I17" s="73">
        <f t="shared" si="2"/>
        <v>3.1535435600896757E-2</v>
      </c>
      <c r="J17" s="72">
        <f>分析係数表!G20</f>
        <v>0.11103277983246747</v>
      </c>
      <c r="K17" s="74">
        <f t="shared" si="3"/>
        <v>3.5014670779953262E-3</v>
      </c>
      <c r="L17" s="75"/>
      <c r="M17" s="76"/>
      <c r="N17" s="77">
        <f>分析係数表!H20</f>
        <v>6.0558701736942728E-4</v>
      </c>
      <c r="O17" s="78">
        <f t="shared" si="4"/>
        <v>8.5749161952051386E-3</v>
      </c>
      <c r="P17" s="72">
        <f>分析係数表!C20</f>
        <v>0.11840151680286914</v>
      </c>
      <c r="Q17" s="78">
        <f t="shared" si="5"/>
        <v>1.0152830839697761E-3</v>
      </c>
      <c r="R17" s="79">
        <v>2.6479433899631762E-3</v>
      </c>
      <c r="S17" s="80">
        <f t="shared" si="6"/>
        <v>3.4183378990859936E-2</v>
      </c>
      <c r="T17" s="81">
        <f>分析係数表!F20</f>
        <v>0.24737258814980315</v>
      </c>
      <c r="U17" s="82">
        <f t="shared" si="7"/>
        <v>8.4560309326746283E-3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投入係数表!G18</f>
        <v>8.8258328659272609E-3</v>
      </c>
      <c r="E18" s="73">
        <f t="shared" si="0"/>
        <v>0.88258328659272611</v>
      </c>
      <c r="F18" s="72">
        <f>分析係数表!C21</f>
        <v>0.26258212636596168</v>
      </c>
      <c r="G18" s="73">
        <f t="shared" si="1"/>
        <v>0.23175059608857698</v>
      </c>
      <c r="H18" s="73">
        <v>0.27050897882355007</v>
      </c>
      <c r="I18" s="73">
        <f t="shared" si="2"/>
        <v>0.27050897882355007</v>
      </c>
      <c r="J18" s="72">
        <f>分析係数表!G21</f>
        <v>0.28467983327929475</v>
      </c>
      <c r="K18" s="74">
        <f t="shared" si="3"/>
        <v>7.7008450992040511E-2</v>
      </c>
      <c r="L18" s="75"/>
      <c r="M18" s="76"/>
      <c r="N18" s="77">
        <f>分析係数表!H21</f>
        <v>1.0324354165676096E-3</v>
      </c>
      <c r="O18" s="78">
        <f t="shared" si="4"/>
        <v>1.4618951397744908E-2</v>
      </c>
      <c r="P18" s="72">
        <f>分析係数表!C21</f>
        <v>0.26258212636596168</v>
      </c>
      <c r="Q18" s="78">
        <f t="shared" si="5"/>
        <v>3.8386753432605057E-3</v>
      </c>
      <c r="R18" s="79">
        <v>1.1151604209102675E-2</v>
      </c>
      <c r="S18" s="80">
        <f t="shared" si="6"/>
        <v>0.28166058303265273</v>
      </c>
      <c r="T18" s="81">
        <f>分析係数表!F21</f>
        <v>0.42515189534375575</v>
      </c>
      <c r="U18" s="82">
        <f t="shared" si="7"/>
        <v>0.1197485307199596</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投入係数表!G19</f>
        <v>0</v>
      </c>
      <c r="E19" s="73">
        <f t="shared" si="0"/>
        <v>0</v>
      </c>
      <c r="F19" s="72">
        <f>分析係数表!C22</f>
        <v>0.19256748567873505</v>
      </c>
      <c r="G19" s="73">
        <f t="shared" si="1"/>
        <v>0</v>
      </c>
      <c r="H19" s="73">
        <v>1.5854168599488641E-2</v>
      </c>
      <c r="I19" s="73">
        <f t="shared" si="2"/>
        <v>1.5854168599488641E-2</v>
      </c>
      <c r="J19" s="72">
        <f>分析係数表!G22</f>
        <v>0.19753386347788673</v>
      </c>
      <c r="K19" s="74">
        <f t="shared" si="3"/>
        <v>3.1317351756867881E-3</v>
      </c>
      <c r="L19" s="75"/>
      <c r="M19" s="76"/>
      <c r="N19" s="77">
        <f>分析係数表!H22</f>
        <v>4.8211298587508529E-5</v>
      </c>
      <c r="O19" s="78">
        <f t="shared" si="4"/>
        <v>6.8265638660101196E-4</v>
      </c>
      <c r="P19" s="72">
        <f>分析係数表!C22</f>
        <v>0.19256748567873505</v>
      </c>
      <c r="Q19" s="78">
        <f t="shared" si="5"/>
        <v>1.3145742395028739E-4</v>
      </c>
      <c r="R19" s="79">
        <v>3.2089187160687809E-3</v>
      </c>
      <c r="S19" s="80">
        <f t="shared" si="6"/>
        <v>1.9063087315557423E-2</v>
      </c>
      <c r="T19" s="81">
        <f>分析係数表!F22</f>
        <v>0.41915604646677446</v>
      </c>
      <c r="U19" s="82">
        <f t="shared" si="7"/>
        <v>7.9904083126399669E-3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投入係数表!G20</f>
        <v>0</v>
      </c>
      <c r="E20" s="73">
        <f t="shared" si="0"/>
        <v>0</v>
      </c>
      <c r="F20" s="72">
        <f>分析係数表!C23</f>
        <v>0.20116432520583094</v>
      </c>
      <c r="G20" s="73">
        <f t="shared" si="1"/>
        <v>0</v>
      </c>
      <c r="H20" s="73">
        <v>1.8015572075962601E-2</v>
      </c>
      <c r="I20" s="73">
        <f t="shared" si="2"/>
        <v>1.8015572075962601E-2</v>
      </c>
      <c r="J20" s="72">
        <f>分析係数表!G23</f>
        <v>0.20785566100352021</v>
      </c>
      <c r="K20" s="74">
        <f t="shared" si="3"/>
        <v>3.7446386422057671E-3</v>
      </c>
      <c r="L20" s="75"/>
      <c r="M20" s="76"/>
      <c r="N20" s="77">
        <f>分析係数表!H23</f>
        <v>2.5225877402069866E-5</v>
      </c>
      <c r="O20" s="78">
        <f t="shared" si="4"/>
        <v>3.5719026080328333E-4</v>
      </c>
      <c r="P20" s="72">
        <f>分析係数表!C23</f>
        <v>0.20116432520583094</v>
      </c>
      <c r="Q20" s="78">
        <f t="shared" si="5"/>
        <v>7.1853937784587254E-5</v>
      </c>
      <c r="R20" s="79">
        <v>3.0588873109220487E-3</v>
      </c>
      <c r="S20" s="80">
        <f t="shared" si="6"/>
        <v>2.107445938688465E-2</v>
      </c>
      <c r="T20" s="81">
        <f>分析係数表!F23</f>
        <v>0.42478695148042223</v>
      </c>
      <c r="U20" s="82">
        <f t="shared" si="7"/>
        <v>8.952155357052698E-3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投入係数表!G21</f>
        <v>0</v>
      </c>
      <c r="E21" s="73">
        <f t="shared" si="0"/>
        <v>0</v>
      </c>
      <c r="F21" s="72">
        <f>分析係数表!C24</f>
        <v>0.46796458506974481</v>
      </c>
      <c r="G21" s="73">
        <f t="shared" si="1"/>
        <v>0</v>
      </c>
      <c r="H21" s="73">
        <v>1.9077031376705262E-2</v>
      </c>
      <c r="I21" s="73">
        <f t="shared" si="2"/>
        <v>1.9077031376705262E-2</v>
      </c>
      <c r="J21" s="72">
        <f>分析係数表!G24</f>
        <v>0.19290112247208774</v>
      </c>
      <c r="K21" s="74">
        <f t="shared" si="3"/>
        <v>3.6799807660016825E-3</v>
      </c>
      <c r="L21" s="75"/>
      <c r="M21" s="76"/>
      <c r="N21" s="77">
        <f>分析係数表!H24</f>
        <v>1.1220536652328578E-3</v>
      </c>
      <c r="O21" s="78">
        <f t="shared" si="4"/>
        <v>1.5887916797967097E-2</v>
      </c>
      <c r="P21" s="72">
        <f>分析係数表!C24</f>
        <v>0.46796458506974481</v>
      </c>
      <c r="Q21" s="78">
        <f t="shared" si="5"/>
        <v>7.4349823919833014E-3</v>
      </c>
      <c r="R21" s="79">
        <v>1.5088831220513816E-2</v>
      </c>
      <c r="S21" s="80">
        <f t="shared" si="6"/>
        <v>3.4165862597219078E-2</v>
      </c>
      <c r="T21" s="81">
        <f>分析係数表!F24</f>
        <v>0.36341689561906876</v>
      </c>
      <c r="U21" s="82">
        <f t="shared" si="7"/>
        <v>1.2416451721229011E-2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投入係数表!G22</f>
        <v>5.1694680875811285E-7</v>
      </c>
      <c r="E22" s="73">
        <f t="shared" si="0"/>
        <v>5.1694680875811288E-5</v>
      </c>
      <c r="F22" s="72">
        <f>分析係数表!C25</f>
        <v>0.11839811615034102</v>
      </c>
      <c r="G22" s="73">
        <f t="shared" si="1"/>
        <v>6.1205528306891169E-6</v>
      </c>
      <c r="H22" s="73">
        <v>1.3040791574944227E-2</v>
      </c>
      <c r="I22" s="73">
        <f t="shared" si="2"/>
        <v>1.3040791574944227E-2</v>
      </c>
      <c r="J22" s="72">
        <f>分析係数表!G25</f>
        <v>0.19601885967651284</v>
      </c>
      <c r="K22" s="74">
        <f t="shared" si="3"/>
        <v>2.5562410937996433E-3</v>
      </c>
      <c r="L22" s="75"/>
      <c r="M22" s="76"/>
      <c r="N22" s="77">
        <f>分析係数表!H25</f>
        <v>4.7721717414244671E-4</v>
      </c>
      <c r="O22" s="78">
        <f t="shared" si="4"/>
        <v>6.7572407561831667E-3</v>
      </c>
      <c r="P22" s="72">
        <f>分析係数表!C25</f>
        <v>0.11839811615034102</v>
      </c>
      <c r="Q22" s="78">
        <f t="shared" si="5"/>
        <v>8.0004457590639275E-4</v>
      </c>
      <c r="R22" s="79">
        <v>5.0470907752404107E-3</v>
      </c>
      <c r="S22" s="80">
        <f t="shared" si="6"/>
        <v>1.8087882350184638E-2</v>
      </c>
      <c r="T22" s="81">
        <f>分析係数表!F25</f>
        <v>0.34892899519140697</v>
      </c>
      <c r="U22" s="82">
        <f t="shared" si="7"/>
        <v>6.3113866135903101E-3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投入係数表!G23</f>
        <v>5.1694680875811285E-7</v>
      </c>
      <c r="E23" s="73">
        <f t="shared" si="0"/>
        <v>5.1694680875811288E-5</v>
      </c>
      <c r="F23" s="72">
        <f>分析係数表!C26</f>
        <v>0.29113960871661038</v>
      </c>
      <c r="G23" s="73">
        <f t="shared" si="1"/>
        <v>1.5050369162913741E-5</v>
      </c>
      <c r="H23" s="73">
        <v>1.6452592322895161E-2</v>
      </c>
      <c r="I23" s="73">
        <f t="shared" si="2"/>
        <v>1.6452592322895161E-2</v>
      </c>
      <c r="J23" s="72">
        <f>分析係数表!G26</f>
        <v>0.2004458717578543</v>
      </c>
      <c r="K23" s="74">
        <f t="shared" si="3"/>
        <v>3.2978542108393015E-3</v>
      </c>
      <c r="L23" s="75"/>
      <c r="M23" s="76"/>
      <c r="N23" s="77">
        <f>分析係数表!H26</f>
        <v>1.0726059667332082E-2</v>
      </c>
      <c r="O23" s="78">
        <f t="shared" si="4"/>
        <v>0.15187753388714872</v>
      </c>
      <c r="P23" s="72">
        <f>分析係数表!C26</f>
        <v>0.29113960871661038</v>
      </c>
      <c r="Q23" s="78">
        <f t="shared" si="5"/>
        <v>4.4217565788748213E-2</v>
      </c>
      <c r="R23" s="79">
        <v>4.9749679125152796E-2</v>
      </c>
      <c r="S23" s="80">
        <f t="shared" si="6"/>
        <v>6.6202271448047953E-2</v>
      </c>
      <c r="T23" s="81">
        <f>分析係数表!F26</f>
        <v>0.34176102976079403</v>
      </c>
      <c r="U23" s="82">
        <f t="shared" si="7"/>
        <v>2.2625356462588481E-2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投入係数表!G24</f>
        <v>2.2228712776598853E-5</v>
      </c>
      <c r="E24" s="73">
        <f t="shared" si="0"/>
        <v>2.2228712776598855E-3</v>
      </c>
      <c r="F24" s="72">
        <f>分析係数表!C27</f>
        <v>0.22390034937983039</v>
      </c>
      <c r="G24" s="73">
        <f t="shared" si="1"/>
        <v>4.9770165569443833E-4</v>
      </c>
      <c r="H24" s="73">
        <v>2.7349253757335047E-3</v>
      </c>
      <c r="I24" s="73">
        <f t="shared" si="2"/>
        <v>2.7349253757335047E-3</v>
      </c>
      <c r="J24" s="72">
        <f>分析係数表!G27</f>
        <v>0.17801424712710151</v>
      </c>
      <c r="K24" s="74">
        <f t="shared" si="3"/>
        <v>4.8685568171000503E-4</v>
      </c>
      <c r="L24" s="75"/>
      <c r="M24" s="76"/>
      <c r="N24" s="77">
        <f>分析係数表!H27</f>
        <v>1.001616696609949E-2</v>
      </c>
      <c r="O24" s="78">
        <f t="shared" si="4"/>
        <v>0.14182568296224052</v>
      </c>
      <c r="P24" s="72">
        <f>分析係数表!C27</f>
        <v>0.22390034937983039</v>
      </c>
      <c r="Q24" s="78">
        <f t="shared" si="5"/>
        <v>3.1754819966278713E-2</v>
      </c>
      <c r="R24" s="79">
        <v>3.2428949155922857E-2</v>
      </c>
      <c r="S24" s="80">
        <f t="shared" si="6"/>
        <v>3.5163874531656363E-2</v>
      </c>
      <c r="T24" s="81">
        <f>分析係数表!F27</f>
        <v>0.3354402389489512</v>
      </c>
      <c r="U24" s="82">
        <f t="shared" si="7"/>
        <v>1.1795378475269749E-2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投入係数表!G25</f>
        <v>5.1694680875811285E-7</v>
      </c>
      <c r="E25" s="73">
        <f t="shared" si="0"/>
        <v>5.1694680875811288E-5</v>
      </c>
      <c r="F25" s="72">
        <f>分析係数表!C28</f>
        <v>0.22512814125204084</v>
      </c>
      <c r="G25" s="73">
        <f t="shared" si="1"/>
        <v>1.1637927418188817E-5</v>
      </c>
      <c r="H25" s="73">
        <v>3.7325213011892185E-2</v>
      </c>
      <c r="I25" s="73">
        <f t="shared" si="2"/>
        <v>3.7325213011892185E-2</v>
      </c>
      <c r="J25" s="72">
        <f>分析係数表!G28</f>
        <v>0.17968722251031818</v>
      </c>
      <c r="K25" s="74">
        <f t="shared" si="3"/>
        <v>6.7068638557128942E-3</v>
      </c>
      <c r="L25" s="75"/>
      <c r="M25" s="76"/>
      <c r="N25" s="77">
        <f>分析係数表!H28</f>
        <v>8.1409051127791718E-3</v>
      </c>
      <c r="O25" s="78">
        <f t="shared" si="4"/>
        <v>0.11527258196259119</v>
      </c>
      <c r="P25" s="72">
        <f>分析係数表!C28</f>
        <v>0.22512814125204084</v>
      </c>
      <c r="Q25" s="78">
        <f t="shared" si="5"/>
        <v>2.5951102114561683E-2</v>
      </c>
      <c r="R25" s="79">
        <v>3.3395511135974741E-2</v>
      </c>
      <c r="S25" s="80">
        <f t="shared" si="6"/>
        <v>7.0720724147866926E-2</v>
      </c>
      <c r="T25" s="81">
        <f>分析係数表!F28</f>
        <v>0.30733691598411605</v>
      </c>
      <c r="U25" s="82">
        <f t="shared" si="7"/>
        <v>2.1735089255768825E-2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投入係数表!G26</f>
        <v>8.6748843977698907E-3</v>
      </c>
      <c r="E26" s="73">
        <f t="shared" si="0"/>
        <v>0.86748843977698908</v>
      </c>
      <c r="F26" s="72">
        <f>分析係数表!C29</f>
        <v>0.20292812083079403</v>
      </c>
      <c r="G26" s="73">
        <f t="shared" si="1"/>
        <v>0.17603779892638183</v>
      </c>
      <c r="H26" s="73">
        <v>0.22006961154988067</v>
      </c>
      <c r="I26" s="73">
        <f t="shared" si="2"/>
        <v>0.22006961154988067</v>
      </c>
      <c r="J26" s="72">
        <f>分析係数表!G29</f>
        <v>0.25422836329948895</v>
      </c>
      <c r="K26" s="74">
        <f t="shared" si="3"/>
        <v>5.5947937156280471E-2</v>
      </c>
      <c r="L26" s="75"/>
      <c r="M26" s="76"/>
      <c r="N26" s="77">
        <f>分析係数表!H29</f>
        <v>1.2173975242294967E-2</v>
      </c>
      <c r="O26" s="78">
        <f t="shared" si="4"/>
        <v>0.17237954987647927</v>
      </c>
      <c r="P26" s="72">
        <f>分析係数表!C29</f>
        <v>0.20292812083079403</v>
      </c>
      <c r="Q26" s="78">
        <f t="shared" si="5"/>
        <v>3.4980658126092072E-2</v>
      </c>
      <c r="R26" s="79">
        <v>5.1010107056982425E-2</v>
      </c>
      <c r="S26" s="80">
        <f t="shared" si="6"/>
        <v>0.27107971860686308</v>
      </c>
      <c r="T26" s="81">
        <f>分析係数表!F29</f>
        <v>0.40384720428768384</v>
      </c>
      <c r="U26" s="82">
        <f t="shared" si="7"/>
        <v>0.10947478649847368</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投入係数表!G27</f>
        <v>6.5186992584398027E-4</v>
      </c>
      <c r="E27" s="73">
        <f t="shared" si="0"/>
        <v>6.5186992584398029E-2</v>
      </c>
      <c r="F27" s="72">
        <f>分析係数表!C30</f>
        <v>1</v>
      </c>
      <c r="G27" s="73">
        <f t="shared" si="1"/>
        <v>6.5186992584398029E-2</v>
      </c>
      <c r="H27" s="73">
        <v>0.17081180892233663</v>
      </c>
      <c r="I27" s="73">
        <f t="shared" si="2"/>
        <v>0.17081180892233663</v>
      </c>
      <c r="J27" s="72">
        <f>分析係数表!G30</f>
        <v>0.34673715455884868</v>
      </c>
      <c r="K27" s="74">
        <f t="shared" si="3"/>
        <v>5.9226800590780768E-2</v>
      </c>
      <c r="L27" s="75"/>
      <c r="M27" s="76"/>
      <c r="N27" s="77">
        <f>分析係数表!H30</f>
        <v>0</v>
      </c>
      <c r="O27" s="78">
        <f t="shared" si="4"/>
        <v>0</v>
      </c>
      <c r="P27" s="72">
        <f>分析係数表!C30</f>
        <v>1</v>
      </c>
      <c r="Q27" s="78">
        <f t="shared" si="5"/>
        <v>0</v>
      </c>
      <c r="R27" s="79">
        <v>6.0882948145079177E-2</v>
      </c>
      <c r="S27" s="80">
        <f t="shared" si="6"/>
        <v>0.23169475706741582</v>
      </c>
      <c r="T27" s="81">
        <f>分析係数表!F30</f>
        <v>0.44336430675838301</v>
      </c>
      <c r="U27" s="82">
        <f t="shared" si="7"/>
        <v>0.10272518534674678</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投入係数表!G28</f>
        <v>1.545774347548509E-2</v>
      </c>
      <c r="E28" s="73">
        <f t="shared" si="0"/>
        <v>1.5457743475485091</v>
      </c>
      <c r="F28" s="72">
        <f>分析係数表!C31</f>
        <v>0.99667993786519227</v>
      </c>
      <c r="G28" s="73">
        <f t="shared" si="1"/>
        <v>1.540642280668256</v>
      </c>
      <c r="H28" s="73">
        <v>2.1377660986094535</v>
      </c>
      <c r="I28" s="73">
        <f t="shared" si="2"/>
        <v>2.1377660986094535</v>
      </c>
      <c r="J28" s="72">
        <f>分析係数表!G31</f>
        <v>7.0744430198025232E-2</v>
      </c>
      <c r="K28" s="74">
        <f t="shared" si="3"/>
        <v>0.15123504454278122</v>
      </c>
      <c r="L28" s="75"/>
      <c r="M28" s="76"/>
      <c r="N28" s="77">
        <f>分析係数表!H31</f>
        <v>1.5783931066306964E-2</v>
      </c>
      <c r="O28" s="78">
        <f t="shared" si="4"/>
        <v>0.22349535614617019</v>
      </c>
      <c r="P28" s="72">
        <f>分析係数表!C31</f>
        <v>0.99667993786519227</v>
      </c>
      <c r="Q28" s="78">
        <f t="shared" si="5"/>
        <v>0.22275333767692393</v>
      </c>
      <c r="R28" s="79">
        <v>0.42235550174398412</v>
      </c>
      <c r="S28" s="80">
        <f t="shared" si="6"/>
        <v>2.5601216003534377</v>
      </c>
      <c r="T28" s="81">
        <f>分析係数表!F31</f>
        <v>0.308369223350977</v>
      </c>
      <c r="U28" s="82">
        <f t="shared" si="7"/>
        <v>0.78946270958504994</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投入係数表!G29</f>
        <v>2.1386089478323128E-3</v>
      </c>
      <c r="E29" s="73">
        <f t="shared" si="0"/>
        <v>0.21386089478323128</v>
      </c>
      <c r="F29" s="72">
        <f>分析係数表!C32</f>
        <v>0.99973750468741629</v>
      </c>
      <c r="G29" s="73">
        <f t="shared" si="1"/>
        <v>0.21380475730080573</v>
      </c>
      <c r="H29" s="73">
        <v>0.28698731410323941</v>
      </c>
      <c r="I29" s="73">
        <f t="shared" si="2"/>
        <v>0.28698731410323941</v>
      </c>
      <c r="J29" s="72">
        <f>分析係数表!G32</f>
        <v>0.13654952076677315</v>
      </c>
      <c r="K29" s="74">
        <f t="shared" si="3"/>
        <v>3.918798020694074E-2</v>
      </c>
      <c r="L29" s="75"/>
      <c r="M29" s="76"/>
      <c r="N29" s="77">
        <f>分析係数表!H32</f>
        <v>6.1925380029087757E-3</v>
      </c>
      <c r="O29" s="78">
        <f t="shared" si="4"/>
        <v>8.7684334187390217E-2</v>
      </c>
      <c r="P29" s="72">
        <f>分析係数表!C32</f>
        <v>0.99973750468741629</v>
      </c>
      <c r="Q29" s="78">
        <f t="shared" si="5"/>
        <v>8.7661317460678997E-2</v>
      </c>
      <c r="R29" s="79">
        <v>0.13055674887041643</v>
      </c>
      <c r="S29" s="80">
        <f t="shared" si="6"/>
        <v>0.41754406297365587</v>
      </c>
      <c r="T29" s="81">
        <f>分析係数表!F32</f>
        <v>0.46980830670926516</v>
      </c>
      <c r="U29" s="82">
        <f t="shared" si="7"/>
        <v>0.19616566920216005</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投入係数表!G30</f>
        <v>7.2579331949639047E-4</v>
      </c>
      <c r="E30" s="73">
        <f t="shared" si="0"/>
        <v>7.2579331949639045E-2</v>
      </c>
      <c r="F30" s="72">
        <f>分析係数表!C33</f>
        <v>0.92720800471848297</v>
      </c>
      <c r="G30" s="73">
        <f t="shared" si="1"/>
        <v>6.7296137560825267E-2</v>
      </c>
      <c r="H30" s="73">
        <v>0.12288498927986619</v>
      </c>
      <c r="I30" s="73">
        <f t="shared" si="2"/>
        <v>0.12288498927986619</v>
      </c>
      <c r="J30" s="72">
        <f>分析係数表!G33</f>
        <v>0.48251618559482062</v>
      </c>
      <c r="K30" s="74">
        <f t="shared" si="3"/>
        <v>5.9293996294181459E-2</v>
      </c>
      <c r="L30" s="75"/>
      <c r="M30" s="76"/>
      <c r="N30" s="77">
        <f>分析係数表!H33</f>
        <v>1.0711870111293417E-3</v>
      </c>
      <c r="O30" s="78">
        <f t="shared" si="4"/>
        <v>1.5167661436544687E-2</v>
      </c>
      <c r="P30" s="72">
        <f>分析係数表!C33</f>
        <v>0.92720800471848297</v>
      </c>
      <c r="Q30" s="78">
        <f t="shared" si="5"/>
        <v>1.4063577096824077E-2</v>
      </c>
      <c r="R30" s="79">
        <v>5.7131470082014739E-2</v>
      </c>
      <c r="S30" s="80">
        <f t="shared" si="6"/>
        <v>0.18001645936188093</v>
      </c>
      <c r="T30" s="81">
        <f>分析係数表!F33</f>
        <v>0.61375438359859724</v>
      </c>
      <c r="U30" s="82">
        <f t="shared" si="7"/>
        <v>0.11048589105325315</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投入係数表!G31</f>
        <v>7.9683214995593027E-2</v>
      </c>
      <c r="E31" s="73">
        <f t="shared" si="0"/>
        <v>7.9683214995593028</v>
      </c>
      <c r="F31" s="72">
        <f>分析係数表!C34</f>
        <v>0.43058167090385968</v>
      </c>
      <c r="G31" s="73">
        <f t="shared" si="1"/>
        <v>3.4310131855793933</v>
      </c>
      <c r="H31" s="73">
        <v>3.9389282920654369</v>
      </c>
      <c r="I31" s="73">
        <f t="shared" si="2"/>
        <v>3.9389282920654369</v>
      </c>
      <c r="J31" s="72">
        <f>分析係数表!G34</f>
        <v>0.40252218378442245</v>
      </c>
      <c r="K31" s="74">
        <f t="shared" si="3"/>
        <v>1.585506017892425</v>
      </c>
      <c r="L31" s="75"/>
      <c r="M31" s="76"/>
      <c r="N31" s="77">
        <f>分析係数表!H34</f>
        <v>0.17332617383102331</v>
      </c>
      <c r="O31" s="78">
        <f t="shared" si="4"/>
        <v>2.4542425322997286</v>
      </c>
      <c r="P31" s="72">
        <f>分析係数表!C34</f>
        <v>0.43058167090385968</v>
      </c>
      <c r="Q31" s="78">
        <f t="shared" si="5"/>
        <v>1.056751850360937</v>
      </c>
      <c r="R31" s="79">
        <v>1.1871010867395442</v>
      </c>
      <c r="S31" s="80">
        <f t="shared" si="6"/>
        <v>5.1260293788049811</v>
      </c>
      <c r="T31" s="81">
        <f>分析係数表!F34</f>
        <v>0.66293540075026103</v>
      </c>
      <c r="U31" s="82">
        <f t="shared" si="7"/>
        <v>3.3982263404956918</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投入係数表!G32</f>
        <v>5.864244598552032E-3</v>
      </c>
      <c r="E32" s="73">
        <f t="shared" si="0"/>
        <v>0.5864244598552032</v>
      </c>
      <c r="F32" s="72">
        <f>分析係数表!C35</f>
        <v>0.85041941808411148</v>
      </c>
      <c r="G32" s="73">
        <f t="shared" si="1"/>
        <v>0.4987067479003513</v>
      </c>
      <c r="H32" s="73">
        <v>0.81531684102454616</v>
      </c>
      <c r="I32" s="73">
        <f t="shared" si="2"/>
        <v>0.81531684102454616</v>
      </c>
      <c r="J32" s="72">
        <f>分析係数表!G35</f>
        <v>0.31439227022235533</v>
      </c>
      <c r="K32" s="74">
        <f t="shared" si="3"/>
        <v>0.25632931260022623</v>
      </c>
      <c r="L32" s="75"/>
      <c r="M32" s="76"/>
      <c r="N32" s="77">
        <f>分析係数表!H35</f>
        <v>5.0116599150103677E-2</v>
      </c>
      <c r="O32" s="78">
        <f t="shared" si="4"/>
        <v>0.70963482600332839</v>
      </c>
      <c r="P32" s="72">
        <f>分析係数表!C35</f>
        <v>0.85041941808411148</v>
      </c>
      <c r="Q32" s="78">
        <f t="shared" si="5"/>
        <v>0.60348723578197028</v>
      </c>
      <c r="R32" s="79">
        <v>0.92676944709891962</v>
      </c>
      <c r="S32" s="80">
        <f t="shared" si="6"/>
        <v>1.7420862881234658</v>
      </c>
      <c r="T32" s="81">
        <f>分析係数表!F35</f>
        <v>0.64510687312527537</v>
      </c>
      <c r="U32" s="82">
        <f t="shared" si="7"/>
        <v>1.1238318380457466</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投入係数表!G33</f>
        <v>2.9047241184118359E-3</v>
      </c>
      <c r="E33" s="73">
        <f t="shared" si="0"/>
        <v>0.29047241184118361</v>
      </c>
      <c r="F33" s="72">
        <f>分析係数表!C36</f>
        <v>0.99367212085214862</v>
      </c>
      <c r="G33" s="73">
        <f t="shared" si="1"/>
        <v>0.28863433752326767</v>
      </c>
      <c r="H33" s="73">
        <v>0.58276301305084222</v>
      </c>
      <c r="I33" s="73">
        <f t="shared" si="2"/>
        <v>0.58276301305084222</v>
      </c>
      <c r="J33" s="72">
        <f>分析係数表!G36</f>
        <v>5.4622350270852466E-2</v>
      </c>
      <c r="K33" s="74">
        <f t="shared" si="3"/>
        <v>3.1831885423760468E-2</v>
      </c>
      <c r="L33" s="75"/>
      <c r="M33" s="76"/>
      <c r="N33" s="77">
        <f>分析係数表!H36</f>
        <v>0.22260102528255266</v>
      </c>
      <c r="O33" s="78">
        <f t="shared" si="4"/>
        <v>3.1519584832846737</v>
      </c>
      <c r="P33" s="72">
        <f>分析係数表!C36</f>
        <v>0.99367212085214862</v>
      </c>
      <c r="Q33" s="78">
        <f t="shared" si="5"/>
        <v>3.1320132709234034</v>
      </c>
      <c r="R33" s="79">
        <v>3.3375928210441397</v>
      </c>
      <c r="S33" s="80">
        <f t="shared" si="6"/>
        <v>3.9203558340949818</v>
      </c>
      <c r="T33" s="81">
        <f>分析係数表!F36</f>
        <v>0.84078106922799567</v>
      </c>
      <c r="U33" s="82">
        <f t="shared" si="7"/>
        <v>3.2961609699445895</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投入係数表!G34</f>
        <v>3.0526742950784079E-2</v>
      </c>
      <c r="E34" s="73">
        <f t="shared" si="0"/>
        <v>3.052674295078408</v>
      </c>
      <c r="F34" s="72">
        <f>分析係数表!C37</f>
        <v>0.57178358697686016</v>
      </c>
      <c r="G34" s="73">
        <f t="shared" si="1"/>
        <v>1.7454690583119903</v>
      </c>
      <c r="H34" s="73">
        <v>2.2385794171361737</v>
      </c>
      <c r="I34" s="73">
        <f t="shared" si="2"/>
        <v>2.2385794171361737</v>
      </c>
      <c r="J34" s="72">
        <f>分析係数表!G37</f>
        <v>0.36884830758302428</v>
      </c>
      <c r="K34" s="74">
        <f t="shared" si="3"/>
        <v>0.82569622940087062</v>
      </c>
      <c r="L34" s="75"/>
      <c r="M34" s="76"/>
      <c r="N34" s="77">
        <f>分析係数表!H37</f>
        <v>4.5622990798280361E-2</v>
      </c>
      <c r="O34" s="78">
        <f t="shared" si="4"/>
        <v>0.64600678589385407</v>
      </c>
      <c r="P34" s="72">
        <f>分析係数表!C37</f>
        <v>0.57178358697686016</v>
      </c>
      <c r="Q34" s="78">
        <f t="shared" si="5"/>
        <v>0.36937607724978039</v>
      </c>
      <c r="R34" s="79">
        <v>0.49892490059814976</v>
      </c>
      <c r="S34" s="80">
        <f t="shared" si="6"/>
        <v>2.7375043177343237</v>
      </c>
      <c r="T34" s="81">
        <f>分析係数表!F37</f>
        <v>0.64429400301330442</v>
      </c>
      <c r="U34" s="82">
        <f t="shared" si="7"/>
        <v>1.7637576151392522</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投入係数表!G35</f>
        <v>4.8530966406211632E-3</v>
      </c>
      <c r="E35" s="73">
        <f t="shared" si="0"/>
        <v>0.48530966406211634</v>
      </c>
      <c r="F35" s="72">
        <f>分析係数表!C38</f>
        <v>0.42668283982472699</v>
      </c>
      <c r="G35" s="73">
        <f t="shared" si="1"/>
        <v>0.20707330565640805</v>
      </c>
      <c r="H35" s="73">
        <v>0.46209245894135892</v>
      </c>
      <c r="I35" s="73">
        <f t="shared" si="2"/>
        <v>0.46209245894135892</v>
      </c>
      <c r="J35" s="72">
        <f>分析係数表!G38</f>
        <v>0.18042179614021467</v>
      </c>
      <c r="K35" s="74">
        <f t="shared" si="3"/>
        <v>8.3371551425048374E-2</v>
      </c>
      <c r="L35" s="75"/>
      <c r="M35" s="76"/>
      <c r="N35" s="77">
        <f>分析係数表!H38</f>
        <v>3.1385057501308801E-2</v>
      </c>
      <c r="O35" s="78">
        <f t="shared" si="4"/>
        <v>0.44440225786947979</v>
      </c>
      <c r="P35" s="72">
        <f>分析係数表!C38</f>
        <v>0.42668283982472699</v>
      </c>
      <c r="Q35" s="78">
        <f t="shared" si="5"/>
        <v>0.18961881741227027</v>
      </c>
      <c r="R35" s="79">
        <v>0.3038575330247934</v>
      </c>
      <c r="S35" s="80">
        <f t="shared" si="6"/>
        <v>0.76594999196615232</v>
      </c>
      <c r="T35" s="81">
        <f>分析係数表!F38</f>
        <v>0.52437100026299643</v>
      </c>
      <c r="U35" s="82">
        <f t="shared" si="7"/>
        <v>0.40164196343872538</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投入係数表!G36</f>
        <v>0</v>
      </c>
      <c r="E36" s="73">
        <f t="shared" si="0"/>
        <v>0</v>
      </c>
      <c r="F36" s="72">
        <f>分析係数表!C39</f>
        <v>1</v>
      </c>
      <c r="G36" s="73">
        <f t="shared" si="1"/>
        <v>0</v>
      </c>
      <c r="H36" s="73">
        <v>0.14053482546617774</v>
      </c>
      <c r="I36" s="73">
        <f t="shared" si="2"/>
        <v>0.14053482546617774</v>
      </c>
      <c r="J36" s="72">
        <f>分析係数表!G39</f>
        <v>0.351753812215997</v>
      </c>
      <c r="K36" s="74">
        <f t="shared" si="3"/>
        <v>4.94336606068378E-2</v>
      </c>
      <c r="L36" s="75"/>
      <c r="M36" s="76"/>
      <c r="N36" s="77">
        <f>分析係数表!H39</f>
        <v>2.6196741762610056E-3</v>
      </c>
      <c r="O36" s="78">
        <f t="shared" si="4"/>
        <v>3.7093738597235713E-2</v>
      </c>
      <c r="P36" s="72">
        <f>分析係数表!C39</f>
        <v>1</v>
      </c>
      <c r="Q36" s="78">
        <f t="shared" si="5"/>
        <v>3.7093738597235713E-2</v>
      </c>
      <c r="R36" s="79">
        <v>4.8257973551902714E-2</v>
      </c>
      <c r="S36" s="80">
        <f t="shared" si="6"/>
        <v>0.18879279901808044</v>
      </c>
      <c r="T36" s="81">
        <f>分析係数表!F39</f>
        <v>0.70125652740175148</v>
      </c>
      <c r="U36" s="82">
        <f t="shared" si="7"/>
        <v>0.13239218263787589</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投入係数表!G37</f>
        <v>2.9879525546218919E-4</v>
      </c>
      <c r="E37" s="73">
        <f t="shared" si="0"/>
        <v>2.9879525546218918E-2</v>
      </c>
      <c r="F37" s="72">
        <f>分析係数表!C40</f>
        <v>0.86812466863195592</v>
      </c>
      <c r="G37" s="73">
        <f t="shared" si="1"/>
        <v>2.5939153213691359E-2</v>
      </c>
      <c r="H37" s="73">
        <v>3.5727486405127754E-2</v>
      </c>
      <c r="I37" s="73">
        <f t="shared" si="2"/>
        <v>3.5727486405127754E-2</v>
      </c>
      <c r="J37" s="72">
        <f>分析係数表!G40</f>
        <v>0.5308449982881025</v>
      </c>
      <c r="K37" s="74">
        <f t="shared" si="3"/>
        <v>1.8965757459568248E-2</v>
      </c>
      <c r="L37" s="75"/>
      <c r="M37" s="76"/>
      <c r="N37" s="77">
        <f>分析係数表!H40</f>
        <v>3.1726768564274997E-2</v>
      </c>
      <c r="O37" s="78">
        <f t="shared" si="4"/>
        <v>0.44924077594180845</v>
      </c>
      <c r="P37" s="72">
        <f>分析係数表!C40</f>
        <v>0.86812466863195592</v>
      </c>
      <c r="Q37" s="78">
        <f t="shared" si="5"/>
        <v>0.38999699975044522</v>
      </c>
      <c r="R37" s="79">
        <v>0.39340642651416569</v>
      </c>
      <c r="S37" s="80">
        <f t="shared" si="6"/>
        <v>0.42913391291929343</v>
      </c>
      <c r="T37" s="81">
        <f>分析係数表!F40</f>
        <v>0.72849135138041188</v>
      </c>
      <c r="U37" s="82">
        <f t="shared" si="7"/>
        <v>0.31262034414574008</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投入係数表!G38</f>
        <v>0</v>
      </c>
      <c r="E38" s="73">
        <f t="shared" si="0"/>
        <v>0</v>
      </c>
      <c r="F38" s="72">
        <f>分析係数表!C41</f>
        <v>0.9999434031873089</v>
      </c>
      <c r="G38" s="73">
        <f t="shared" si="1"/>
        <v>0</v>
      </c>
      <c r="H38" s="73">
        <v>9.6898393682950806E-3</v>
      </c>
      <c r="I38" s="73">
        <f t="shared" si="2"/>
        <v>9.6898393682950806E-3</v>
      </c>
      <c r="J38" s="72">
        <f>分析係数表!G41</f>
        <v>0.50163334603597476</v>
      </c>
      <c r="K38" s="74">
        <f t="shared" si="3"/>
        <v>4.8607465448689772E-3</v>
      </c>
      <c r="L38" s="75"/>
      <c r="M38" s="76"/>
      <c r="N38" s="77">
        <f>分析係数表!H41</f>
        <v>4.605647758626856E-2</v>
      </c>
      <c r="O38" s="78">
        <f t="shared" si="4"/>
        <v>0.6521448185334473</v>
      </c>
      <c r="P38" s="72">
        <f>分析係数表!C41</f>
        <v>0.9999434031873089</v>
      </c>
      <c r="Q38" s="78">
        <f t="shared" si="5"/>
        <v>0.65210790921530526</v>
      </c>
      <c r="R38" s="79">
        <v>0.66433665467172354</v>
      </c>
      <c r="S38" s="80">
        <f t="shared" si="6"/>
        <v>0.67402649404001858</v>
      </c>
      <c r="T38" s="81">
        <f>分析係数表!F41</f>
        <v>0.6065809667987323</v>
      </c>
      <c r="U38" s="82">
        <f t="shared" si="7"/>
        <v>0.40885164240275446</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投入係数表!G39</f>
        <v>7.8007273441599225E-4</v>
      </c>
      <c r="E39" s="73">
        <f>$C$9*D39</f>
        <v>7.8007273441599231E-2</v>
      </c>
      <c r="F39" s="72">
        <f>分析係数表!C42</f>
        <v>0.93692850875802069</v>
      </c>
      <c r="G39" s="73">
        <f>E39*F39</f>
        <v>7.3087238377916725E-2</v>
      </c>
      <c r="H39" s="73">
        <v>0.11181455249592635</v>
      </c>
      <c r="I39" s="73">
        <f>C39+H39</f>
        <v>0.11181455249592635</v>
      </c>
      <c r="J39" s="72">
        <f>分析係数表!G42</f>
        <v>0.49922072097325781</v>
      </c>
      <c r="K39" s="74">
        <f>I39*J39</f>
        <v>5.5820141512318538E-2</v>
      </c>
      <c r="L39" s="75"/>
      <c r="M39" s="76"/>
      <c r="N39" s="77">
        <f>分析係数表!H42</f>
        <v>1.1809361738003208E-2</v>
      </c>
      <c r="O39" s="78">
        <f t="shared" si="4"/>
        <v>0.16721674064631603</v>
      </c>
      <c r="P39" s="72">
        <f>分析係数表!C42</f>
        <v>0.93692850875802069</v>
      </c>
      <c r="Q39" s="78">
        <f>O39*P39</f>
        <v>0.15667013145312958</v>
      </c>
      <c r="R39" s="79">
        <v>0.17118770849923612</v>
      </c>
      <c r="S39" s="80">
        <f>I39+R39</f>
        <v>0.28300226099516246</v>
      </c>
      <c r="T39" s="81">
        <f>分析係数表!F42</f>
        <v>0.57339238661209846</v>
      </c>
      <c r="U39" s="82">
        <f t="shared" si="7"/>
        <v>0.16227134184863617</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投入係数表!G40</f>
        <v>3.8241140177881397E-2</v>
      </c>
      <c r="E40" s="73">
        <f>$C$9*D40</f>
        <v>3.8241140177881396</v>
      </c>
      <c r="F40" s="72">
        <f>分析係数表!C43</f>
        <v>0.64668770435795053</v>
      </c>
      <c r="G40" s="73">
        <f>E40*F40</f>
        <v>2.4730075153664708</v>
      </c>
      <c r="H40" s="73">
        <v>3.7321666780809504</v>
      </c>
      <c r="I40" s="73">
        <f>C40+H40</f>
        <v>3.7321666780809504</v>
      </c>
      <c r="J40" s="72">
        <f>分析係数表!G43</f>
        <v>0.34525361813281841</v>
      </c>
      <c r="K40" s="74">
        <f>I40*J40</f>
        <v>1.2885440490821898</v>
      </c>
      <c r="L40" s="75"/>
      <c r="M40" s="76"/>
      <c r="N40" s="77">
        <f>分析係数表!H43</f>
        <v>1.6687581740348217E-2</v>
      </c>
      <c r="O40" s="78">
        <f t="shared" si="4"/>
        <v>0.23629075726507728</v>
      </c>
      <c r="P40" s="72">
        <f>分析係数表!C43</f>
        <v>0.64668770435795053</v>
      </c>
      <c r="Q40" s="78">
        <f>O40*P40</f>
        <v>0.15280632737675456</v>
      </c>
      <c r="R40" s="79">
        <v>0.6158564594673267</v>
      </c>
      <c r="S40" s="80">
        <f>I40+R40</f>
        <v>4.3480231375482772</v>
      </c>
      <c r="T40" s="81">
        <f>分析係数表!F43</f>
        <v>0.5971160790993254</v>
      </c>
      <c r="U40" s="82">
        <f t="shared" si="7"/>
        <v>2.5962745277259742</v>
      </c>
      <c r="V40" s="83">
        <f>分析係数表!D43</f>
        <v>0.11965406207615147</v>
      </c>
      <c r="W40" s="127">
        <f t="shared" si="8"/>
        <v>1</v>
      </c>
      <c r="X40" s="72">
        <f>分析係数表!E43</f>
        <v>0.10089499703022012</v>
      </c>
      <c r="Y40" s="126">
        <f t="shared" si="9"/>
        <v>0</v>
      </c>
    </row>
    <row r="41" spans="1:25" x14ac:dyDescent="0.15">
      <c r="A41" s="10" t="s">
        <v>166</v>
      </c>
      <c r="B41" s="9" t="s">
        <v>42</v>
      </c>
      <c r="C41" s="86"/>
      <c r="D41" s="72">
        <f>投入係数表!G41</f>
        <v>1.9643978732808288E-4</v>
      </c>
      <c r="E41" s="73">
        <f>$C$9*D41</f>
        <v>1.9643978732808289E-2</v>
      </c>
      <c r="F41" s="72">
        <f>分析係数表!C44</f>
        <v>0.69156580457188765</v>
      </c>
      <c r="G41" s="73">
        <f>E41*F41</f>
        <v>1.3585103957347614E-2</v>
      </c>
      <c r="H41" s="73">
        <v>2.5571443730515654E-2</v>
      </c>
      <c r="I41" s="73">
        <f>C41+H41</f>
        <v>2.5571443730515654E-2</v>
      </c>
      <c r="J41" s="72">
        <f>分析係数表!G44</f>
        <v>0.27271905819722003</v>
      </c>
      <c r="K41" s="74">
        <f>I41*J41</f>
        <v>6.9738200509294364E-3</v>
      </c>
      <c r="L41" s="75"/>
      <c r="M41" s="76"/>
      <c r="N41" s="77">
        <f>分析係数表!H44</f>
        <v>0.15674397651271663</v>
      </c>
      <c r="O41" s="78">
        <f t="shared" si="4"/>
        <v>2.2194439843478753</v>
      </c>
      <c r="P41" s="72">
        <f>分析係数表!C44</f>
        <v>0.69156580457188765</v>
      </c>
      <c r="Q41" s="78">
        <f>O41*P41</f>
        <v>1.5348915647377743</v>
      </c>
      <c r="R41" s="79">
        <v>1.5640987772831028</v>
      </c>
      <c r="S41" s="80">
        <f>I41+R41</f>
        <v>1.5896702210136184</v>
      </c>
      <c r="T41" s="81">
        <f>分析係数表!F44</f>
        <v>0.50862281906626206</v>
      </c>
      <c r="U41" s="82">
        <f t="shared" si="7"/>
        <v>0.80854254919763446</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投入係数表!G42</f>
        <v>7.6404738334449082E-4</v>
      </c>
      <c r="E42" s="73">
        <f>$C$9*D42</f>
        <v>7.6404738334449079E-2</v>
      </c>
      <c r="F42" s="72">
        <f>分析係数表!C45</f>
        <v>1</v>
      </c>
      <c r="G42" s="73">
        <f>E42*F42</f>
        <v>7.6404738334449079E-2</v>
      </c>
      <c r="H42" s="73">
        <v>0.11103727125757637</v>
      </c>
      <c r="I42" s="73">
        <f>C42+H42</f>
        <v>0.11103727125757637</v>
      </c>
      <c r="J42" s="72">
        <f>分析係数表!G45</f>
        <v>0</v>
      </c>
      <c r="K42" s="74">
        <f>I42*J42</f>
        <v>0</v>
      </c>
      <c r="L42" s="75"/>
      <c r="M42" s="76"/>
      <c r="N42" s="77">
        <f>分析係数表!H45</f>
        <v>0</v>
      </c>
      <c r="O42" s="78">
        <f t="shared" si="4"/>
        <v>0</v>
      </c>
      <c r="P42" s="72">
        <f>分析係数表!C45</f>
        <v>1</v>
      </c>
      <c r="Q42" s="78">
        <f>O42*P42</f>
        <v>0</v>
      </c>
      <c r="R42" s="79">
        <v>1.7312443494313857E-2</v>
      </c>
      <c r="S42" s="80">
        <f>I42+R42</f>
        <v>0.12834971475189022</v>
      </c>
      <c r="T42" s="81">
        <f>分析係数表!F45</f>
        <v>0</v>
      </c>
      <c r="U42" s="82">
        <f t="shared" si="7"/>
        <v>0</v>
      </c>
      <c r="V42" s="83">
        <f>分析係数表!D45</f>
        <v>0</v>
      </c>
      <c r="W42" s="127">
        <f t="shared" si="8"/>
        <v>0</v>
      </c>
      <c r="X42" s="72">
        <f>分析係数表!E45</f>
        <v>0</v>
      </c>
      <c r="Y42" s="126">
        <f t="shared" si="9"/>
        <v>0</v>
      </c>
    </row>
    <row r="43" spans="1:25" x14ac:dyDescent="0.15">
      <c r="A43" s="10" t="s">
        <v>522</v>
      </c>
      <c r="B43" s="9" t="s">
        <v>237</v>
      </c>
      <c r="C43" s="457"/>
      <c r="D43" s="447">
        <f>投入係数表!G43</f>
        <v>4.4018020765753309E-3</v>
      </c>
      <c r="E43" s="441">
        <f>$C$9*D43</f>
        <v>0.44018020765753307</v>
      </c>
      <c r="F43" s="447">
        <f>分析係数表!C46</f>
        <v>0.99300149364803736</v>
      </c>
      <c r="G43" s="441">
        <f>E43*F43</f>
        <v>0.43709960367823358</v>
      </c>
      <c r="H43" s="441">
        <v>0.56988781635551833</v>
      </c>
      <c r="I43" s="441">
        <f>C43+H43</f>
        <v>0.56988781635551833</v>
      </c>
      <c r="J43" s="447">
        <f>分析係数表!G46</f>
        <v>1.2662527198429125E-2</v>
      </c>
      <c r="K43" s="442">
        <f>I43*J43</f>
        <v>7.2162199746551338E-3</v>
      </c>
      <c r="L43" s="448"/>
      <c r="M43" s="449"/>
      <c r="N43" s="450">
        <f>分析係数表!H46</f>
        <v>3.642815848522589E-5</v>
      </c>
      <c r="O43" s="451">
        <f t="shared" si="4"/>
        <v>5.1581093583105719E-4</v>
      </c>
      <c r="P43" s="447">
        <f>分析係数表!C46</f>
        <v>0.99300149364803736</v>
      </c>
      <c r="Q43" s="451">
        <f>O43*P43</f>
        <v>5.122010297202317E-4</v>
      </c>
      <c r="R43" s="452">
        <v>4.5272489993068252E-2</v>
      </c>
      <c r="S43" s="444">
        <f>I43+R43</f>
        <v>0.61516030634858654</v>
      </c>
      <c r="T43" s="453">
        <f>分析係数表!F46</f>
        <v>0.42786180544499286</v>
      </c>
      <c r="U43" s="445">
        <f t="shared" si="7"/>
        <v>0.26320359931240112</v>
      </c>
      <c r="V43" s="454">
        <f>分析係数表!D46</f>
        <v>2.303242583452741E-3</v>
      </c>
      <c r="W43" s="446">
        <f t="shared" si="8"/>
        <v>0</v>
      </c>
      <c r="X43" s="447">
        <f>分析係数表!E46</f>
        <v>2.2926285623308391E-3</v>
      </c>
      <c r="Y43" s="455">
        <f t="shared" si="9"/>
        <v>0</v>
      </c>
    </row>
    <row r="44" spans="1:25" x14ac:dyDescent="0.15">
      <c r="A44" s="129">
        <v>40</v>
      </c>
      <c r="B44" s="17" t="s">
        <v>137</v>
      </c>
      <c r="C44" s="456">
        <f>SUM(C5:C43)</f>
        <v>100</v>
      </c>
      <c r="D44" s="72">
        <f>投入係数表!G44</f>
        <v>0.65524713934559708</v>
      </c>
      <c r="E44" s="441">
        <f>SUM(E5:E43)</f>
        <v>65.524713934559713</v>
      </c>
      <c r="F44" s="447">
        <f>分析係数表!C47</f>
        <v>0.58532523599566522</v>
      </c>
      <c r="G44" s="441">
        <f>SUM(G5:G43)</f>
        <v>22.071658571058961</v>
      </c>
      <c r="H44" s="441">
        <f>SUM(H5:H43)</f>
        <v>27.842534784286713</v>
      </c>
      <c r="I44" s="441">
        <f>SUM(I5:I43)</f>
        <v>127.84253478428668</v>
      </c>
      <c r="J44" s="72">
        <f>分析係数表!G47</f>
        <v>0.25475569279079324</v>
      </c>
      <c r="K44" s="442">
        <f>SUM(K5:K43)</f>
        <v>20.761988849556651</v>
      </c>
      <c r="L44" s="15">
        <f>最終需要_まとめ!M21</f>
        <v>0.68200000000000005</v>
      </c>
      <c r="M44" s="441">
        <f>K44*L44</f>
        <v>14.159676395397637</v>
      </c>
      <c r="N44" s="77">
        <f>分析係数表!H47</f>
        <v>1</v>
      </c>
      <c r="O44" s="443">
        <f>SUM(O5:O43)</f>
        <v>14.159676395397639</v>
      </c>
      <c r="P44" s="72">
        <f>分析係数表!C47</f>
        <v>0.58532523599566522</v>
      </c>
      <c r="Q44" s="443">
        <f>SUM(Q5:Q43)</f>
        <v>9.1947664838754424</v>
      </c>
      <c r="R44" s="441">
        <f>SUM(R5:R43)</f>
        <v>11.28980578149074</v>
      </c>
      <c r="S44" s="444">
        <f>SUM(S5:S43)</f>
        <v>139.13234056577747</v>
      </c>
      <c r="T44" s="453">
        <f>分析係数表!F47</f>
        <v>0.5063294671067512</v>
      </c>
      <c r="U44" s="445">
        <f>SUM(U5:U43)</f>
        <v>54.345884196438909</v>
      </c>
      <c r="V44" s="454">
        <f>分析係数表!D47</f>
        <v>6.4581730562403572E-2</v>
      </c>
      <c r="W44" s="446">
        <f>SUM(W5:W43)</f>
        <v>7</v>
      </c>
      <c r="X44" s="447">
        <f>分析係数表!E47</f>
        <v>5.7136770824146227E-2</v>
      </c>
      <c r="Y44" s="45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38"/>
  <sheetViews>
    <sheetView workbookViewId="0">
      <selection activeCell="F3" sqref="F3"/>
    </sheetView>
  </sheetViews>
  <sheetFormatPr defaultRowHeight="13.5" x14ac:dyDescent="0.15"/>
  <cols>
    <col min="1" max="1" width="3.625" customWidth="1"/>
  </cols>
  <sheetData>
    <row r="1" spans="1:18" ht="14.25" x14ac:dyDescent="0.15">
      <c r="A1" s="34" t="s">
        <v>103</v>
      </c>
    </row>
    <row r="2" spans="1:18" x14ac:dyDescent="0.15">
      <c r="A2" s="19"/>
      <c r="B2" s="35" t="s">
        <v>104</v>
      </c>
      <c r="C2" s="20"/>
      <c r="D2" s="20"/>
      <c r="E2" s="20"/>
      <c r="F2" s="20"/>
      <c r="G2" s="20"/>
      <c r="H2" s="20"/>
      <c r="I2" s="20"/>
      <c r="J2" s="20"/>
      <c r="K2" s="20"/>
      <c r="L2" s="20"/>
      <c r="M2" s="20"/>
      <c r="N2" s="20"/>
      <c r="O2" s="20"/>
      <c r="P2" s="20"/>
      <c r="Q2" s="20"/>
      <c r="R2" s="36"/>
    </row>
    <row r="3" spans="1:18" ht="14.25" x14ac:dyDescent="0.2">
      <c r="A3" s="28"/>
      <c r="B3" s="37"/>
      <c r="R3" s="38"/>
    </row>
    <row r="4" spans="1:18" x14ac:dyDescent="0.15">
      <c r="A4" s="39" t="s">
        <v>265</v>
      </c>
      <c r="R4" s="38"/>
    </row>
    <row r="5" spans="1:18" x14ac:dyDescent="0.15">
      <c r="A5" s="28"/>
      <c r="B5" s="40" t="s">
        <v>266</v>
      </c>
      <c r="R5" s="38"/>
    </row>
    <row r="6" spans="1:18" x14ac:dyDescent="0.15">
      <c r="A6" s="28"/>
      <c r="B6" s="40" t="s">
        <v>267</v>
      </c>
      <c r="R6" s="38"/>
    </row>
    <row r="7" spans="1:18" x14ac:dyDescent="0.15">
      <c r="A7" s="28"/>
      <c r="B7" s="40" t="s">
        <v>268</v>
      </c>
      <c r="R7" s="38"/>
    </row>
    <row r="8" spans="1:18" x14ac:dyDescent="0.15">
      <c r="A8" s="28"/>
      <c r="B8" s="40" t="s">
        <v>269</v>
      </c>
      <c r="R8" s="38"/>
    </row>
    <row r="9" spans="1:18" x14ac:dyDescent="0.15">
      <c r="A9" s="28"/>
      <c r="B9" s="40" t="s">
        <v>270</v>
      </c>
      <c r="R9" s="38"/>
    </row>
    <row r="10" spans="1:18" x14ac:dyDescent="0.15">
      <c r="A10" s="28"/>
      <c r="B10" s="40" t="s">
        <v>271</v>
      </c>
      <c r="R10" s="38"/>
    </row>
    <row r="11" spans="1:18" x14ac:dyDescent="0.15">
      <c r="A11" s="28"/>
      <c r="B11" s="40" t="s">
        <v>272</v>
      </c>
      <c r="R11" s="38"/>
    </row>
    <row r="12" spans="1:18" ht="14.25" x14ac:dyDescent="0.2">
      <c r="A12" s="28"/>
      <c r="B12" s="37"/>
      <c r="R12" s="38"/>
    </row>
    <row r="13" spans="1:18" x14ac:dyDescent="0.15">
      <c r="A13" s="39" t="s">
        <v>105</v>
      </c>
      <c r="R13" s="38"/>
    </row>
    <row r="14" spans="1:18" x14ac:dyDescent="0.15">
      <c r="A14" s="28"/>
      <c r="B14" s="41" t="s">
        <v>930</v>
      </c>
      <c r="R14" s="38"/>
    </row>
    <row r="15" spans="1:18" x14ac:dyDescent="0.15">
      <c r="A15" s="28"/>
      <c r="B15" s="41" t="s">
        <v>931</v>
      </c>
      <c r="R15" s="38"/>
    </row>
    <row r="16" spans="1:18" x14ac:dyDescent="0.15">
      <c r="A16" s="28"/>
      <c r="B16" s="41" t="s">
        <v>89</v>
      </c>
      <c r="R16" s="38"/>
    </row>
    <row r="17" spans="1:18" x14ac:dyDescent="0.15">
      <c r="A17" s="28"/>
      <c r="B17" s="41" t="s">
        <v>90</v>
      </c>
      <c r="R17" s="38"/>
    </row>
    <row r="18" spans="1:18" x14ac:dyDescent="0.15">
      <c r="A18" s="28"/>
      <c r="B18" s="41" t="s">
        <v>91</v>
      </c>
      <c r="R18" s="38"/>
    </row>
    <row r="19" spans="1:18" x14ac:dyDescent="0.15">
      <c r="A19" s="28"/>
      <c r="B19" s="41" t="s">
        <v>92</v>
      </c>
      <c r="R19" s="38"/>
    </row>
    <row r="20" spans="1:18" x14ac:dyDescent="0.15">
      <c r="A20" s="28"/>
      <c r="B20" s="41" t="s">
        <v>273</v>
      </c>
      <c r="R20" s="38"/>
    </row>
    <row r="21" spans="1:18" x14ac:dyDescent="0.15">
      <c r="A21" s="28"/>
      <c r="B21" s="41" t="s">
        <v>93</v>
      </c>
      <c r="R21" s="38"/>
    </row>
    <row r="22" spans="1:18" x14ac:dyDescent="0.15">
      <c r="A22" s="28"/>
      <c r="B22" s="42"/>
      <c r="R22" s="38"/>
    </row>
    <row r="23" spans="1:18" x14ac:dyDescent="0.15">
      <c r="A23" s="43" t="s">
        <v>106</v>
      </c>
      <c r="R23" s="38"/>
    </row>
    <row r="24" spans="1:18" x14ac:dyDescent="0.15">
      <c r="A24" s="28"/>
      <c r="B24" s="44" t="s">
        <v>107</v>
      </c>
      <c r="R24" s="38"/>
    </row>
    <row r="25" spans="1:18" x14ac:dyDescent="0.15">
      <c r="A25" s="28"/>
      <c r="B25" s="44" t="s">
        <v>932</v>
      </c>
      <c r="R25" s="38"/>
    </row>
    <row r="26" spans="1:18" x14ac:dyDescent="0.15">
      <c r="A26" s="28"/>
      <c r="B26" s="44" t="s">
        <v>274</v>
      </c>
      <c r="R26" s="38"/>
    </row>
    <row r="27" spans="1:18" x14ac:dyDescent="0.15">
      <c r="A27" s="28"/>
      <c r="B27" s="44" t="s">
        <v>108</v>
      </c>
      <c r="R27" s="38"/>
    </row>
    <row r="28" spans="1:18" x14ac:dyDescent="0.15">
      <c r="A28" s="28"/>
      <c r="B28" s="41" t="s">
        <v>275</v>
      </c>
      <c r="R28" s="38"/>
    </row>
    <row r="29" spans="1:18" x14ac:dyDescent="0.15">
      <c r="A29" s="28"/>
      <c r="B29" s="45" t="s">
        <v>109</v>
      </c>
      <c r="R29" s="38"/>
    </row>
    <row r="30" spans="1:18" x14ac:dyDescent="0.15">
      <c r="A30" s="28"/>
      <c r="B30" s="41"/>
      <c r="R30" s="38"/>
    </row>
    <row r="31" spans="1:18" x14ac:dyDescent="0.15">
      <c r="A31" s="28"/>
      <c r="B31" s="42"/>
      <c r="R31" s="38"/>
    </row>
    <row r="32" spans="1:18" x14ac:dyDescent="0.15">
      <c r="A32" s="43" t="s">
        <v>94</v>
      </c>
      <c r="R32" s="38"/>
    </row>
    <row r="33" spans="1:18" x14ac:dyDescent="0.15">
      <c r="A33" s="28"/>
      <c r="B33" s="41" t="s">
        <v>276</v>
      </c>
      <c r="R33" s="38"/>
    </row>
    <row r="34" spans="1:18" x14ac:dyDescent="0.15">
      <c r="A34" s="28"/>
      <c r="B34" s="41" t="s">
        <v>277</v>
      </c>
      <c r="R34" s="38"/>
    </row>
    <row r="35" spans="1:18" x14ac:dyDescent="0.15">
      <c r="A35" s="28"/>
      <c r="B35" s="41" t="s">
        <v>278</v>
      </c>
      <c r="R35" s="38"/>
    </row>
    <row r="36" spans="1:18" x14ac:dyDescent="0.15">
      <c r="A36" s="28"/>
      <c r="B36" s="44" t="s">
        <v>110</v>
      </c>
      <c r="R36" s="38"/>
    </row>
    <row r="37" spans="1:18" x14ac:dyDescent="0.15">
      <c r="A37" s="28"/>
      <c r="B37" s="41" t="s">
        <v>279</v>
      </c>
      <c r="R37" s="38"/>
    </row>
    <row r="38" spans="1:18" ht="14.25" x14ac:dyDescent="0.2">
      <c r="A38" s="22"/>
      <c r="B38" s="46"/>
      <c r="C38" s="23"/>
      <c r="D38" s="23"/>
      <c r="E38" s="23"/>
      <c r="F38" s="23"/>
      <c r="G38" s="23"/>
      <c r="H38" s="23"/>
      <c r="I38" s="23"/>
      <c r="J38" s="23"/>
      <c r="K38" s="23"/>
      <c r="L38" s="23"/>
      <c r="M38" s="23"/>
      <c r="N38" s="23"/>
      <c r="O38" s="23"/>
      <c r="P38" s="23"/>
      <c r="Q38" s="23"/>
      <c r="R38" s="47"/>
    </row>
  </sheetData>
  <phoneticPr fontId="5"/>
  <pageMargins left="0.75" right="0.75" top="1" bottom="1" header="0.51200000000000001" footer="0.51200000000000001"/>
  <pageSetup paperSize="9" scale="83" orientation="landscape" verticalDpi="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523</v>
      </c>
      <c r="C1" s="58"/>
      <c r="D1" s="58"/>
      <c r="E1" s="58"/>
      <c r="F1" s="59"/>
      <c r="G1" s="58" t="s">
        <v>445</v>
      </c>
    </row>
    <row r="2" spans="1:25" x14ac:dyDescent="0.15">
      <c r="B2" s="5" t="s">
        <v>524</v>
      </c>
      <c r="S2" s="5" t="s">
        <v>139</v>
      </c>
      <c r="U2" s="60" t="s">
        <v>170</v>
      </c>
      <c r="W2" s="5" t="s">
        <v>122</v>
      </c>
      <c r="Y2" s="5" t="s">
        <v>140</v>
      </c>
    </row>
    <row r="3" spans="1:25" ht="45" x14ac:dyDescent="0.15">
      <c r="B3" s="61"/>
      <c r="C3" s="62" t="s">
        <v>185</v>
      </c>
      <c r="D3" s="62" t="s">
        <v>202</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525</v>
      </c>
      <c r="D4" s="68" t="s">
        <v>526</v>
      </c>
      <c r="E4" s="68" t="s">
        <v>527</v>
      </c>
      <c r="F4" s="68" t="s">
        <v>528</v>
      </c>
      <c r="G4" s="68" t="s">
        <v>529</v>
      </c>
      <c r="H4" s="68" t="s">
        <v>144</v>
      </c>
      <c r="I4" s="68" t="s">
        <v>530</v>
      </c>
      <c r="J4" s="68" t="s">
        <v>531</v>
      </c>
      <c r="K4" s="69" t="s">
        <v>532</v>
      </c>
      <c r="L4" s="68" t="s">
        <v>533</v>
      </c>
      <c r="M4" s="68" t="s">
        <v>534</v>
      </c>
      <c r="N4" s="68" t="s">
        <v>535</v>
      </c>
      <c r="O4" s="68" t="s">
        <v>536</v>
      </c>
      <c r="P4" s="68" t="s">
        <v>537</v>
      </c>
      <c r="Q4" s="68" t="s">
        <v>538</v>
      </c>
      <c r="R4" s="68" t="s">
        <v>145</v>
      </c>
      <c r="S4" s="68" t="s">
        <v>539</v>
      </c>
      <c r="T4" s="70" t="s">
        <v>540</v>
      </c>
      <c r="U4" s="69" t="s">
        <v>541</v>
      </c>
      <c r="V4" s="68" t="s">
        <v>542</v>
      </c>
      <c r="W4" s="68" t="s">
        <v>543</v>
      </c>
      <c r="X4" s="68" t="s">
        <v>544</v>
      </c>
      <c r="Y4" s="69" t="s">
        <v>545</v>
      </c>
    </row>
    <row r="5" spans="1:25" x14ac:dyDescent="0.15">
      <c r="A5" s="8" t="s">
        <v>219</v>
      </c>
      <c r="B5" s="9" t="s">
        <v>220</v>
      </c>
      <c r="C5" s="86"/>
      <c r="D5" s="72">
        <f>投入係数表!H5</f>
        <v>8.486650560614508E-3</v>
      </c>
      <c r="E5" s="73">
        <f t="shared" ref="E5:E38" si="0">$C$10*D5</f>
        <v>0.84866505606145082</v>
      </c>
      <c r="F5" s="72">
        <f>分析係数表!C8</f>
        <v>0.16988323914406789</v>
      </c>
      <c r="G5" s="73">
        <f t="shared" ref="G5:G38" si="1">E5*F5</f>
        <v>0.14417396867210122</v>
      </c>
      <c r="H5" s="73">
        <f t="array" ref="H5:H43">MMULT(逆行列係数!C5:AO43,'6'!G5:G43)</f>
        <v>0.15570989563195692</v>
      </c>
      <c r="I5" s="73">
        <f t="shared" ref="I5:I38" si="2">C5+H5</f>
        <v>0.15570989563195692</v>
      </c>
      <c r="J5" s="72">
        <f>分析係数表!G8</f>
        <v>0.11982810575688495</v>
      </c>
      <c r="K5" s="74">
        <f t="shared" ref="K5:K38" si="3">I5*J5</f>
        <v>1.8658421841179652E-2</v>
      </c>
      <c r="L5" s="75" t="s">
        <v>495</v>
      </c>
      <c r="M5" s="76" t="s">
        <v>495</v>
      </c>
      <c r="N5" s="77">
        <f>分析係数表!H8</f>
        <v>1.1007693311748612E-2</v>
      </c>
      <c r="O5" s="78">
        <f t="shared" ref="O5:O43" si="4">$M$44*N5</f>
        <v>0.21637521434719842</v>
      </c>
      <c r="P5" s="72">
        <f>分析係数表!C8</f>
        <v>0.16988323914406789</v>
      </c>
      <c r="Q5" s="78">
        <f t="shared" ref="Q5:Q38" si="5">O5*P5</f>
        <v>3.675852228379406E-2</v>
      </c>
      <c r="R5" s="79">
        <f t="array" ref="R5:R43">MMULT(逆行列係数!C5:AO43,'6'!Q5:Q43)</f>
        <v>6.1599656965231404E-2</v>
      </c>
      <c r="S5" s="80">
        <f t="shared" ref="S5:S38" si="6">I5+R5</f>
        <v>0.21730955259718832</v>
      </c>
      <c r="T5" s="81">
        <f>分析係数表!F8</f>
        <v>0.4520504153237429</v>
      </c>
      <c r="U5" s="82">
        <f t="shared" ref="U5:U43" si="7">S5*T5</f>
        <v>9.8234873505375728E-2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投入係数表!H6</f>
        <v>0</v>
      </c>
      <c r="E6" s="73">
        <f t="shared" si="0"/>
        <v>0</v>
      </c>
      <c r="F6" s="72">
        <f>分析係数表!C9</f>
        <v>0.40976645435244163</v>
      </c>
      <c r="G6" s="73">
        <f t="shared" si="1"/>
        <v>0</v>
      </c>
      <c r="H6" s="73">
        <v>1.8885216560315641E-3</v>
      </c>
      <c r="I6" s="73">
        <f t="shared" si="2"/>
        <v>1.8885216560315641E-3</v>
      </c>
      <c r="J6" s="72">
        <f>分析係数表!G9</f>
        <v>0.27278621711745094</v>
      </c>
      <c r="K6" s="74">
        <f t="shared" si="3"/>
        <v>5.1516267849323425E-4</v>
      </c>
      <c r="L6" s="75"/>
      <c r="M6" s="76"/>
      <c r="N6" s="77">
        <f>分析係数表!H9</f>
        <v>5.6766522140644718E-4</v>
      </c>
      <c r="O6" s="78">
        <f t="shared" si="4"/>
        <v>1.1158439872972629E-2</v>
      </c>
      <c r="P6" s="72">
        <f>分析係数表!C9</f>
        <v>0.40976645435244163</v>
      </c>
      <c r="Q6" s="78">
        <f t="shared" si="5"/>
        <v>4.572354342852903E-3</v>
      </c>
      <c r="R6" s="79">
        <v>6.1547682639616205E-3</v>
      </c>
      <c r="S6" s="80">
        <f t="shared" si="6"/>
        <v>8.0432899199931844E-3</v>
      </c>
      <c r="T6" s="81">
        <f>分析係数表!F9</f>
        <v>0.74407187847350875</v>
      </c>
      <c r="U6" s="82">
        <f t="shared" si="7"/>
        <v>5.9847858398763666E-3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投入係数表!H7</f>
        <v>0</v>
      </c>
      <c r="E7" s="73">
        <f t="shared" si="0"/>
        <v>0</v>
      </c>
      <c r="F7" s="72">
        <f>分析係数表!C10</f>
        <v>0.68007710705743762</v>
      </c>
      <c r="G7" s="73">
        <f t="shared" si="1"/>
        <v>0</v>
      </c>
      <c r="H7" s="73">
        <v>3.5554361875805552E-3</v>
      </c>
      <c r="I7" s="73">
        <f t="shared" si="2"/>
        <v>3.5554361875805552E-3</v>
      </c>
      <c r="J7" s="72">
        <f>分析係数表!G10</f>
        <v>0.17854260725424764</v>
      </c>
      <c r="K7" s="74">
        <f t="shared" si="3"/>
        <v>6.3479684685673467E-4</v>
      </c>
      <c r="L7" s="75"/>
      <c r="M7" s="76"/>
      <c r="N7" s="77">
        <f>分析係数表!H10</f>
        <v>1.290834700219075E-3</v>
      </c>
      <c r="O7" s="78">
        <f t="shared" si="4"/>
        <v>2.5373584368361676E-2</v>
      </c>
      <c r="P7" s="72">
        <f>分析係数表!C10</f>
        <v>0.68007710705743762</v>
      </c>
      <c r="Q7" s="78">
        <f t="shared" si="5"/>
        <v>1.725599385291323E-2</v>
      </c>
      <c r="R7" s="79">
        <v>2.9106168185491034E-2</v>
      </c>
      <c r="S7" s="80">
        <f t="shared" si="6"/>
        <v>3.2661604373071591E-2</v>
      </c>
      <c r="T7" s="81">
        <f>分析係数表!F10</f>
        <v>0.51654343606185527</v>
      </c>
      <c r="U7" s="82">
        <f t="shared" si="7"/>
        <v>1.687113735015932E-2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投入係数表!H8</f>
        <v>2.6017468871956885E-4</v>
      </c>
      <c r="E8" s="73">
        <f t="shared" si="0"/>
        <v>2.6017468871956884E-2</v>
      </c>
      <c r="F8" s="72">
        <f>分析係数表!C11</f>
        <v>2.1147201560344109E-2</v>
      </c>
      <c r="G8" s="73">
        <f t="shared" si="1"/>
        <v>5.5019665832525084E-4</v>
      </c>
      <c r="H8" s="73">
        <v>2.5832955986967054E-2</v>
      </c>
      <c r="I8" s="73">
        <f t="shared" si="2"/>
        <v>2.5832955986967054E-2</v>
      </c>
      <c r="J8" s="72">
        <f>分析係数表!G11</f>
        <v>0.2349962690544718</v>
      </c>
      <c r="K8" s="74">
        <f t="shared" si="3"/>
        <v>6.0706482755856382E-3</v>
      </c>
      <c r="L8" s="75"/>
      <c r="M8" s="76"/>
      <c r="N8" s="77">
        <f>分析係数表!H11</f>
        <v>-2.2238602446561594E-5</v>
      </c>
      <c r="O8" s="78">
        <f t="shared" si="4"/>
        <v>-4.3713812102860186E-4</v>
      </c>
      <c r="P8" s="72">
        <f>分析係数表!C11</f>
        <v>2.1147201560344109E-2</v>
      </c>
      <c r="Q8" s="78">
        <f t="shared" si="5"/>
        <v>-9.2442479551019412E-6</v>
      </c>
      <c r="R8" s="79">
        <v>5.0832613964536802E-3</v>
      </c>
      <c r="S8" s="80">
        <f t="shared" si="6"/>
        <v>3.0916217383420735E-2</v>
      </c>
      <c r="T8" s="81">
        <f>分析係数表!F11</f>
        <v>0.38828483104146677</v>
      </c>
      <c r="U8" s="82">
        <f t="shared" si="7"/>
        <v>1.2004298243162778E-2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投入係数表!H9</f>
        <v>4.943319085671808E-3</v>
      </c>
      <c r="E9" s="73">
        <f t="shared" si="0"/>
        <v>0.49433190856718079</v>
      </c>
      <c r="F9" s="72">
        <f>分析係数表!C12</f>
        <v>0.26979296775158057</v>
      </c>
      <c r="G9" s="73">
        <f t="shared" si="1"/>
        <v>0.13336727266664269</v>
      </c>
      <c r="H9" s="73">
        <v>0.15727850183009945</v>
      </c>
      <c r="I9" s="73">
        <f t="shared" si="2"/>
        <v>0.15727850183009945</v>
      </c>
      <c r="J9" s="72">
        <f>分析係数表!G12</f>
        <v>0.14399966915404239</v>
      </c>
      <c r="K9" s="74">
        <f t="shared" si="3"/>
        <v>2.264805222857777E-2</v>
      </c>
      <c r="L9" s="75"/>
      <c r="M9" s="76"/>
      <c r="N9" s="77">
        <f>分析係数表!H12</f>
        <v>8.4790563397567215E-2</v>
      </c>
      <c r="O9" s="78">
        <f t="shared" si="4"/>
        <v>1.6667048954013692</v>
      </c>
      <c r="P9" s="72">
        <f>分析係数表!C12</f>
        <v>0.26979296775158057</v>
      </c>
      <c r="Q9" s="78">
        <f t="shared" si="5"/>
        <v>0.4496652600964231</v>
      </c>
      <c r="R9" s="79">
        <v>0.56806780788548061</v>
      </c>
      <c r="S9" s="80">
        <f t="shared" si="6"/>
        <v>0.72534630971558012</v>
      </c>
      <c r="T9" s="81">
        <f>分析係数表!F12</f>
        <v>0.33481714299007204</v>
      </c>
      <c r="U9" s="82">
        <f t="shared" si="7"/>
        <v>0.24285837909736246</v>
      </c>
      <c r="V9" s="83">
        <f>分析係数表!D12</f>
        <v>3.7088865741159563E-2</v>
      </c>
      <c r="W9" s="127">
        <f t="shared" si="8"/>
        <v>0</v>
      </c>
      <c r="X9" s="72">
        <f>分析係数表!E12</f>
        <v>3.539948357013805E-2</v>
      </c>
      <c r="Y9" s="126">
        <f t="shared" si="9"/>
        <v>0</v>
      </c>
    </row>
    <row r="10" spans="1:25" x14ac:dyDescent="0.15">
      <c r="A10" s="10" t="s">
        <v>181</v>
      </c>
      <c r="B10" s="9" t="s">
        <v>28</v>
      </c>
      <c r="C10" s="71">
        <f>最終需要_まとめ!C11</f>
        <v>100</v>
      </c>
      <c r="D10" s="72">
        <f>投入係数表!H10</f>
        <v>0.25457473827665245</v>
      </c>
      <c r="E10" s="73">
        <f t="shared" si="0"/>
        <v>25.457473827665243</v>
      </c>
      <c r="F10" s="72">
        <f>分析係数表!C13</f>
        <v>6.684233532602335E-2</v>
      </c>
      <c r="G10" s="73">
        <f t="shared" si="1"/>
        <v>1.7016370021422633</v>
      </c>
      <c r="H10" s="73">
        <v>1.7341791352737164</v>
      </c>
      <c r="I10" s="73">
        <f t="shared" si="2"/>
        <v>101.73417913527372</v>
      </c>
      <c r="J10" s="72">
        <f>分析係数表!G13</f>
        <v>0.23596605339775753</v>
      </c>
      <c r="K10" s="74">
        <f t="shared" si="3"/>
        <v>24.005812746211028</v>
      </c>
      <c r="L10" s="75"/>
      <c r="M10" s="76"/>
      <c r="N10" s="77">
        <f>分析係数表!H13</f>
        <v>1.6879182236800124E-2</v>
      </c>
      <c r="O10" s="78">
        <f t="shared" si="4"/>
        <v>0.33178946497310069</v>
      </c>
      <c r="P10" s="72">
        <f>分析係数表!C13</f>
        <v>6.684233532602335E-2</v>
      </c>
      <c r="Q10" s="78">
        <f t="shared" si="5"/>
        <v>2.2177582675373876E-2</v>
      </c>
      <c r="R10" s="79">
        <v>2.4777019224796668E-2</v>
      </c>
      <c r="S10" s="80">
        <f t="shared" si="6"/>
        <v>101.75895615449852</v>
      </c>
      <c r="T10" s="81">
        <f>分析係数表!F13</f>
        <v>0.36934894381465649</v>
      </c>
      <c r="U10" s="82">
        <f t="shared" si="7"/>
        <v>37.584562979345968</v>
      </c>
      <c r="V10" s="83">
        <f>分析係数表!D13</f>
        <v>0.1651861487951434</v>
      </c>
      <c r="W10" s="127">
        <f t="shared" si="8"/>
        <v>17</v>
      </c>
      <c r="X10" s="72">
        <f>分析係数表!E13</f>
        <v>0.12199715046769498</v>
      </c>
      <c r="Y10" s="126">
        <f t="shared" si="9"/>
        <v>12</v>
      </c>
    </row>
    <row r="11" spans="1:25" x14ac:dyDescent="0.15">
      <c r="A11" s="10" t="s">
        <v>182</v>
      </c>
      <c r="B11" s="9" t="s">
        <v>223</v>
      </c>
      <c r="C11" s="86"/>
      <c r="D11" s="72">
        <f>投入係数表!H11</f>
        <v>6.70259555225175E-3</v>
      </c>
      <c r="E11" s="73">
        <f t="shared" si="0"/>
        <v>0.670259555225175</v>
      </c>
      <c r="F11" s="72">
        <f>分析係数表!C14</f>
        <v>0.21710827927701792</v>
      </c>
      <c r="G11" s="73">
        <f t="shared" si="1"/>
        <v>0.1455188987039171</v>
      </c>
      <c r="H11" s="73">
        <v>0.20882083981092858</v>
      </c>
      <c r="I11" s="73">
        <f t="shared" si="2"/>
        <v>0.20882083981092858</v>
      </c>
      <c r="J11" s="72">
        <f>分析係数表!G14</f>
        <v>0.17574790290253137</v>
      </c>
      <c r="K11" s="74">
        <f t="shared" si="3"/>
        <v>3.669982467911613E-2</v>
      </c>
      <c r="L11" s="75"/>
      <c r="M11" s="76"/>
      <c r="N11" s="77">
        <f>分析係数表!H14</f>
        <v>1.1225515443921091E-3</v>
      </c>
      <c r="O11" s="78">
        <f t="shared" si="4"/>
        <v>2.2065688437593007E-2</v>
      </c>
      <c r="P11" s="72">
        <f>分析係数表!C14</f>
        <v>0.21710827927701792</v>
      </c>
      <c r="Q11" s="78">
        <f t="shared" si="5"/>
        <v>4.790643647748608E-3</v>
      </c>
      <c r="R11" s="79">
        <v>2.6954041379945341E-2</v>
      </c>
      <c r="S11" s="80">
        <f t="shared" si="6"/>
        <v>0.23577488119087392</v>
      </c>
      <c r="T11" s="81">
        <f>分析係数表!F14</f>
        <v>0.32729567218469302</v>
      </c>
      <c r="U11" s="82">
        <f t="shared" si="7"/>
        <v>7.7168098223633214E-2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投入係数表!H12</f>
        <v>0.11642197856656136</v>
      </c>
      <c r="E12" s="73">
        <f t="shared" si="0"/>
        <v>11.642197856656136</v>
      </c>
      <c r="F12" s="72">
        <f>分析係数表!C15</f>
        <v>0.1777237835164599</v>
      </c>
      <c r="G12" s="73">
        <f t="shared" si="1"/>
        <v>2.0690954515321485</v>
      </c>
      <c r="H12" s="73">
        <v>2.2739310143373075</v>
      </c>
      <c r="I12" s="73">
        <f t="shared" si="2"/>
        <v>2.2739310143373075</v>
      </c>
      <c r="J12" s="72">
        <f>分析係数表!G15</f>
        <v>0.10387096116118634</v>
      </c>
      <c r="K12" s="74">
        <f t="shared" si="3"/>
        <v>0.23619540007344753</v>
      </c>
      <c r="L12" s="75"/>
      <c r="M12" s="76"/>
      <c r="N12" s="77">
        <f>分析係数表!H15</f>
        <v>7.5144901505810619E-3</v>
      </c>
      <c r="O12" s="78">
        <f t="shared" si="4"/>
        <v>0.14771027598547806</v>
      </c>
      <c r="P12" s="72">
        <f>分析係数表!C15</f>
        <v>0.1777237835164599</v>
      </c>
      <c r="Q12" s="78">
        <f t="shared" si="5"/>
        <v>2.6251629112399647E-2</v>
      </c>
      <c r="R12" s="79">
        <v>6.1617762249763397E-2</v>
      </c>
      <c r="S12" s="80">
        <f t="shared" si="6"/>
        <v>2.3355487765870708</v>
      </c>
      <c r="T12" s="81">
        <f>分析係数表!F15</f>
        <v>0.33005409485469872</v>
      </c>
      <c r="U12" s="82">
        <f t="shared" si="7"/>
        <v>0.77085743744544466</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投入係数表!H13</f>
        <v>8.0034689958495935E-3</v>
      </c>
      <c r="E13" s="73">
        <f t="shared" si="0"/>
        <v>0.8003468995849593</v>
      </c>
      <c r="F13" s="72">
        <f>分析係数表!C16</f>
        <v>0.12368252551663639</v>
      </c>
      <c r="G13" s="73">
        <f t="shared" si="1"/>
        <v>9.8988925830077554E-2</v>
      </c>
      <c r="H13" s="73">
        <v>0.15256725838719223</v>
      </c>
      <c r="I13" s="73">
        <f t="shared" si="2"/>
        <v>0.15256725838719223</v>
      </c>
      <c r="J13" s="72">
        <f>分析係数表!G16</f>
        <v>1.9772048092292722E-2</v>
      </c>
      <c r="K13" s="74">
        <f t="shared" si="3"/>
        <v>3.016567170140815E-3</v>
      </c>
      <c r="L13" s="75"/>
      <c r="M13" s="76"/>
      <c r="N13" s="77">
        <f>分析係数表!H16</f>
        <v>1.7113434381227897E-2</v>
      </c>
      <c r="O13" s="78">
        <f t="shared" si="4"/>
        <v>0.33639409525542807</v>
      </c>
      <c r="P13" s="72">
        <f>分析係数表!C16</f>
        <v>0.12368252551663639</v>
      </c>
      <c r="Q13" s="78">
        <f t="shared" si="5"/>
        <v>4.1606071270075297E-2</v>
      </c>
      <c r="R13" s="79">
        <v>6.0470876889201067E-2</v>
      </c>
      <c r="S13" s="80">
        <f t="shared" si="6"/>
        <v>0.21303813527639331</v>
      </c>
      <c r="T13" s="81">
        <f>分析係数表!F16</f>
        <v>0.17086837167280561</v>
      </c>
      <c r="U13" s="82">
        <f t="shared" si="7"/>
        <v>3.6401479278888212E-2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投入係数表!H14</f>
        <v>1.1509632658118069E-2</v>
      </c>
      <c r="E14" s="73">
        <f t="shared" si="0"/>
        <v>1.150963265811807</v>
      </c>
      <c r="F14" s="72">
        <f>分析係数表!C17</f>
        <v>0.19283956701830429</v>
      </c>
      <c r="G14" s="73">
        <f t="shared" si="1"/>
        <v>0.22195125783312233</v>
      </c>
      <c r="H14" s="73">
        <v>0.26791943396302947</v>
      </c>
      <c r="I14" s="73">
        <f t="shared" si="2"/>
        <v>0.26791943396302947</v>
      </c>
      <c r="J14" s="72">
        <f>分析係数表!G17</f>
        <v>0.23402763404868787</v>
      </c>
      <c r="K14" s="74">
        <f t="shared" si="3"/>
        <v>6.2700551246031452E-2</v>
      </c>
      <c r="L14" s="75"/>
      <c r="M14" s="76"/>
      <c r="N14" s="77">
        <f>分析係数表!H17</f>
        <v>3.1766349957435482E-3</v>
      </c>
      <c r="O14" s="78">
        <f t="shared" si="4"/>
        <v>6.2442244586630356E-2</v>
      </c>
      <c r="P14" s="72">
        <f>分析係数表!C17</f>
        <v>0.19283956701830429</v>
      </c>
      <c r="Q14" s="78">
        <f t="shared" si="5"/>
        <v>1.2041335409736852E-2</v>
      </c>
      <c r="R14" s="79">
        <v>2.7683526092737401E-2</v>
      </c>
      <c r="S14" s="80">
        <f t="shared" si="6"/>
        <v>0.29560296005576686</v>
      </c>
      <c r="T14" s="81">
        <f>分析係数表!F17</f>
        <v>0.36995154049829787</v>
      </c>
      <c r="U14" s="82">
        <f t="shared" si="7"/>
        <v>0.10935877044848775</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投入係数表!H15</f>
        <v>5.9468500278758599E-4</v>
      </c>
      <c r="E15" s="73">
        <f t="shared" si="0"/>
        <v>5.94685002787586E-2</v>
      </c>
      <c r="F15" s="72">
        <f>分析係数表!C18</f>
        <v>0.30630539049432115</v>
      </c>
      <c r="G15" s="73">
        <f t="shared" si="1"/>
        <v>1.8215522199996798E-2</v>
      </c>
      <c r="H15" s="73">
        <v>3.2703294335500385E-2</v>
      </c>
      <c r="I15" s="73">
        <f t="shared" si="2"/>
        <v>3.2703294335500385E-2</v>
      </c>
      <c r="J15" s="72">
        <f>分析係数表!G18</f>
        <v>0.21755179396051724</v>
      </c>
      <c r="K15" s="74">
        <f t="shared" si="3"/>
        <v>7.1146603511069301E-3</v>
      </c>
      <c r="L15" s="75"/>
      <c r="M15" s="76"/>
      <c r="N15" s="77">
        <f>分析係数表!H18</f>
        <v>5.3704565311248737E-4</v>
      </c>
      <c r="O15" s="78">
        <f t="shared" si="4"/>
        <v>1.0556559400362353E-2</v>
      </c>
      <c r="P15" s="72">
        <f>分析係数表!C18</f>
        <v>0.30630539049432115</v>
      </c>
      <c r="Q15" s="78">
        <f t="shared" si="5"/>
        <v>3.233531049404487E-3</v>
      </c>
      <c r="R15" s="79">
        <v>8.5447111088216149E-3</v>
      </c>
      <c r="S15" s="80">
        <f t="shared" si="6"/>
        <v>4.1248005444322E-2</v>
      </c>
      <c r="T15" s="81">
        <f>分析係数表!F18</f>
        <v>0.4635011306393737</v>
      </c>
      <c r="U15" s="82">
        <f t="shared" si="7"/>
        <v>1.9118497160062288E-2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投入係数表!H16</f>
        <v>1.3628197980548846E-4</v>
      </c>
      <c r="E16" s="73">
        <f t="shared" si="0"/>
        <v>1.3628197980548845E-2</v>
      </c>
      <c r="F16" s="72">
        <f>分析係数表!C19</f>
        <v>0.36966314955627488</v>
      </c>
      <c r="G16" s="73">
        <f t="shared" si="1"/>
        <v>5.0378425882661509E-3</v>
      </c>
      <c r="H16" s="73">
        <v>2.2194465329343549E-2</v>
      </c>
      <c r="I16" s="73">
        <f t="shared" si="2"/>
        <v>2.2194465329343549E-2</v>
      </c>
      <c r="J16" s="72">
        <f>分析係数表!G19</f>
        <v>4.2381117789262797E-2</v>
      </c>
      <c r="K16" s="74">
        <f t="shared" si="3"/>
        <v>9.4062624939261828E-4</v>
      </c>
      <c r="L16" s="75"/>
      <c r="M16" s="76"/>
      <c r="N16" s="77">
        <f>分析係数表!H19</f>
        <v>-1.254655481313475E-4</v>
      </c>
      <c r="O16" s="78">
        <f t="shared" si="4"/>
        <v>-2.4662419365494253E-3</v>
      </c>
      <c r="P16" s="72">
        <f>分析係数表!C19</f>
        <v>0.36966314955627488</v>
      </c>
      <c r="Q16" s="78">
        <f t="shared" si="5"/>
        <v>-9.1167876183262722E-4</v>
      </c>
      <c r="R16" s="79">
        <v>5.7861122713730173E-3</v>
      </c>
      <c r="S16" s="80">
        <f t="shared" si="6"/>
        <v>2.7980577600716566E-2</v>
      </c>
      <c r="T16" s="81">
        <f>分析係数表!F19</f>
        <v>0.17645477862102601</v>
      </c>
      <c r="U16" s="82">
        <f t="shared" si="7"/>
        <v>4.9373066262228807E-3</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投入係数表!H17</f>
        <v>0</v>
      </c>
      <c r="E17" s="73">
        <f t="shared" si="0"/>
        <v>0</v>
      </c>
      <c r="F17" s="72">
        <f>分析係数表!C20</f>
        <v>0.11840151680286914</v>
      </c>
      <c r="G17" s="73">
        <f t="shared" si="1"/>
        <v>0</v>
      </c>
      <c r="H17" s="73">
        <v>4.466739112193939E-3</v>
      </c>
      <c r="I17" s="73">
        <f t="shared" si="2"/>
        <v>4.466739112193939E-3</v>
      </c>
      <c r="J17" s="72">
        <f>分析係数表!G20</f>
        <v>0.11103277983246747</v>
      </c>
      <c r="K17" s="74">
        <f t="shared" si="3"/>
        <v>4.9595446041330086E-4</v>
      </c>
      <c r="L17" s="75"/>
      <c r="M17" s="76"/>
      <c r="N17" s="77">
        <f>分析係数表!H20</f>
        <v>6.0558701736942728E-4</v>
      </c>
      <c r="O17" s="78">
        <f t="shared" si="4"/>
        <v>1.1903858236069912E-2</v>
      </c>
      <c r="P17" s="72">
        <f>分析係数表!C20</f>
        <v>0.11840151680286914</v>
      </c>
      <c r="Q17" s="78">
        <f t="shared" si="5"/>
        <v>1.409434870957004E-3</v>
      </c>
      <c r="R17" s="79">
        <v>3.6759242905354088E-3</v>
      </c>
      <c r="S17" s="80">
        <f t="shared" si="6"/>
        <v>8.1426634027293478E-3</v>
      </c>
      <c r="T17" s="81">
        <f>分析係数表!F20</f>
        <v>0.24737258814980315</v>
      </c>
      <c r="U17" s="82">
        <f t="shared" si="7"/>
        <v>2.0142717203658418E-3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投入係数表!H18</f>
        <v>1.6725515703400855E-3</v>
      </c>
      <c r="E18" s="73">
        <f t="shared" si="0"/>
        <v>0.16725515703400856</v>
      </c>
      <c r="F18" s="72">
        <f>分析係数表!C21</f>
        <v>0.26258212636596168</v>
      </c>
      <c r="G18" s="73">
        <f t="shared" si="1"/>
        <v>4.3918214779662797E-2</v>
      </c>
      <c r="H18" s="73">
        <v>6.9706514200416986E-2</v>
      </c>
      <c r="I18" s="73">
        <f t="shared" si="2"/>
        <v>6.9706514200416986E-2</v>
      </c>
      <c r="J18" s="72">
        <f>分析係数表!G21</f>
        <v>0.28467983327929475</v>
      </c>
      <c r="K18" s="74">
        <f t="shared" si="3"/>
        <v>1.9844038841055501E-2</v>
      </c>
      <c r="L18" s="75"/>
      <c r="M18" s="76"/>
      <c r="N18" s="77">
        <f>分析係数表!H21</f>
        <v>1.0324354165676096E-3</v>
      </c>
      <c r="O18" s="78">
        <f t="shared" si="4"/>
        <v>2.0294300379992032E-2</v>
      </c>
      <c r="P18" s="72">
        <f>分析係数表!C21</f>
        <v>0.26258212636596168</v>
      </c>
      <c r="Q18" s="78">
        <f t="shared" si="5"/>
        <v>5.3289205468878519E-3</v>
      </c>
      <c r="R18" s="79">
        <v>1.5480864487532529E-2</v>
      </c>
      <c r="S18" s="80">
        <f t="shared" si="6"/>
        <v>8.5187378687949511E-2</v>
      </c>
      <c r="T18" s="81">
        <f>分析係数表!F21</f>
        <v>0.42515189534375575</v>
      </c>
      <c r="U18" s="82">
        <f t="shared" si="7"/>
        <v>3.6217575508547997E-2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投入係数表!H19</f>
        <v>0</v>
      </c>
      <c r="E19" s="73">
        <f t="shared" si="0"/>
        <v>0</v>
      </c>
      <c r="F19" s="72">
        <f>分析係数表!C22</f>
        <v>0.19256748567873505</v>
      </c>
      <c r="G19" s="73">
        <f t="shared" si="1"/>
        <v>0</v>
      </c>
      <c r="H19" s="73">
        <v>1.3140042698734238E-2</v>
      </c>
      <c r="I19" s="73">
        <f t="shared" si="2"/>
        <v>1.3140042698734238E-2</v>
      </c>
      <c r="J19" s="72">
        <f>分析係数表!G22</f>
        <v>0.19753386347788673</v>
      </c>
      <c r="K19" s="74">
        <f t="shared" si="3"/>
        <v>2.5956034005453713E-3</v>
      </c>
      <c r="L19" s="75"/>
      <c r="M19" s="76"/>
      <c r="N19" s="77">
        <f>分析係数表!H22</f>
        <v>4.8211298587508529E-5</v>
      </c>
      <c r="O19" s="78">
        <f t="shared" si="4"/>
        <v>9.4767629969260325E-4</v>
      </c>
      <c r="P19" s="72">
        <f>分析係数表!C22</f>
        <v>0.19256748567873505</v>
      </c>
      <c r="Q19" s="78">
        <f t="shared" si="5"/>
        <v>1.8249164226913201E-4</v>
      </c>
      <c r="R19" s="79">
        <v>4.4546806776390203E-3</v>
      </c>
      <c r="S19" s="80">
        <f t="shared" si="6"/>
        <v>1.7594723376373259E-2</v>
      </c>
      <c r="T19" s="81">
        <f>分析係数表!F22</f>
        <v>0.41915604646677446</v>
      </c>
      <c r="U19" s="82">
        <f t="shared" si="7"/>
        <v>7.3749346891171528E-3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投入係数表!H20</f>
        <v>0</v>
      </c>
      <c r="E20" s="73">
        <f t="shared" si="0"/>
        <v>0</v>
      </c>
      <c r="F20" s="72">
        <f>分析係数表!C23</f>
        <v>0.20116432520583094</v>
      </c>
      <c r="G20" s="73">
        <f t="shared" si="1"/>
        <v>0</v>
      </c>
      <c r="H20" s="73">
        <v>1.4833484965199283E-2</v>
      </c>
      <c r="I20" s="73">
        <f t="shared" si="2"/>
        <v>1.4833484965199283E-2</v>
      </c>
      <c r="J20" s="72">
        <f>分析係数表!G23</f>
        <v>0.20785566100352021</v>
      </c>
      <c r="K20" s="74">
        <f t="shared" si="3"/>
        <v>3.083223822427276E-3</v>
      </c>
      <c r="L20" s="75"/>
      <c r="M20" s="76"/>
      <c r="N20" s="77">
        <f>分析係数表!H23</f>
        <v>2.5225877402069866E-5</v>
      </c>
      <c r="O20" s="78">
        <f t="shared" si="4"/>
        <v>4.9585816713692144E-4</v>
      </c>
      <c r="P20" s="72">
        <f>分析係数表!C23</f>
        <v>0.20116432520583094</v>
      </c>
      <c r="Q20" s="78">
        <f t="shared" si="5"/>
        <v>9.9748973589898935E-5</v>
      </c>
      <c r="R20" s="79">
        <v>4.2464042890226822E-3</v>
      </c>
      <c r="S20" s="80">
        <f t="shared" si="6"/>
        <v>1.9079889254221966E-2</v>
      </c>
      <c r="T20" s="81">
        <f>分析係数表!F23</f>
        <v>0.42478695148042223</v>
      </c>
      <c r="U20" s="82">
        <f t="shared" si="7"/>
        <v>8.1048879908850163E-3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投入係数表!H21</f>
        <v>0</v>
      </c>
      <c r="E21" s="73">
        <f t="shared" si="0"/>
        <v>0</v>
      </c>
      <c r="F21" s="72">
        <f>分析係数表!C24</f>
        <v>0.46796458506974481</v>
      </c>
      <c r="G21" s="73">
        <f t="shared" si="1"/>
        <v>0</v>
      </c>
      <c r="H21" s="73">
        <v>1.5388437354835052E-2</v>
      </c>
      <c r="I21" s="73">
        <f t="shared" si="2"/>
        <v>1.5388437354835052E-2</v>
      </c>
      <c r="J21" s="72">
        <f>分析係数表!G24</f>
        <v>0.19290112247208774</v>
      </c>
      <c r="K21" s="74">
        <f t="shared" si="3"/>
        <v>2.9684468388390863E-3</v>
      </c>
      <c r="L21" s="75"/>
      <c r="M21" s="76"/>
      <c r="N21" s="77">
        <f>分析係数表!H24</f>
        <v>1.1220536652328578E-3</v>
      </c>
      <c r="O21" s="78">
        <f t="shared" si="4"/>
        <v>2.2055901763241622E-2</v>
      </c>
      <c r="P21" s="72">
        <f>分析係数表!C24</f>
        <v>0.46796458506974481</v>
      </c>
      <c r="Q21" s="78">
        <f t="shared" si="5"/>
        <v>1.0321380916974418E-2</v>
      </c>
      <c r="R21" s="79">
        <v>2.0946596294132678E-2</v>
      </c>
      <c r="S21" s="80">
        <f t="shared" si="6"/>
        <v>3.6335033648967729E-2</v>
      </c>
      <c r="T21" s="81">
        <f>分析係数表!F24</f>
        <v>0.36341689561906876</v>
      </c>
      <c r="U21" s="82">
        <f t="shared" si="7"/>
        <v>1.3204765130922256E-2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投入係数表!H22</f>
        <v>0</v>
      </c>
      <c r="E22" s="73">
        <f t="shared" si="0"/>
        <v>0</v>
      </c>
      <c r="F22" s="72">
        <f>分析係数表!C25</f>
        <v>0.11839811615034102</v>
      </c>
      <c r="G22" s="73">
        <f t="shared" si="1"/>
        <v>0</v>
      </c>
      <c r="H22" s="73">
        <v>1.0842849615970771E-2</v>
      </c>
      <c r="I22" s="73">
        <f t="shared" si="2"/>
        <v>1.0842849615970771E-2</v>
      </c>
      <c r="J22" s="72">
        <f>分析係数表!G25</f>
        <v>0.19601885967651284</v>
      </c>
      <c r="K22" s="74">
        <f t="shared" si="3"/>
        <v>2.1254030173665055E-3</v>
      </c>
      <c r="L22" s="75"/>
      <c r="M22" s="76"/>
      <c r="N22" s="77">
        <f>分析係数表!H25</f>
        <v>4.7721717414244671E-4</v>
      </c>
      <c r="O22" s="78">
        <f t="shared" si="4"/>
        <v>9.3805273658040637E-3</v>
      </c>
      <c r="P22" s="72">
        <f>分析係数表!C25</f>
        <v>0.11839811615034102</v>
      </c>
      <c r="Q22" s="78">
        <f t="shared" si="5"/>
        <v>1.110636768607922E-3</v>
      </c>
      <c r="R22" s="79">
        <v>7.0064653374260445E-3</v>
      </c>
      <c r="S22" s="80">
        <f t="shared" si="6"/>
        <v>1.7849314953396814E-2</v>
      </c>
      <c r="T22" s="81">
        <f>分析係数表!F25</f>
        <v>0.34892899519140697</v>
      </c>
      <c r="U22" s="82">
        <f t="shared" si="7"/>
        <v>6.2281435315437051E-3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投入係数表!H23</f>
        <v>0</v>
      </c>
      <c r="E23" s="73">
        <f t="shared" si="0"/>
        <v>0</v>
      </c>
      <c r="F23" s="72">
        <f>分析係数表!C26</f>
        <v>0.29113960871661038</v>
      </c>
      <c r="G23" s="73">
        <f t="shared" si="1"/>
        <v>0</v>
      </c>
      <c r="H23" s="73">
        <v>1.3536541166477904E-2</v>
      </c>
      <c r="I23" s="73">
        <f t="shared" si="2"/>
        <v>1.3536541166477904E-2</v>
      </c>
      <c r="J23" s="72">
        <f>分析係数表!G26</f>
        <v>0.2004458717578543</v>
      </c>
      <c r="K23" s="74">
        <f t="shared" si="3"/>
        <v>2.7133437947007453E-3</v>
      </c>
      <c r="L23" s="75"/>
      <c r="M23" s="76"/>
      <c r="N23" s="77">
        <f>分析係数表!H26</f>
        <v>1.0726059667332082E-2</v>
      </c>
      <c r="O23" s="78">
        <f t="shared" si="4"/>
        <v>0.21083921888909737</v>
      </c>
      <c r="P23" s="72">
        <f>分析係数表!C26</f>
        <v>0.29113960871661038</v>
      </c>
      <c r="Q23" s="78">
        <f t="shared" si="5"/>
        <v>6.1383647689487578E-2</v>
      </c>
      <c r="R23" s="79">
        <v>6.9063430372291595E-2</v>
      </c>
      <c r="S23" s="80">
        <f t="shared" si="6"/>
        <v>8.2599971538769495E-2</v>
      </c>
      <c r="T23" s="81">
        <f>分析係数表!F26</f>
        <v>0.34176102976079403</v>
      </c>
      <c r="U23" s="82">
        <f t="shared" si="7"/>
        <v>2.8229451331302141E-2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投入係数表!H24</f>
        <v>0</v>
      </c>
      <c r="E24" s="73">
        <f t="shared" si="0"/>
        <v>0</v>
      </c>
      <c r="F24" s="72">
        <f>分析係数表!C27</f>
        <v>0.22390034937983039</v>
      </c>
      <c r="G24" s="73">
        <f t="shared" si="1"/>
        <v>0</v>
      </c>
      <c r="H24" s="73">
        <v>1.9331658466199796E-3</v>
      </c>
      <c r="I24" s="73">
        <f t="shared" si="2"/>
        <v>1.9331658466199796E-3</v>
      </c>
      <c r="J24" s="72">
        <f>分析係数表!G27</f>
        <v>0.17801424712710151</v>
      </c>
      <c r="K24" s="74">
        <f t="shared" si="3"/>
        <v>3.4413106275788148E-4</v>
      </c>
      <c r="L24" s="75"/>
      <c r="M24" s="76"/>
      <c r="N24" s="77">
        <f>分析係数表!H27</f>
        <v>1.001616696609949E-2</v>
      </c>
      <c r="O24" s="78">
        <f t="shared" si="4"/>
        <v>0.19688505237641196</v>
      </c>
      <c r="P24" s="72">
        <f>分析係数表!C27</f>
        <v>0.22390034937983039</v>
      </c>
      <c r="Q24" s="78">
        <f t="shared" si="5"/>
        <v>4.4082632014744841E-2</v>
      </c>
      <c r="R24" s="79">
        <v>4.5018470700936064E-2</v>
      </c>
      <c r="S24" s="80">
        <f t="shared" si="6"/>
        <v>4.6951636547556047E-2</v>
      </c>
      <c r="T24" s="81">
        <f>分析係数表!F27</f>
        <v>0.3354402389489512</v>
      </c>
      <c r="U24" s="82">
        <f t="shared" si="7"/>
        <v>1.5749468182556511E-2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投入係数表!H25</f>
        <v>0</v>
      </c>
      <c r="E25" s="73">
        <f t="shared" si="0"/>
        <v>0</v>
      </c>
      <c r="F25" s="72">
        <f>分析係数表!C28</f>
        <v>0.22512814125204084</v>
      </c>
      <c r="G25" s="73">
        <f t="shared" si="1"/>
        <v>0</v>
      </c>
      <c r="H25" s="73">
        <v>2.1820512039139737E-2</v>
      </c>
      <c r="I25" s="73">
        <f t="shared" si="2"/>
        <v>2.1820512039139737E-2</v>
      </c>
      <c r="J25" s="72">
        <f>分析係数表!G28</f>
        <v>0.17968722251031818</v>
      </c>
      <c r="K25" s="74">
        <f t="shared" si="3"/>
        <v>3.9208672020659783E-3</v>
      </c>
      <c r="L25" s="75"/>
      <c r="M25" s="76"/>
      <c r="N25" s="77">
        <f>分析係数表!H28</f>
        <v>8.1409051127791718E-3</v>
      </c>
      <c r="O25" s="78">
        <f t="shared" si="4"/>
        <v>0.1600235434319143</v>
      </c>
      <c r="P25" s="72">
        <f>分析係数表!C28</f>
        <v>0.22512814125204084</v>
      </c>
      <c r="Q25" s="78">
        <f t="shared" si="5"/>
        <v>3.6025802889392097E-2</v>
      </c>
      <c r="R25" s="79">
        <v>4.6360270028764632E-2</v>
      </c>
      <c r="S25" s="80">
        <f t="shared" si="6"/>
        <v>6.8180782067904372E-2</v>
      </c>
      <c r="T25" s="81">
        <f>分析係数表!F28</f>
        <v>0.30733691598411605</v>
      </c>
      <c r="U25" s="82">
        <f t="shared" si="7"/>
        <v>2.0954471290134852E-2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投入係数表!H26</f>
        <v>1.5585702781391314E-2</v>
      </c>
      <c r="E26" s="73">
        <f t="shared" si="0"/>
        <v>1.5585702781391315</v>
      </c>
      <c r="F26" s="72">
        <f>分析係数表!C29</f>
        <v>0.20292812083079403</v>
      </c>
      <c r="G26" s="73">
        <f t="shared" si="1"/>
        <v>0.31627773772550194</v>
      </c>
      <c r="H26" s="73">
        <v>0.35920738362777865</v>
      </c>
      <c r="I26" s="73">
        <f t="shared" si="2"/>
        <v>0.35920738362777865</v>
      </c>
      <c r="J26" s="72">
        <f>分析係数表!G29</f>
        <v>0.25422836329948895</v>
      </c>
      <c r="K26" s="74">
        <f t="shared" si="3"/>
        <v>9.1320705224781806E-2</v>
      </c>
      <c r="L26" s="75"/>
      <c r="M26" s="76"/>
      <c r="N26" s="77">
        <f>分析係数表!H29</f>
        <v>1.2173975242294967E-2</v>
      </c>
      <c r="O26" s="78">
        <f t="shared" si="4"/>
        <v>0.23930049901532155</v>
      </c>
      <c r="P26" s="72">
        <f>分析係数表!C29</f>
        <v>0.20292812083079403</v>
      </c>
      <c r="Q26" s="78">
        <f t="shared" si="5"/>
        <v>4.8560800579050482E-2</v>
      </c>
      <c r="R26" s="79">
        <v>7.0813179883041588E-2</v>
      </c>
      <c r="S26" s="80">
        <f t="shared" si="6"/>
        <v>0.43002056351082024</v>
      </c>
      <c r="T26" s="81">
        <f>分析係数表!F29</f>
        <v>0.40384720428768384</v>
      </c>
      <c r="U26" s="82">
        <f t="shared" si="7"/>
        <v>0.17366260236005915</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投入係数表!H27</f>
        <v>1.7592764665799417E-3</v>
      </c>
      <c r="E27" s="73">
        <f t="shared" si="0"/>
        <v>0.17592764665799418</v>
      </c>
      <c r="F27" s="72">
        <f>分析係数表!C30</f>
        <v>1</v>
      </c>
      <c r="G27" s="73">
        <f t="shared" si="1"/>
        <v>0.17592764665799418</v>
      </c>
      <c r="H27" s="73">
        <v>0.28577693212027522</v>
      </c>
      <c r="I27" s="73">
        <f t="shared" si="2"/>
        <v>0.28577693212027522</v>
      </c>
      <c r="J27" s="72">
        <f>分析係数表!G30</f>
        <v>0.34673715455884868</v>
      </c>
      <c r="K27" s="74">
        <f t="shared" si="3"/>
        <v>9.9089480281941478E-2</v>
      </c>
      <c r="L27" s="75"/>
      <c r="M27" s="76"/>
      <c r="N27" s="77">
        <f>分析係数表!H30</f>
        <v>0</v>
      </c>
      <c r="O27" s="78">
        <f t="shared" si="4"/>
        <v>0</v>
      </c>
      <c r="P27" s="72">
        <f>分析係数表!C30</f>
        <v>1</v>
      </c>
      <c r="Q27" s="78">
        <f t="shared" si="5"/>
        <v>0</v>
      </c>
      <c r="R27" s="79">
        <v>8.451884160900304E-2</v>
      </c>
      <c r="S27" s="80">
        <f t="shared" si="6"/>
        <v>0.37029577372927824</v>
      </c>
      <c r="T27" s="81">
        <f>分析係数表!F30</f>
        <v>0.44336430675838301</v>
      </c>
      <c r="U27" s="82">
        <f t="shared" si="7"/>
        <v>0.16417592901504049</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投入係数表!H28</f>
        <v>2.5447562410952116E-2</v>
      </c>
      <c r="E28" s="73">
        <f t="shared" si="0"/>
        <v>2.5447562410952118</v>
      </c>
      <c r="F28" s="72">
        <f>分析係数表!C31</f>
        <v>0.99667993786519227</v>
      </c>
      <c r="G28" s="73">
        <f t="shared" si="1"/>
        <v>2.536307492256836</v>
      </c>
      <c r="H28" s="73">
        <v>3.1652053977862731</v>
      </c>
      <c r="I28" s="73">
        <f t="shared" si="2"/>
        <v>3.1652053977862731</v>
      </c>
      <c r="J28" s="72">
        <f>分析係数表!G31</f>
        <v>7.0744430198025232E-2</v>
      </c>
      <c r="K28" s="74">
        <f t="shared" si="3"/>
        <v>0.2239206523261037</v>
      </c>
      <c r="L28" s="75"/>
      <c r="M28" s="76"/>
      <c r="N28" s="77">
        <f>分析係数表!H31</f>
        <v>1.5783931066306964E-2</v>
      </c>
      <c r="O28" s="78">
        <f t="shared" si="4"/>
        <v>0.31026041251244202</v>
      </c>
      <c r="P28" s="72">
        <f>分析係数表!C31</f>
        <v>0.99667993786519227</v>
      </c>
      <c r="Q28" s="78">
        <f t="shared" si="5"/>
        <v>0.30923032866492961</v>
      </c>
      <c r="R28" s="79">
        <v>0.58632176729562635</v>
      </c>
      <c r="S28" s="80">
        <f t="shared" si="6"/>
        <v>3.7515271650818995</v>
      </c>
      <c r="T28" s="81">
        <f>分析係数表!F31</f>
        <v>0.308369223350977</v>
      </c>
      <c r="U28" s="82">
        <f t="shared" si="7"/>
        <v>1.1568555182763978</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投入係数表!H29</f>
        <v>1.4495446942947407E-3</v>
      </c>
      <c r="E29" s="73">
        <f t="shared" si="0"/>
        <v>0.14495446942947407</v>
      </c>
      <c r="F29" s="72">
        <f>分析係数表!C32</f>
        <v>0.99973750468741629</v>
      </c>
      <c r="G29" s="73">
        <f t="shared" si="1"/>
        <v>0.14491641956071077</v>
      </c>
      <c r="H29" s="73">
        <v>0.19899504067578608</v>
      </c>
      <c r="I29" s="73">
        <f t="shared" si="2"/>
        <v>0.19899504067578608</v>
      </c>
      <c r="J29" s="72">
        <f>分析係数表!G32</f>
        <v>0.13654952076677315</v>
      </c>
      <c r="K29" s="74">
        <f t="shared" si="3"/>
        <v>2.717267743924312E-2</v>
      </c>
      <c r="L29" s="75"/>
      <c r="M29" s="76"/>
      <c r="N29" s="77">
        <f>分析係数表!H32</f>
        <v>6.1925380029087757E-3</v>
      </c>
      <c r="O29" s="78">
        <f t="shared" si="4"/>
        <v>0.12172502447015472</v>
      </c>
      <c r="P29" s="72">
        <f>分析係数表!C32</f>
        <v>0.99973750468741629</v>
      </c>
      <c r="Q29" s="78">
        <f t="shared" si="5"/>
        <v>0.12169307222180717</v>
      </c>
      <c r="R29" s="79">
        <v>0.18124130836224903</v>
      </c>
      <c r="S29" s="80">
        <f t="shared" si="6"/>
        <v>0.3802363490380351</v>
      </c>
      <c r="T29" s="81">
        <f>分析係数表!F32</f>
        <v>0.46980830670926516</v>
      </c>
      <c r="U29" s="82">
        <f t="shared" si="7"/>
        <v>0.17863819529087238</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投入係数表!H30</f>
        <v>1.6106052158830454E-4</v>
      </c>
      <c r="E30" s="73">
        <f t="shared" si="0"/>
        <v>1.6106052158830455E-2</v>
      </c>
      <c r="F30" s="72">
        <f>分析係数表!C33</f>
        <v>0.92720800471848297</v>
      </c>
      <c r="G30" s="73">
        <f t="shared" si="1"/>
        <v>1.4933660486081001E-2</v>
      </c>
      <c r="H30" s="73">
        <v>6.9417542841126223E-2</v>
      </c>
      <c r="I30" s="73">
        <f t="shared" si="2"/>
        <v>6.9417542841126223E-2</v>
      </c>
      <c r="J30" s="72">
        <f>分析係数表!G33</f>
        <v>0.48251618559482062</v>
      </c>
      <c r="K30" s="74">
        <f t="shared" si="3"/>
        <v>3.3495087985065272E-2</v>
      </c>
      <c r="L30" s="75"/>
      <c r="M30" s="76"/>
      <c r="N30" s="77">
        <f>分析係数表!H33</f>
        <v>1.0711870111293417E-3</v>
      </c>
      <c r="O30" s="78">
        <f t="shared" si="4"/>
        <v>2.1056029867008285E-2</v>
      </c>
      <c r="P30" s="72">
        <f>分析係数表!C33</f>
        <v>0.92720800471848297</v>
      </c>
      <c r="Q30" s="78">
        <f t="shared" si="5"/>
        <v>1.9523319440281538E-2</v>
      </c>
      <c r="R30" s="79">
        <v>7.931096994917082E-2</v>
      </c>
      <c r="S30" s="80">
        <f t="shared" si="6"/>
        <v>0.14872851279029703</v>
      </c>
      <c r="T30" s="81">
        <f>分析係数表!F33</f>
        <v>0.61375438359859724</v>
      </c>
      <c r="U30" s="82">
        <f t="shared" si="7"/>
        <v>9.1282776691144846E-2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投入係数表!H31</f>
        <v>7.8176299324784732E-2</v>
      </c>
      <c r="E31" s="73">
        <f t="shared" si="0"/>
        <v>7.8176299324784733</v>
      </c>
      <c r="F31" s="72">
        <f>分析係数表!C34</f>
        <v>0.43058167090385968</v>
      </c>
      <c r="G31" s="73">
        <f t="shared" si="1"/>
        <v>3.3661281588346088</v>
      </c>
      <c r="H31" s="73">
        <v>3.6389550302685372</v>
      </c>
      <c r="I31" s="73">
        <f t="shared" si="2"/>
        <v>3.6389550302685372</v>
      </c>
      <c r="J31" s="72">
        <f>分析係数表!G34</f>
        <v>0.40252218378442245</v>
      </c>
      <c r="K31" s="74">
        <f t="shared" si="3"/>
        <v>1.4647601254770006</v>
      </c>
      <c r="L31" s="75"/>
      <c r="M31" s="76"/>
      <c r="N31" s="77">
        <f>分析係数表!H34</f>
        <v>0.17332617383102331</v>
      </c>
      <c r="O31" s="78">
        <f t="shared" si="4"/>
        <v>3.4070251552738684</v>
      </c>
      <c r="P31" s="72">
        <f>分析係数表!C34</f>
        <v>0.43058167090385968</v>
      </c>
      <c r="Q31" s="78">
        <f t="shared" si="5"/>
        <v>1.4670025841693042</v>
      </c>
      <c r="R31" s="79">
        <v>1.6479558198287447</v>
      </c>
      <c r="S31" s="80">
        <f t="shared" si="6"/>
        <v>5.2869108500972821</v>
      </c>
      <c r="T31" s="81">
        <f>分析係数表!F34</f>
        <v>0.66293540075026103</v>
      </c>
      <c r="U31" s="82">
        <f t="shared" si="7"/>
        <v>3.5048803631401451</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投入係数表!H32</f>
        <v>1.865824196246051E-2</v>
      </c>
      <c r="E32" s="73">
        <f t="shared" si="0"/>
        <v>1.8658241962460509</v>
      </c>
      <c r="F32" s="72">
        <f>分析係数表!C35</f>
        <v>0.85041941808411148</v>
      </c>
      <c r="G32" s="73">
        <f t="shared" si="1"/>
        <v>1.5867331272188216</v>
      </c>
      <c r="H32" s="73">
        <v>1.9142625717299617</v>
      </c>
      <c r="I32" s="73">
        <f t="shared" si="2"/>
        <v>1.9142625717299617</v>
      </c>
      <c r="J32" s="72">
        <f>分析係数表!G35</f>
        <v>0.31439227022235533</v>
      </c>
      <c r="K32" s="74">
        <f t="shared" si="3"/>
        <v>0.601829355727867</v>
      </c>
      <c r="L32" s="75"/>
      <c r="M32" s="76"/>
      <c r="N32" s="77">
        <f>分析係数表!H35</f>
        <v>5.0116599150103677E-2</v>
      </c>
      <c r="O32" s="78">
        <f t="shared" si="4"/>
        <v>0.98512827132296776</v>
      </c>
      <c r="P32" s="72">
        <f>分析係数表!C35</f>
        <v>0.85041941808411148</v>
      </c>
      <c r="Q32" s="78">
        <f t="shared" si="5"/>
        <v>0.83777221123668488</v>
      </c>
      <c r="R32" s="79">
        <v>1.2865585930688515</v>
      </c>
      <c r="S32" s="80">
        <f t="shared" si="6"/>
        <v>3.2008211647988132</v>
      </c>
      <c r="T32" s="81">
        <f>分析係数表!F35</f>
        <v>0.64510687312527537</v>
      </c>
      <c r="U32" s="82">
        <f t="shared" si="7"/>
        <v>2.064871733056564</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投入係数表!H33</f>
        <v>3.6672241838567802E-3</v>
      </c>
      <c r="E33" s="73">
        <f t="shared" si="0"/>
        <v>0.36672241838567804</v>
      </c>
      <c r="F33" s="72">
        <f>分析係数表!C36</f>
        <v>0.99367212085214862</v>
      </c>
      <c r="G33" s="73">
        <f t="shared" si="1"/>
        <v>0.36440184324132568</v>
      </c>
      <c r="H33" s="73">
        <v>0.6236866671387753</v>
      </c>
      <c r="I33" s="73">
        <f t="shared" si="2"/>
        <v>0.6236866671387753</v>
      </c>
      <c r="J33" s="72">
        <f>分析係数表!G36</f>
        <v>5.4622350270852466E-2</v>
      </c>
      <c r="K33" s="74">
        <f t="shared" si="3"/>
        <v>3.4067231591714757E-2</v>
      </c>
      <c r="L33" s="75"/>
      <c r="M33" s="76"/>
      <c r="N33" s="77">
        <f>分析係数表!H36</f>
        <v>0.22260102528255266</v>
      </c>
      <c r="O33" s="78">
        <f t="shared" si="4"/>
        <v>4.3756074224934256</v>
      </c>
      <c r="P33" s="72">
        <f>分析係数表!C36</f>
        <v>0.99367212085214862</v>
      </c>
      <c r="Q33" s="78">
        <f t="shared" si="5"/>
        <v>4.3479191075254455</v>
      </c>
      <c r="R33" s="79">
        <v>4.6333084647113125</v>
      </c>
      <c r="S33" s="80">
        <f t="shared" si="6"/>
        <v>5.256995131850088</v>
      </c>
      <c r="T33" s="81">
        <f>分析係数表!F36</f>
        <v>0.84078106922799567</v>
      </c>
      <c r="U33" s="82">
        <f t="shared" si="7"/>
        <v>4.4199819878832853</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投入係数表!H34</f>
        <v>2.0367961345474819E-2</v>
      </c>
      <c r="E34" s="73">
        <f t="shared" si="0"/>
        <v>2.0367961345474819</v>
      </c>
      <c r="F34" s="72">
        <f>分析係数表!C37</f>
        <v>0.57178358697686016</v>
      </c>
      <c r="G34" s="73">
        <f t="shared" si="1"/>
        <v>1.1646065997521626</v>
      </c>
      <c r="H34" s="73">
        <v>1.5278463187352644</v>
      </c>
      <c r="I34" s="73">
        <f t="shared" si="2"/>
        <v>1.5278463187352644</v>
      </c>
      <c r="J34" s="72">
        <f>分析係数表!G37</f>
        <v>0.36884830758302428</v>
      </c>
      <c r="K34" s="74">
        <f t="shared" si="3"/>
        <v>0.56354352891245618</v>
      </c>
      <c r="L34" s="75"/>
      <c r="M34" s="76"/>
      <c r="N34" s="77">
        <f>分析係数表!H37</f>
        <v>4.5622990798280361E-2</v>
      </c>
      <c r="O34" s="78">
        <f t="shared" si="4"/>
        <v>0.89679864196452808</v>
      </c>
      <c r="P34" s="72">
        <f>分析係数表!C37</f>
        <v>0.57178358697686016</v>
      </c>
      <c r="Q34" s="78">
        <f t="shared" si="5"/>
        <v>0.51277474429845482</v>
      </c>
      <c r="R34" s="79">
        <v>0.69261683169412758</v>
      </c>
      <c r="S34" s="80">
        <f t="shared" si="6"/>
        <v>2.2204631504293921</v>
      </c>
      <c r="T34" s="81">
        <f>分析係数表!F37</f>
        <v>0.64429400301330442</v>
      </c>
      <c r="U34" s="82">
        <f t="shared" si="7"/>
        <v>1.4306310917336862</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投入係数表!H35</f>
        <v>5.9592392987672677E-3</v>
      </c>
      <c r="E35" s="73">
        <f t="shared" si="0"/>
        <v>0.59592392987672682</v>
      </c>
      <c r="F35" s="72">
        <f>分析係数表!C38</f>
        <v>0.42668283982472699</v>
      </c>
      <c r="G35" s="73">
        <f t="shared" si="1"/>
        <v>0.25427051471931328</v>
      </c>
      <c r="H35" s="73">
        <v>0.50796624996150064</v>
      </c>
      <c r="I35" s="73">
        <f t="shared" si="2"/>
        <v>0.50796624996150064</v>
      </c>
      <c r="J35" s="72">
        <f>分析係数表!G38</f>
        <v>0.18042179614021467</v>
      </c>
      <c r="K35" s="74">
        <f t="shared" si="3"/>
        <v>9.1648183196663194E-2</v>
      </c>
      <c r="L35" s="75"/>
      <c r="M35" s="76"/>
      <c r="N35" s="77">
        <f>分析係数表!H38</f>
        <v>3.1385057501308801E-2</v>
      </c>
      <c r="O35" s="78">
        <f t="shared" si="4"/>
        <v>0.61692748442553336</v>
      </c>
      <c r="P35" s="72">
        <f>分析係数表!C38</f>
        <v>0.42668283982472699</v>
      </c>
      <c r="Q35" s="78">
        <f t="shared" si="5"/>
        <v>0.26323237102061159</v>
      </c>
      <c r="R35" s="79">
        <v>0.42182068194574823</v>
      </c>
      <c r="S35" s="80">
        <f t="shared" si="6"/>
        <v>0.92978693190724893</v>
      </c>
      <c r="T35" s="81">
        <f>分析係数表!F38</f>
        <v>0.52437100026299643</v>
      </c>
      <c r="U35" s="82">
        <f t="shared" si="7"/>
        <v>0.48755330351566667</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投入係数表!H36</f>
        <v>0</v>
      </c>
      <c r="E36" s="73">
        <f t="shared" si="0"/>
        <v>0</v>
      </c>
      <c r="F36" s="72">
        <f>分析係数表!C39</f>
        <v>1</v>
      </c>
      <c r="G36" s="73">
        <f t="shared" si="1"/>
        <v>0</v>
      </c>
      <c r="H36" s="73">
        <v>8.3238183933487489E-2</v>
      </c>
      <c r="I36" s="73">
        <f t="shared" si="2"/>
        <v>8.3238183933487489E-2</v>
      </c>
      <c r="J36" s="72">
        <f>分析係数表!G39</f>
        <v>0.351753812215997</v>
      </c>
      <c r="K36" s="74">
        <f t="shared" si="3"/>
        <v>2.9279348520540576E-2</v>
      </c>
      <c r="L36" s="75"/>
      <c r="M36" s="76"/>
      <c r="N36" s="77">
        <f>分析係数表!H39</f>
        <v>2.6196741762610056E-3</v>
      </c>
      <c r="O36" s="78">
        <f t="shared" si="4"/>
        <v>5.1494218212212534E-2</v>
      </c>
      <c r="P36" s="72">
        <f>分析係数表!C39</f>
        <v>1</v>
      </c>
      <c r="Q36" s="78">
        <f t="shared" si="5"/>
        <v>5.1494218212212534E-2</v>
      </c>
      <c r="R36" s="79">
        <v>6.6992616935787827E-2</v>
      </c>
      <c r="S36" s="80">
        <f t="shared" si="6"/>
        <v>0.15023080086927532</v>
      </c>
      <c r="T36" s="81">
        <f>分析係数表!F39</f>
        <v>0.70125652740175148</v>
      </c>
      <c r="U36" s="82">
        <f t="shared" si="7"/>
        <v>0.10535032972637204</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投入係数表!H37</f>
        <v>2.4778541782816082E-5</v>
      </c>
      <c r="E37" s="73">
        <f t="shared" si="0"/>
        <v>2.477854178281608E-3</v>
      </c>
      <c r="F37" s="72">
        <f>分析係数表!C40</f>
        <v>0.86812466863195592</v>
      </c>
      <c r="G37" s="73">
        <f t="shared" si="1"/>
        <v>2.1510863374390285E-3</v>
      </c>
      <c r="H37" s="73">
        <v>1.033105982849762E-2</v>
      </c>
      <c r="I37" s="73">
        <f t="shared" si="2"/>
        <v>1.033105982849762E-2</v>
      </c>
      <c r="J37" s="72">
        <f>分析係数表!G40</f>
        <v>0.5308449982881025</v>
      </c>
      <c r="K37" s="74">
        <f t="shared" si="3"/>
        <v>5.4841914369731029E-3</v>
      </c>
      <c r="L37" s="75"/>
      <c r="M37" s="76"/>
      <c r="N37" s="77">
        <f>分析係数表!H40</f>
        <v>3.1726768564274997E-2</v>
      </c>
      <c r="O37" s="78">
        <f t="shared" si="4"/>
        <v>0.62364440525536835</v>
      </c>
      <c r="P37" s="72">
        <f>分析係数表!C40</f>
        <v>0.86812466863195592</v>
      </c>
      <c r="Q37" s="78">
        <f t="shared" si="5"/>
        <v>0.54140109265648984</v>
      </c>
      <c r="R37" s="79">
        <v>0.5461341223372097</v>
      </c>
      <c r="S37" s="80">
        <f t="shared" si="6"/>
        <v>0.55646518216570728</v>
      </c>
      <c r="T37" s="81">
        <f>分析係数表!F40</f>
        <v>0.72849135138041188</v>
      </c>
      <c r="U37" s="82">
        <f t="shared" si="7"/>
        <v>0.40538007255204317</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投入係数表!H38</f>
        <v>0</v>
      </c>
      <c r="E38" s="73">
        <f t="shared" si="0"/>
        <v>0</v>
      </c>
      <c r="F38" s="72">
        <f>分析係数表!C41</f>
        <v>0.9999434031873089</v>
      </c>
      <c r="G38" s="73">
        <f t="shared" si="1"/>
        <v>0</v>
      </c>
      <c r="H38" s="73">
        <v>4.8484132643111183E-3</v>
      </c>
      <c r="I38" s="73">
        <f t="shared" si="2"/>
        <v>4.8484132643111183E-3</v>
      </c>
      <c r="J38" s="72">
        <f>分析係数表!G41</f>
        <v>0.50163334603597476</v>
      </c>
      <c r="K38" s="74">
        <f t="shared" si="3"/>
        <v>2.4321257687415893E-3</v>
      </c>
      <c r="L38" s="75"/>
      <c r="M38" s="76"/>
      <c r="N38" s="77">
        <f>分析係数表!H41</f>
        <v>4.605647758626856E-2</v>
      </c>
      <c r="O38" s="78">
        <f t="shared" si="4"/>
        <v>0.90531957309980193</v>
      </c>
      <c r="P38" s="72">
        <f>分析係数表!C41</f>
        <v>0.9999434031873089</v>
      </c>
      <c r="Q38" s="78">
        <f t="shared" si="5"/>
        <v>0.90526833489749758</v>
      </c>
      <c r="R38" s="79">
        <v>0.92224450690948589</v>
      </c>
      <c r="S38" s="80">
        <f t="shared" si="6"/>
        <v>0.92709292017379696</v>
      </c>
      <c r="T38" s="81">
        <f>分析係数表!F41</f>
        <v>0.6065809667987323</v>
      </c>
      <c r="U38" s="82">
        <f t="shared" si="7"/>
        <v>0.56235691983128167</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投入係数表!H39</f>
        <v>5.203493774391377E-4</v>
      </c>
      <c r="E39" s="73">
        <f>$C$10*D39</f>
        <v>5.2034937743913767E-2</v>
      </c>
      <c r="F39" s="72">
        <f>分析係数表!C42</f>
        <v>0.93692850875802069</v>
      </c>
      <c r="G39" s="73">
        <f>E39*F39</f>
        <v>4.8753016623721571E-2</v>
      </c>
      <c r="H39" s="73">
        <v>7.8665792005535889E-2</v>
      </c>
      <c r="I39" s="73">
        <f>C39+H39</f>
        <v>7.8665792005535889E-2</v>
      </c>
      <c r="J39" s="72">
        <f>分析係数表!G42</f>
        <v>0.49922072097325781</v>
      </c>
      <c r="K39" s="74">
        <f>I39*J39</f>
        <v>3.9271593400935965E-2</v>
      </c>
      <c r="L39" s="75"/>
      <c r="M39" s="76"/>
      <c r="N39" s="77">
        <f>分析係数表!H42</f>
        <v>1.1809361738003208E-2</v>
      </c>
      <c r="O39" s="78">
        <f t="shared" si="4"/>
        <v>0.23213339116532275</v>
      </c>
      <c r="P39" s="72">
        <f>分析係数表!C42</f>
        <v>0.93692850875802069</v>
      </c>
      <c r="Q39" s="78">
        <f>O39*P39</f>
        <v>0.21749239201746814</v>
      </c>
      <c r="R39" s="79">
        <v>0.23764596263600177</v>
      </c>
      <c r="S39" s="80">
        <f>I39+R39</f>
        <v>0.31631175464153766</v>
      </c>
      <c r="T39" s="81">
        <f>分析係数表!F42</f>
        <v>0.57339238661209846</v>
      </c>
      <c r="U39" s="82">
        <f t="shared" si="7"/>
        <v>0.18137075190737179</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投入係数表!H40</f>
        <v>3.0539552747320821E-2</v>
      </c>
      <c r="E40" s="73">
        <f>$C$10*D40</f>
        <v>3.0539552747320822</v>
      </c>
      <c r="F40" s="72">
        <f>分析係数表!C43</f>
        <v>0.64668770435795053</v>
      </c>
      <c r="G40" s="73">
        <f>E40*F40</f>
        <v>1.9749553258283443</v>
      </c>
      <c r="H40" s="73">
        <v>3.0893374552488879</v>
      </c>
      <c r="I40" s="73">
        <f>C40+H40</f>
        <v>3.0893374552488879</v>
      </c>
      <c r="J40" s="72">
        <f>分析係数表!G43</f>
        <v>0.34525361813281841</v>
      </c>
      <c r="K40" s="74">
        <f>I40*J40</f>
        <v>1.0666049340579125</v>
      </c>
      <c r="L40" s="75"/>
      <c r="M40" s="76"/>
      <c r="N40" s="77">
        <f>分析係数表!H43</f>
        <v>1.6687581740348217E-2</v>
      </c>
      <c r="O40" s="78">
        <f t="shared" si="4"/>
        <v>0.32802322646020871</v>
      </c>
      <c r="P40" s="72">
        <f>分析係数表!C43</f>
        <v>0.64668770435795053</v>
      </c>
      <c r="Q40" s="78">
        <f>O40*P40</f>
        <v>0.21212858729564049</v>
      </c>
      <c r="R40" s="79">
        <v>0.85494339774029815</v>
      </c>
      <c r="S40" s="80">
        <f>I40+R40</f>
        <v>3.944280852989186</v>
      </c>
      <c r="T40" s="81">
        <f>分析係数表!F43</f>
        <v>0.5971160790993254</v>
      </c>
      <c r="U40" s="82">
        <f t="shared" si="7"/>
        <v>2.3551935178034453</v>
      </c>
      <c r="V40" s="83">
        <f>分析係数表!D43</f>
        <v>0.11965406207615147</v>
      </c>
      <c r="W40" s="127">
        <f t="shared" si="8"/>
        <v>0</v>
      </c>
      <c r="X40" s="72">
        <f>分析係数表!E43</f>
        <v>0.10089499703022012</v>
      </c>
      <c r="Y40" s="126">
        <f t="shared" si="9"/>
        <v>0</v>
      </c>
    </row>
    <row r="41" spans="1:25" x14ac:dyDescent="0.15">
      <c r="A41" s="10" t="s">
        <v>166</v>
      </c>
      <c r="B41" s="9" t="s">
        <v>42</v>
      </c>
      <c r="C41" s="86"/>
      <c r="D41" s="72">
        <f>投入係数表!H41</f>
        <v>1.2389270891408042E-4</v>
      </c>
      <c r="E41" s="73">
        <f>$C$10*D41</f>
        <v>1.2389270891408042E-2</v>
      </c>
      <c r="F41" s="72">
        <f>分析係数表!C44</f>
        <v>0.69156580457188765</v>
      </c>
      <c r="G41" s="73">
        <f>E41*F41</f>
        <v>8.5679960920756696E-3</v>
      </c>
      <c r="H41" s="73">
        <v>1.7921228115376154E-2</v>
      </c>
      <c r="I41" s="73">
        <f>C41+H41</f>
        <v>1.7921228115376154E-2</v>
      </c>
      <c r="J41" s="72">
        <f>分析係数表!G44</f>
        <v>0.27271905819722003</v>
      </c>
      <c r="K41" s="74">
        <f>I41*J41</f>
        <v>4.887460453362925E-3</v>
      </c>
      <c r="L41" s="75"/>
      <c r="M41" s="76"/>
      <c r="N41" s="77">
        <f>分析係数表!H44</f>
        <v>0.15674397651271663</v>
      </c>
      <c r="O41" s="78">
        <f t="shared" si="4"/>
        <v>3.0810734415513701</v>
      </c>
      <c r="P41" s="72">
        <f>分析係数表!C44</f>
        <v>0.69156580457188765</v>
      </c>
      <c r="Q41" s="78">
        <f>O41*P41</f>
        <v>2.130765033551548</v>
      </c>
      <c r="R41" s="79">
        <v>2.1713110295351319</v>
      </c>
      <c r="S41" s="80">
        <f>I41+R41</f>
        <v>2.1892322576505081</v>
      </c>
      <c r="T41" s="81">
        <f>分析係数表!F44</f>
        <v>0.50862281906626206</v>
      </c>
      <c r="U41" s="82">
        <f t="shared" si="7"/>
        <v>1.1134934824769989</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投入係数表!H42</f>
        <v>1.0035309422040512E-3</v>
      </c>
      <c r="E42" s="73">
        <f>$C$10*D42</f>
        <v>0.10035309422040511</v>
      </c>
      <c r="F42" s="72">
        <f>分析係数表!C45</f>
        <v>1</v>
      </c>
      <c r="G42" s="73">
        <f>E42*F42</f>
        <v>0.10035309422040511</v>
      </c>
      <c r="H42" s="73">
        <v>0.12983629690561338</v>
      </c>
      <c r="I42" s="73">
        <f>C42+H42</f>
        <v>0.12983629690561338</v>
      </c>
      <c r="J42" s="72">
        <f>分析係数表!G45</f>
        <v>0</v>
      </c>
      <c r="K42" s="74">
        <f>I42*J42</f>
        <v>0</v>
      </c>
      <c r="L42" s="75"/>
      <c r="M42" s="76"/>
      <c r="N42" s="77">
        <f>分析係数表!H45</f>
        <v>0</v>
      </c>
      <c r="O42" s="78">
        <f t="shared" si="4"/>
        <v>0</v>
      </c>
      <c r="P42" s="72">
        <f>分析係数表!C45</f>
        <v>1</v>
      </c>
      <c r="Q42" s="78">
        <f>O42*P42</f>
        <v>0</v>
      </c>
      <c r="R42" s="79">
        <v>2.4033456232670825E-2</v>
      </c>
      <c r="S42" s="80">
        <f>I42+R42</f>
        <v>0.15386975313828422</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457"/>
      <c r="D43" s="447">
        <f>投入係数表!H43</f>
        <v>2.4902434491730161E-3</v>
      </c>
      <c r="E43" s="441">
        <f>$C$10*D43</f>
        <v>0.2490243449173016</v>
      </c>
      <c r="F43" s="447">
        <f>分析係数表!C46</f>
        <v>0.99300149364803736</v>
      </c>
      <c r="G43" s="441">
        <f>E43*F43</f>
        <v>0.24728154645760453</v>
      </c>
      <c r="H43" s="441">
        <v>0.33754214816078176</v>
      </c>
      <c r="I43" s="441">
        <f>C43+H43</f>
        <v>0.33754214816078176</v>
      </c>
      <c r="J43" s="447">
        <f>分析係数表!G46</f>
        <v>1.2662527198429125E-2</v>
      </c>
      <c r="K43" s="442">
        <f>I43*J43</f>
        <v>4.274136631702093E-3</v>
      </c>
      <c r="L43" s="448"/>
      <c r="M43" s="449"/>
      <c r="N43" s="450">
        <f>分析係数表!H46</f>
        <v>3.642815848522589E-5</v>
      </c>
      <c r="O43" s="451">
        <f t="shared" si="4"/>
        <v>7.1605834004312007E-4</v>
      </c>
      <c r="P43" s="447">
        <f>分析係数表!C46</f>
        <v>0.99300149364803736</v>
      </c>
      <c r="Q43" s="451">
        <f>O43*P43</f>
        <v>7.1104700120195252E-4</v>
      </c>
      <c r="R43" s="452">
        <v>6.2848113101411529E-2</v>
      </c>
      <c r="S43" s="444">
        <f>I43+R43</f>
        <v>0.40039026126219329</v>
      </c>
      <c r="T43" s="453">
        <f>分析係数表!F46</f>
        <v>0.42786180544499286</v>
      </c>
      <c r="U43" s="445">
        <f t="shared" si="7"/>
        <v>0.17131170006623442</v>
      </c>
      <c r="V43" s="454">
        <f>分析係数表!D46</f>
        <v>2.303242583452741E-3</v>
      </c>
      <c r="W43" s="446">
        <f t="shared" si="8"/>
        <v>0</v>
      </c>
      <c r="X43" s="447">
        <f>分析係数表!E46</f>
        <v>2.2926285623308391E-3</v>
      </c>
      <c r="Y43" s="455">
        <f t="shared" si="9"/>
        <v>0</v>
      </c>
    </row>
    <row r="44" spans="1:25" x14ac:dyDescent="0.15">
      <c r="A44" s="129">
        <v>40</v>
      </c>
      <c r="B44" s="17" t="s">
        <v>137</v>
      </c>
      <c r="C44" s="456">
        <f>SUM(C5:C43)</f>
        <v>100</v>
      </c>
      <c r="D44" s="72">
        <f>投入係数表!H44</f>
        <v>0.61924053769435672</v>
      </c>
      <c r="E44" s="441">
        <f>SUM(E5:E43)</f>
        <v>61.924053769435673</v>
      </c>
      <c r="F44" s="447">
        <f>分析係数表!C47</f>
        <v>0.58532523599566522</v>
      </c>
      <c r="G44" s="441">
        <f>SUM(G5:G43)</f>
        <v>16.88901981961947</v>
      </c>
      <c r="H44" s="441">
        <f>SUM(H5:H43)</f>
        <v>21.24528875207702</v>
      </c>
      <c r="I44" s="441">
        <f>SUM(I5:I43)</f>
        <v>121.24528875207697</v>
      </c>
      <c r="J44" s="72">
        <f>分析係数表!G47</f>
        <v>0.25475569279079324</v>
      </c>
      <c r="K44" s="442">
        <f>SUM(K5:K43)</f>
        <v>28.822179288724126</v>
      </c>
      <c r="L44" s="15">
        <f>最終需要_まとめ!M21</f>
        <v>0.68200000000000005</v>
      </c>
      <c r="M44" s="441">
        <f>K44*L44</f>
        <v>19.656726274909854</v>
      </c>
      <c r="N44" s="77">
        <f>分析係数表!H47</f>
        <v>1</v>
      </c>
      <c r="O44" s="443">
        <f>SUM(O5:O43)</f>
        <v>19.656726274909854</v>
      </c>
      <c r="P44" s="72">
        <f>分析係数表!C47</f>
        <v>0.58532523599566522</v>
      </c>
      <c r="Q44" s="443">
        <f>SUM(Q5:Q43)</f>
        <v>12.764345941832472</v>
      </c>
      <c r="R44" s="443">
        <f>SUM(R5:R43)</f>
        <v>15.672718482167411</v>
      </c>
      <c r="S44" s="444">
        <f>SUM(S5:S43)</f>
        <v>136.91800723424444</v>
      </c>
      <c r="T44" s="453">
        <f>分析係数表!F47</f>
        <v>0.5063294671067512</v>
      </c>
      <c r="U44" s="445">
        <f>SUM(U5:U43)</f>
        <v>57.683426287266599</v>
      </c>
      <c r="V44" s="454">
        <f>分析係数表!D47</f>
        <v>6.4581730562403572E-2</v>
      </c>
      <c r="W44" s="446">
        <f>SUM(W5:W43)</f>
        <v>18</v>
      </c>
      <c r="X44" s="447">
        <f>分析係数表!E47</f>
        <v>5.7136770824146227E-2</v>
      </c>
      <c r="Y44" s="455">
        <f>SUM(Y5:Y43)</f>
        <v>13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547</v>
      </c>
      <c r="S2" s="5" t="s">
        <v>139</v>
      </c>
      <c r="U2" s="60" t="s">
        <v>170</v>
      </c>
      <c r="W2" s="5" t="s">
        <v>122</v>
      </c>
      <c r="Y2" s="5" t="s">
        <v>140</v>
      </c>
    </row>
    <row r="3" spans="1:25" ht="45" x14ac:dyDescent="0.15">
      <c r="B3" s="61"/>
      <c r="C3" s="62" t="s">
        <v>185</v>
      </c>
      <c r="D3" s="62" t="s">
        <v>249</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投入係数表!I5</f>
        <v>2.0556979951234276E-4</v>
      </c>
      <c r="E5" s="73">
        <f t="shared" ref="E5:E38" si="0">$C$11*D5</f>
        <v>2.0556979951234275E-2</v>
      </c>
      <c r="F5" s="72">
        <f>分析係数表!C8</f>
        <v>0.16988323914406789</v>
      </c>
      <c r="G5" s="73">
        <f t="shared" ref="G5:G38" si="1">E5*F5</f>
        <v>3.4922863411353412E-3</v>
      </c>
      <c r="H5" s="73">
        <f t="array" ref="H5:H43">MMULT(逆行列係数!C5:AO43,'7'!G5:G43)</f>
        <v>6.4888325044517876E-3</v>
      </c>
      <c r="I5" s="73">
        <f t="shared" ref="I5:I38" si="2">C5+H5</f>
        <v>6.4888325044517876E-3</v>
      </c>
      <c r="J5" s="72">
        <f>分析係数表!G8</f>
        <v>0.11982810575688495</v>
      </c>
      <c r="K5" s="74">
        <f t="shared" ref="K5:K38" si="3">I5*J5</f>
        <v>7.7754450758216144E-4</v>
      </c>
      <c r="L5" s="75" t="s">
        <v>495</v>
      </c>
      <c r="M5" s="76" t="s">
        <v>495</v>
      </c>
      <c r="N5" s="77">
        <f>分析係数表!H8</f>
        <v>1.1007693311748612E-2</v>
      </c>
      <c r="O5" s="78">
        <f t="shared" ref="O5:O43" si="4">$M$44*N5</f>
        <v>0.1851952902053722</v>
      </c>
      <c r="P5" s="72">
        <f>分析係数表!C8</f>
        <v>0.16988323914406789</v>
      </c>
      <c r="Q5" s="78">
        <f t="shared" ref="Q5:Q38" si="5">O5*P5</f>
        <v>3.1461575774314299E-2</v>
      </c>
      <c r="R5" s="79">
        <f t="array" ref="R5:R43">MMULT(逆行列係数!C5:AO43,'7'!Q5:Q43)</f>
        <v>5.2723073586062583E-2</v>
      </c>
      <c r="S5" s="80">
        <f t="shared" ref="S5:S38" si="6">I5+R5</f>
        <v>5.9211906090514368E-2</v>
      </c>
      <c r="T5" s="81">
        <f>分析係数表!F8</f>
        <v>0.4520504153237429</v>
      </c>
      <c r="U5" s="82">
        <f t="shared" ref="U5:U43" si="7">S5*T5</f>
        <v>2.6766766740327481E-2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投入係数表!I6</f>
        <v>1.6713966754795202E-2</v>
      </c>
      <c r="E6" s="73">
        <f t="shared" si="0"/>
        <v>1.6713966754795202</v>
      </c>
      <c r="F6" s="72">
        <f>分析係数表!C9</f>
        <v>0.40976645435244163</v>
      </c>
      <c r="G6" s="73">
        <f t="shared" si="1"/>
        <v>0.68488228952770147</v>
      </c>
      <c r="H6" s="73">
        <v>0.76616131775545826</v>
      </c>
      <c r="I6" s="73">
        <f t="shared" si="2"/>
        <v>0.76616131775545826</v>
      </c>
      <c r="J6" s="72">
        <f>分析係数表!G9</f>
        <v>0.27278621711745094</v>
      </c>
      <c r="K6" s="74">
        <f t="shared" si="3"/>
        <v>0.20899824757223276</v>
      </c>
      <c r="L6" s="75"/>
      <c r="M6" s="76"/>
      <c r="N6" s="77">
        <f>分析係数表!H9</f>
        <v>5.6766522140644718E-4</v>
      </c>
      <c r="O6" s="78">
        <f t="shared" si="4"/>
        <v>9.5504954980585068E-3</v>
      </c>
      <c r="P6" s="72">
        <f>分析係数表!C9</f>
        <v>0.40976645435244163</v>
      </c>
      <c r="Q6" s="78">
        <f t="shared" si="5"/>
        <v>3.9134726775483901E-3</v>
      </c>
      <c r="R6" s="79">
        <v>5.2678588822201939E-3</v>
      </c>
      <c r="S6" s="80">
        <f t="shared" si="6"/>
        <v>0.7714291766376784</v>
      </c>
      <c r="T6" s="81">
        <f>分析係数表!F9</f>
        <v>0.74407187847350875</v>
      </c>
      <c r="U6" s="82">
        <f t="shared" si="7"/>
        <v>0.5739987565700696</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投入係数表!I7</f>
        <v>0</v>
      </c>
      <c r="E7" s="73">
        <f t="shared" si="0"/>
        <v>0</v>
      </c>
      <c r="F7" s="72">
        <f>分析係数表!C10</f>
        <v>0.68007710705743762</v>
      </c>
      <c r="G7" s="73">
        <f t="shared" si="1"/>
        <v>0</v>
      </c>
      <c r="H7" s="73">
        <v>2.6478700719887705E-3</v>
      </c>
      <c r="I7" s="73">
        <f t="shared" si="2"/>
        <v>2.6478700719887705E-3</v>
      </c>
      <c r="J7" s="72">
        <f>分析係数表!G10</f>
        <v>0.17854260725424764</v>
      </c>
      <c r="K7" s="74">
        <f t="shared" si="3"/>
        <v>4.7275762632336749E-4</v>
      </c>
      <c r="L7" s="75"/>
      <c r="M7" s="76"/>
      <c r="N7" s="77">
        <f>分析係数表!H10</f>
        <v>1.290834700219075E-3</v>
      </c>
      <c r="O7" s="78">
        <f t="shared" si="4"/>
        <v>2.171722086943402E-2</v>
      </c>
      <c r="P7" s="72">
        <f>分析係数表!C10</f>
        <v>0.68007710705743762</v>
      </c>
      <c r="Q7" s="78">
        <f t="shared" si="5"/>
        <v>1.4769384742212099E-2</v>
      </c>
      <c r="R7" s="79">
        <v>2.4911934946620081E-2</v>
      </c>
      <c r="S7" s="80">
        <f t="shared" si="6"/>
        <v>2.755980501860885E-2</v>
      </c>
      <c r="T7" s="81">
        <f>分析係数表!F10</f>
        <v>0.51654343606185527</v>
      </c>
      <c r="U7" s="82">
        <f t="shared" si="7"/>
        <v>1.4235836381506979E-2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投入係数表!I8</f>
        <v>2.7295101157472175E-3</v>
      </c>
      <c r="E8" s="73">
        <f t="shared" si="0"/>
        <v>0.27295101157472174</v>
      </c>
      <c r="F8" s="72">
        <f>分析係数表!C11</f>
        <v>2.1147201560344109E-2</v>
      </c>
      <c r="G8" s="73">
        <f t="shared" si="1"/>
        <v>5.7721500578704586E-3</v>
      </c>
      <c r="H8" s="73">
        <v>5.0408956030444339E-2</v>
      </c>
      <c r="I8" s="73">
        <f t="shared" si="2"/>
        <v>5.0408956030444339E-2</v>
      </c>
      <c r="J8" s="72">
        <f>分析係数表!G11</f>
        <v>0.2349962690544718</v>
      </c>
      <c r="K8" s="74">
        <f t="shared" si="3"/>
        <v>1.1845916594085336E-2</v>
      </c>
      <c r="L8" s="75"/>
      <c r="M8" s="76"/>
      <c r="N8" s="77">
        <f>分析係数表!H11</f>
        <v>-2.2238602446561594E-5</v>
      </c>
      <c r="O8" s="78">
        <f t="shared" si="4"/>
        <v>-3.7414600109336065E-4</v>
      </c>
      <c r="P8" s="72">
        <f>分析係数表!C11</f>
        <v>2.1147201560344109E-2</v>
      </c>
      <c r="Q8" s="78">
        <f t="shared" si="5"/>
        <v>-7.9121408981180255E-6</v>
      </c>
      <c r="R8" s="79">
        <v>4.3507574208357736E-3</v>
      </c>
      <c r="S8" s="80">
        <f t="shared" si="6"/>
        <v>5.4759713451280112E-2</v>
      </c>
      <c r="T8" s="81">
        <f>分析係数表!F11</f>
        <v>0.38828483104146677</v>
      </c>
      <c r="U8" s="82">
        <f t="shared" si="7"/>
        <v>2.1262366085309434E-2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投入係数表!I9</f>
        <v>1.1934468916133232E-3</v>
      </c>
      <c r="E9" s="73">
        <f t="shared" si="0"/>
        <v>0.11934468916133233</v>
      </c>
      <c r="F9" s="72">
        <f>分析係数表!C12</f>
        <v>0.26979296775158057</v>
      </c>
      <c r="G9" s="73">
        <f t="shared" si="1"/>
        <v>3.2198357874225737E-2</v>
      </c>
      <c r="H9" s="73">
        <v>4.3937376547185006E-2</v>
      </c>
      <c r="I9" s="73">
        <f t="shared" si="2"/>
        <v>4.3937376547185006E-2</v>
      </c>
      <c r="J9" s="72">
        <f>分析係数表!G12</f>
        <v>0.14399966915404239</v>
      </c>
      <c r="K9" s="74">
        <f t="shared" si="3"/>
        <v>6.3269676862912219E-3</v>
      </c>
      <c r="L9" s="75"/>
      <c r="M9" s="76"/>
      <c r="N9" s="77">
        <f>分析係数表!H12</f>
        <v>8.4790563397567215E-2</v>
      </c>
      <c r="O9" s="78">
        <f t="shared" si="4"/>
        <v>1.4265307499373836</v>
      </c>
      <c r="P9" s="72">
        <f>分析係数表!C12</f>
        <v>0.26979296775158057</v>
      </c>
      <c r="Q9" s="78">
        <f t="shared" si="5"/>
        <v>0.38486796461449457</v>
      </c>
      <c r="R9" s="79">
        <v>0.48620856531594409</v>
      </c>
      <c r="S9" s="80">
        <f t="shared" si="6"/>
        <v>0.53014594186312913</v>
      </c>
      <c r="T9" s="81">
        <f>分析係数表!F12</f>
        <v>0.33481714299007204</v>
      </c>
      <c r="U9" s="82">
        <f t="shared" si="7"/>
        <v>0.17750194962239371</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投入係数表!I10</f>
        <v>4.3312414702808884E-3</v>
      </c>
      <c r="E10" s="73">
        <f t="shared" si="0"/>
        <v>0.43312414702808882</v>
      </c>
      <c r="F10" s="72">
        <f>分析係数表!C13</f>
        <v>6.684233532602335E-2</v>
      </c>
      <c r="G10" s="73">
        <f t="shared" si="1"/>
        <v>2.8951029473449352E-2</v>
      </c>
      <c r="H10" s="73">
        <v>3.5040281750452477E-2</v>
      </c>
      <c r="I10" s="73">
        <f t="shared" si="2"/>
        <v>3.5040281750452477E-2</v>
      </c>
      <c r="J10" s="72">
        <f>分析係数表!G13</f>
        <v>0.23596605339775753</v>
      </c>
      <c r="K10" s="74">
        <f t="shared" si="3"/>
        <v>8.2683169945997372E-3</v>
      </c>
      <c r="L10" s="75"/>
      <c r="M10" s="76"/>
      <c r="N10" s="77">
        <f>分析係数表!H13</f>
        <v>1.6879182236800124E-2</v>
      </c>
      <c r="O10" s="78">
        <f t="shared" si="4"/>
        <v>0.28397821089702896</v>
      </c>
      <c r="P10" s="72">
        <f>分析係数表!C13</f>
        <v>6.684233532602335E-2</v>
      </c>
      <c r="Q10" s="78">
        <f t="shared" si="5"/>
        <v>1.8981766798063387E-2</v>
      </c>
      <c r="R10" s="79">
        <v>2.1206621468193673E-2</v>
      </c>
      <c r="S10" s="80">
        <f t="shared" si="6"/>
        <v>5.6246903218646151E-2</v>
      </c>
      <c r="T10" s="81">
        <f>分析係数表!F13</f>
        <v>0.36934894381465649</v>
      </c>
      <c r="U10" s="82">
        <f t="shared" si="7"/>
        <v>2.0774734296652157E-2</v>
      </c>
      <c r="V10" s="83">
        <f>分析係数表!D13</f>
        <v>0.1651861487951434</v>
      </c>
      <c r="W10" s="127">
        <f t="shared" si="8"/>
        <v>0</v>
      </c>
      <c r="X10" s="72">
        <f>分析係数表!E13</f>
        <v>0.12199715046769498</v>
      </c>
      <c r="Y10" s="126">
        <f t="shared" si="9"/>
        <v>0</v>
      </c>
    </row>
    <row r="11" spans="1:25" x14ac:dyDescent="0.15">
      <c r="A11" s="10" t="s">
        <v>182</v>
      </c>
      <c r="B11" s="9" t="s">
        <v>223</v>
      </c>
      <c r="C11" s="71">
        <f>最終需要_まとめ!C12</f>
        <v>100</v>
      </c>
      <c r="D11" s="72">
        <f>投入係数表!I11</f>
        <v>0.30627330504845168</v>
      </c>
      <c r="E11" s="73">
        <f t="shared" si="0"/>
        <v>30.627330504845169</v>
      </c>
      <c r="F11" s="72">
        <f>分析係数表!C14</f>
        <v>0.21710827927701792</v>
      </c>
      <c r="G11" s="73">
        <f t="shared" si="1"/>
        <v>6.6494470247554549</v>
      </c>
      <c r="H11" s="73">
        <v>7.1739360975951625</v>
      </c>
      <c r="I11" s="73">
        <f t="shared" si="2"/>
        <v>107.17393609759516</v>
      </c>
      <c r="J11" s="72">
        <f>分析係数表!G14</f>
        <v>0.17574790290253137</v>
      </c>
      <c r="K11" s="74">
        <f t="shared" si="3"/>
        <v>18.835594514962256</v>
      </c>
      <c r="L11" s="75"/>
      <c r="M11" s="76"/>
      <c r="N11" s="77">
        <f>分析係数表!H14</f>
        <v>1.1225515443921091E-3</v>
      </c>
      <c r="O11" s="78">
        <f t="shared" si="4"/>
        <v>1.888599665220516E-2</v>
      </c>
      <c r="P11" s="72">
        <f>分析係数表!C14</f>
        <v>0.21710827927701792</v>
      </c>
      <c r="Q11" s="78">
        <f t="shared" si="5"/>
        <v>4.1003062355917837E-3</v>
      </c>
      <c r="R11" s="79">
        <v>2.3069932157556389E-2</v>
      </c>
      <c r="S11" s="80">
        <f t="shared" si="6"/>
        <v>107.19700602975271</v>
      </c>
      <c r="T11" s="81">
        <f>分析係数表!F14</f>
        <v>0.32729567218469302</v>
      </c>
      <c r="U11" s="82">
        <f t="shared" si="7"/>
        <v>35.085116144694503</v>
      </c>
      <c r="V11" s="83">
        <f>分析係数表!D14</f>
        <v>4.5196804531672026E-2</v>
      </c>
      <c r="W11" s="127">
        <f t="shared" si="8"/>
        <v>5</v>
      </c>
      <c r="X11" s="72">
        <f>分析係数表!E14</f>
        <v>3.8130342673435243E-2</v>
      </c>
      <c r="Y11" s="126">
        <f t="shared" si="9"/>
        <v>4</v>
      </c>
    </row>
    <row r="12" spans="1:25" x14ac:dyDescent="0.15">
      <c r="A12" s="10" t="s">
        <v>183</v>
      </c>
      <c r="B12" s="9" t="s">
        <v>29</v>
      </c>
      <c r="C12" s="86"/>
      <c r="D12" s="72">
        <f>投入係数表!I12</f>
        <v>3.6214546347424381E-2</v>
      </c>
      <c r="E12" s="73">
        <f t="shared" si="0"/>
        <v>3.6214546347424381</v>
      </c>
      <c r="F12" s="72">
        <f>分析係数表!C15</f>
        <v>0.1777237835164599</v>
      </c>
      <c r="G12" s="73">
        <f t="shared" si="1"/>
        <v>0.64361861951964539</v>
      </c>
      <c r="H12" s="73">
        <v>0.76555494480810604</v>
      </c>
      <c r="I12" s="73">
        <f t="shared" si="2"/>
        <v>0.76555494480810604</v>
      </c>
      <c r="J12" s="72">
        <f>分析係数表!G15</f>
        <v>0.10387096116118634</v>
      </c>
      <c r="K12" s="74">
        <f t="shared" si="3"/>
        <v>7.9518927938916933E-2</v>
      </c>
      <c r="L12" s="75"/>
      <c r="M12" s="76"/>
      <c r="N12" s="77">
        <f>分析係数表!H15</f>
        <v>7.5144901505810619E-3</v>
      </c>
      <c r="O12" s="78">
        <f t="shared" si="4"/>
        <v>0.12642505062318116</v>
      </c>
      <c r="P12" s="72">
        <f>分析係数表!C15</f>
        <v>0.1777237835164599</v>
      </c>
      <c r="Q12" s="78">
        <f t="shared" si="5"/>
        <v>2.2468738328011731E-2</v>
      </c>
      <c r="R12" s="79">
        <v>5.273856987769316E-2</v>
      </c>
      <c r="S12" s="80">
        <f t="shared" si="6"/>
        <v>0.81829351468579925</v>
      </c>
      <c r="T12" s="81">
        <f>分析係数表!F15</f>
        <v>0.33005409485469872</v>
      </c>
      <c r="U12" s="82">
        <f t="shared" si="7"/>
        <v>0.2700811253150916</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投入係数表!I13</f>
        <v>6.0757296300314638E-3</v>
      </c>
      <c r="E13" s="73">
        <f t="shared" si="0"/>
        <v>0.60757296300314634</v>
      </c>
      <c r="F13" s="72">
        <f>分析係数表!C16</f>
        <v>0.12368252551663639</v>
      </c>
      <c r="G13" s="73">
        <f t="shared" si="1"/>
        <v>7.5146158499855023E-2</v>
      </c>
      <c r="H13" s="73">
        <v>0.16267732303874552</v>
      </c>
      <c r="I13" s="73">
        <f t="shared" si="2"/>
        <v>0.16267732303874552</v>
      </c>
      <c r="J13" s="72">
        <f>分析係数表!G16</f>
        <v>1.9772048092292722E-2</v>
      </c>
      <c r="K13" s="74">
        <f t="shared" si="3"/>
        <v>3.2164638546475152E-3</v>
      </c>
      <c r="L13" s="75"/>
      <c r="M13" s="76"/>
      <c r="N13" s="77">
        <f>分析係数表!H16</f>
        <v>1.7113434381227897E-2</v>
      </c>
      <c r="O13" s="78">
        <f t="shared" si="4"/>
        <v>0.28791930851302355</v>
      </c>
      <c r="P13" s="72">
        <f>分析係数表!C16</f>
        <v>0.12368252551663639</v>
      </c>
      <c r="Q13" s="78">
        <f t="shared" si="5"/>
        <v>3.5610587221894342E-2</v>
      </c>
      <c r="R13" s="79">
        <v>5.1756952053200488E-2</v>
      </c>
      <c r="S13" s="80">
        <f t="shared" si="6"/>
        <v>0.21443427509194601</v>
      </c>
      <c r="T13" s="81">
        <f>分析係数表!F16</f>
        <v>0.17086837167280561</v>
      </c>
      <c r="U13" s="82">
        <f t="shared" si="7"/>
        <v>3.6640035415799271E-2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投入係数表!I14</f>
        <v>1.9474883367690137E-2</v>
      </c>
      <c r="E14" s="73">
        <f t="shared" si="0"/>
        <v>1.9474883367690137</v>
      </c>
      <c r="F14" s="72">
        <f>分析係数表!C17</f>
        <v>0.19283956701830429</v>
      </c>
      <c r="G14" s="73">
        <f t="shared" si="1"/>
        <v>0.37555280763573418</v>
      </c>
      <c r="H14" s="73">
        <v>0.44969059128143768</v>
      </c>
      <c r="I14" s="73">
        <f t="shared" si="2"/>
        <v>0.44969059128143768</v>
      </c>
      <c r="J14" s="72">
        <f>分析係数表!G17</f>
        <v>0.23402763404868787</v>
      </c>
      <c r="K14" s="74">
        <f t="shared" si="3"/>
        <v>0.10524002513155037</v>
      </c>
      <c r="L14" s="75"/>
      <c r="M14" s="76"/>
      <c r="N14" s="77">
        <f>分析係数表!H17</f>
        <v>3.1766349957435482E-3</v>
      </c>
      <c r="O14" s="78">
        <f t="shared" si="4"/>
        <v>5.3444243335283699E-2</v>
      </c>
      <c r="P14" s="72">
        <f>分析係数表!C17</f>
        <v>0.19283956701830429</v>
      </c>
      <c r="Q14" s="78">
        <f t="shared" si="5"/>
        <v>1.0306164744397004E-2</v>
      </c>
      <c r="R14" s="79">
        <v>2.3694297260987918E-2</v>
      </c>
      <c r="S14" s="80">
        <f t="shared" si="6"/>
        <v>0.47338488854242561</v>
      </c>
      <c r="T14" s="81">
        <f>分析係数表!F17</f>
        <v>0.36995154049829787</v>
      </c>
      <c r="U14" s="82">
        <f t="shared" si="7"/>
        <v>0.17512946876488539</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投入係数表!I15</f>
        <v>2.2555575224270943E-3</v>
      </c>
      <c r="E15" s="73">
        <f t="shared" si="0"/>
        <v>0.22555575224270943</v>
      </c>
      <c r="F15" s="72">
        <f>分析係数表!C18</f>
        <v>0.30630539049432115</v>
      </c>
      <c r="G15" s="73">
        <f t="shared" si="1"/>
        <v>6.9088942768943465E-2</v>
      </c>
      <c r="H15" s="73">
        <v>9.1358613019765472E-2</v>
      </c>
      <c r="I15" s="73">
        <f t="shared" si="2"/>
        <v>9.1358613019765472E-2</v>
      </c>
      <c r="J15" s="72">
        <f>分析係数表!G18</f>
        <v>0.21755179396051724</v>
      </c>
      <c r="K15" s="74">
        <f t="shared" si="3"/>
        <v>1.9875230156194645E-2</v>
      </c>
      <c r="L15" s="75"/>
      <c r="M15" s="76"/>
      <c r="N15" s="77">
        <f>分析係数表!H18</f>
        <v>5.3704565311248737E-4</v>
      </c>
      <c r="O15" s="78">
        <f t="shared" si="4"/>
        <v>9.0353467129710065E-3</v>
      </c>
      <c r="P15" s="72">
        <f>分析係数表!C18</f>
        <v>0.30630539049432115</v>
      </c>
      <c r="Q15" s="78">
        <f t="shared" si="5"/>
        <v>2.7675754031681651E-3</v>
      </c>
      <c r="R15" s="79">
        <v>7.3134081382356612E-3</v>
      </c>
      <c r="S15" s="80">
        <f t="shared" si="6"/>
        <v>9.8672021158001139E-2</v>
      </c>
      <c r="T15" s="81">
        <f>分析係数表!F18</f>
        <v>0.4635011306393737</v>
      </c>
      <c r="U15" s="82">
        <f t="shared" si="7"/>
        <v>4.5734593369205732E-2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投入係数表!I16</f>
        <v>2.4183002803743656E-3</v>
      </c>
      <c r="E16" s="73">
        <f t="shared" si="0"/>
        <v>0.24183002803743656</v>
      </c>
      <c r="F16" s="72">
        <f>分析係数表!C19</f>
        <v>0.36966314955627488</v>
      </c>
      <c r="G16" s="73">
        <f t="shared" si="1"/>
        <v>8.9395649821601059E-2</v>
      </c>
      <c r="H16" s="73">
        <v>0.1566129500506212</v>
      </c>
      <c r="I16" s="73">
        <f t="shared" si="2"/>
        <v>0.1566129500506212</v>
      </c>
      <c r="J16" s="72">
        <f>分析係数表!G19</f>
        <v>4.2381117789262797E-2</v>
      </c>
      <c r="K16" s="74">
        <f t="shared" si="3"/>
        <v>6.6374318834193083E-3</v>
      </c>
      <c r="L16" s="75"/>
      <c r="M16" s="76"/>
      <c r="N16" s="77">
        <f>分析係数表!H19</f>
        <v>-1.254655481313475E-4</v>
      </c>
      <c r="O16" s="78">
        <f t="shared" si="4"/>
        <v>-2.110853558407318E-3</v>
      </c>
      <c r="P16" s="72">
        <f>分析係数表!C19</f>
        <v>0.36966314955627488</v>
      </c>
      <c r="Q16" s="78">
        <f t="shared" si="5"/>
        <v>-7.803047746529194E-4</v>
      </c>
      <c r="R16" s="79">
        <v>4.9523266539131024E-3</v>
      </c>
      <c r="S16" s="80">
        <f t="shared" si="6"/>
        <v>0.1615652767045343</v>
      </c>
      <c r="T16" s="81">
        <f>分析係数表!F19</f>
        <v>0.17645477862102601</v>
      </c>
      <c r="U16" s="82">
        <f t="shared" si="7"/>
        <v>2.8508965133743413E-2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投入係数表!I17</f>
        <v>1.0221387253530375E-3</v>
      </c>
      <c r="E17" s="73">
        <f t="shared" si="0"/>
        <v>0.10221387253530376</v>
      </c>
      <c r="F17" s="72">
        <f>分析係数表!C20</f>
        <v>0.11840151680286914</v>
      </c>
      <c r="G17" s="73">
        <f t="shared" si="1"/>
        <v>1.2102277546475092E-2</v>
      </c>
      <c r="H17" s="73">
        <v>1.8958496877294746E-2</v>
      </c>
      <c r="I17" s="73">
        <f t="shared" si="2"/>
        <v>1.8958496877294746E-2</v>
      </c>
      <c r="J17" s="72">
        <f>分析係数表!G20</f>
        <v>0.11103277983246747</v>
      </c>
      <c r="K17" s="74">
        <f t="shared" si="3"/>
        <v>2.1050146097311897E-3</v>
      </c>
      <c r="L17" s="75"/>
      <c r="M17" s="76"/>
      <c r="N17" s="77">
        <f>分析係数表!H20</f>
        <v>6.0558701736942728E-4</v>
      </c>
      <c r="O17" s="78">
        <f t="shared" si="4"/>
        <v>1.0188498193952783E-2</v>
      </c>
      <c r="P17" s="72">
        <f>分析係数表!C20</f>
        <v>0.11840151680286914</v>
      </c>
      <c r="Q17" s="78">
        <f t="shared" si="5"/>
        <v>1.2063336401073024E-3</v>
      </c>
      <c r="R17" s="79">
        <v>3.1462192553455763E-3</v>
      </c>
      <c r="S17" s="80">
        <f t="shared" si="6"/>
        <v>2.2104716132640322E-2</v>
      </c>
      <c r="T17" s="81">
        <f>分析係数表!F20</f>
        <v>0.24737258814980315</v>
      </c>
      <c r="U17" s="82">
        <f t="shared" si="7"/>
        <v>5.4681008400479436E-3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投入係数表!I18</f>
        <v>6.0528885411967586E-3</v>
      </c>
      <c r="E18" s="73">
        <f t="shared" si="0"/>
        <v>0.60528885411967581</v>
      </c>
      <c r="F18" s="72">
        <f>分析係数表!C21</f>
        <v>0.26258212636596168</v>
      </c>
      <c r="G18" s="73">
        <f t="shared" si="1"/>
        <v>0.15893803438036086</v>
      </c>
      <c r="H18" s="73">
        <v>0.20303519005650292</v>
      </c>
      <c r="I18" s="73">
        <f t="shared" si="2"/>
        <v>0.20303519005650292</v>
      </c>
      <c r="J18" s="72">
        <f>分析係数表!G21</f>
        <v>0.28467983327929475</v>
      </c>
      <c r="K18" s="74">
        <f t="shared" si="3"/>
        <v>5.7800024055115175E-2</v>
      </c>
      <c r="L18" s="75"/>
      <c r="M18" s="76"/>
      <c r="N18" s="77">
        <f>分析係数表!H21</f>
        <v>1.0324354165676096E-3</v>
      </c>
      <c r="O18" s="78">
        <f t="shared" si="4"/>
        <v>1.7369867707476092E-2</v>
      </c>
      <c r="P18" s="72">
        <f>分析係数表!C21</f>
        <v>0.26258212636596168</v>
      </c>
      <c r="Q18" s="78">
        <f t="shared" si="5"/>
        <v>4.5610167973245243E-3</v>
      </c>
      <c r="R18" s="79">
        <v>1.3250053616576571E-2</v>
      </c>
      <c r="S18" s="80">
        <f t="shared" si="6"/>
        <v>0.2162852436730795</v>
      </c>
      <c r="T18" s="81">
        <f>分析係数表!F21</f>
        <v>0.42515189534375575</v>
      </c>
      <c r="U18" s="82">
        <f t="shared" si="7"/>
        <v>9.1954081282495798E-2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投入係数表!I19</f>
        <v>7.2805970660621395E-4</v>
      </c>
      <c r="E19" s="73">
        <f t="shared" si="0"/>
        <v>7.2805970660621389E-2</v>
      </c>
      <c r="F19" s="72">
        <f>分析係数表!C22</f>
        <v>0.19256748567873505</v>
      </c>
      <c r="G19" s="73">
        <f t="shared" si="1"/>
        <v>1.4020062712515614E-2</v>
      </c>
      <c r="H19" s="73">
        <v>2.8893776399284064E-2</v>
      </c>
      <c r="I19" s="73">
        <f t="shared" si="2"/>
        <v>2.8893776399284064E-2</v>
      </c>
      <c r="J19" s="72">
        <f>分析係数表!G22</f>
        <v>0.19753386347788673</v>
      </c>
      <c r="K19" s="74">
        <f t="shared" si="3"/>
        <v>5.7074992826167638E-3</v>
      </c>
      <c r="L19" s="75"/>
      <c r="M19" s="76"/>
      <c r="N19" s="77">
        <f>分析係数表!H22</f>
        <v>4.8211298587508529E-5</v>
      </c>
      <c r="O19" s="78">
        <f t="shared" si="4"/>
        <v>8.1111502475836761E-4</v>
      </c>
      <c r="P19" s="72">
        <f>分析係数表!C22</f>
        <v>0.19256748567873505</v>
      </c>
      <c r="Q19" s="78">
        <f t="shared" si="5"/>
        <v>1.5619438091396377E-4</v>
      </c>
      <c r="R19" s="79">
        <v>3.8127559265814966E-3</v>
      </c>
      <c r="S19" s="80">
        <f t="shared" si="6"/>
        <v>3.270653232586556E-2</v>
      </c>
      <c r="T19" s="81">
        <f>分析係数表!F22</f>
        <v>0.41915604646677446</v>
      </c>
      <c r="U19" s="82">
        <f t="shared" si="7"/>
        <v>1.3709140783347566E-2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投入係数表!I20</f>
        <v>3.7116769356395217E-5</v>
      </c>
      <c r="E20" s="73">
        <f t="shared" si="0"/>
        <v>3.7116769356395217E-3</v>
      </c>
      <c r="F20" s="72">
        <f>分析係数表!C23</f>
        <v>0.20116432520583094</v>
      </c>
      <c r="G20" s="73">
        <f t="shared" si="1"/>
        <v>7.4665698613997074E-4</v>
      </c>
      <c r="H20" s="73">
        <v>1.5343390718310368E-2</v>
      </c>
      <c r="I20" s="73">
        <f t="shared" si="2"/>
        <v>1.5343390718310368E-2</v>
      </c>
      <c r="J20" s="72">
        <f>分析係数表!G23</f>
        <v>0.20785566100352021</v>
      </c>
      <c r="K20" s="74">
        <f t="shared" si="3"/>
        <v>3.1892106197896784E-3</v>
      </c>
      <c r="L20" s="75"/>
      <c r="M20" s="76"/>
      <c r="N20" s="77">
        <f>分析係数表!H23</f>
        <v>2.5225877402069866E-5</v>
      </c>
      <c r="O20" s="78">
        <f t="shared" si="4"/>
        <v>4.2440441915067768E-4</v>
      </c>
      <c r="P20" s="72">
        <f>分析係数表!C23</f>
        <v>0.20116432520583094</v>
      </c>
      <c r="Q20" s="78">
        <f t="shared" si="5"/>
        <v>8.5375028592818707E-5</v>
      </c>
      <c r="R20" s="79">
        <v>3.6344924117463983E-3</v>
      </c>
      <c r="S20" s="80">
        <f t="shared" si="6"/>
        <v>1.8977883130056765E-2</v>
      </c>
      <c r="T20" s="81">
        <f>分析係数表!F23</f>
        <v>0.42478695148042223</v>
      </c>
      <c r="U20" s="82">
        <f t="shared" si="7"/>
        <v>8.0615571203685472E-3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投入係数表!I21</f>
        <v>0</v>
      </c>
      <c r="E21" s="73">
        <f t="shared" si="0"/>
        <v>0</v>
      </c>
      <c r="F21" s="72">
        <f>分析係数表!C24</f>
        <v>0.46796458506974481</v>
      </c>
      <c r="G21" s="73">
        <f t="shared" si="1"/>
        <v>0</v>
      </c>
      <c r="H21" s="73">
        <v>1.5047966818281355E-2</v>
      </c>
      <c r="I21" s="73">
        <f t="shared" si="2"/>
        <v>1.5047966818281355E-2</v>
      </c>
      <c r="J21" s="72">
        <f>分析係数表!G24</f>
        <v>0.19290112247208774</v>
      </c>
      <c r="K21" s="74">
        <f t="shared" si="3"/>
        <v>2.9027696901692043E-3</v>
      </c>
      <c r="L21" s="75"/>
      <c r="M21" s="76"/>
      <c r="N21" s="77">
        <f>分析係数表!H24</f>
        <v>1.1220536652328578E-3</v>
      </c>
      <c r="O21" s="78">
        <f t="shared" si="4"/>
        <v>1.8877620249195606E-2</v>
      </c>
      <c r="P21" s="72">
        <f>分析係数表!C24</f>
        <v>0.46796458506974481</v>
      </c>
      <c r="Q21" s="78">
        <f t="shared" si="5"/>
        <v>8.8340577270190346E-3</v>
      </c>
      <c r="R21" s="79">
        <v>1.7928167009378645E-2</v>
      </c>
      <c r="S21" s="80">
        <f t="shared" si="6"/>
        <v>3.2976133827660001E-2</v>
      </c>
      <c r="T21" s="81">
        <f>分析係数表!F24</f>
        <v>0.36341689561906876</v>
      </c>
      <c r="U21" s="82">
        <f t="shared" si="7"/>
        <v>1.1984084185167157E-2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投入係数表!I22</f>
        <v>1.1420544417352375E-5</v>
      </c>
      <c r="E22" s="73">
        <f t="shared" si="0"/>
        <v>1.1420544417352376E-3</v>
      </c>
      <c r="F22" s="72">
        <f>分析係数表!C25</f>
        <v>0.11839811615034102</v>
      </c>
      <c r="G22" s="73">
        <f t="shared" si="1"/>
        <v>1.3521709444258153E-4</v>
      </c>
      <c r="H22" s="73">
        <v>1.0723672970815114E-2</v>
      </c>
      <c r="I22" s="73">
        <f t="shared" si="2"/>
        <v>1.0723672970815114E-2</v>
      </c>
      <c r="J22" s="72">
        <f>分析係数表!G25</f>
        <v>0.19601885967651284</v>
      </c>
      <c r="K22" s="74">
        <f t="shared" si="3"/>
        <v>2.1020421472830214E-3</v>
      </c>
      <c r="L22" s="75"/>
      <c r="M22" s="76"/>
      <c r="N22" s="77">
        <f>分析係数表!H25</f>
        <v>4.7721717414244671E-4</v>
      </c>
      <c r="O22" s="78">
        <f t="shared" si="4"/>
        <v>8.028782284656406E-3</v>
      </c>
      <c r="P22" s="72">
        <f>分析係数表!C25</f>
        <v>0.11839811615034102</v>
      </c>
      <c r="Q22" s="78">
        <f t="shared" si="5"/>
        <v>9.505926974845495E-4</v>
      </c>
      <c r="R22" s="79">
        <v>5.9968254006968142E-3</v>
      </c>
      <c r="S22" s="80">
        <f t="shared" si="6"/>
        <v>1.6720498371511929E-2</v>
      </c>
      <c r="T22" s="81">
        <f>分析係数表!F25</f>
        <v>0.34892899519140697</v>
      </c>
      <c r="U22" s="82">
        <f t="shared" si="7"/>
        <v>5.8342666958712142E-3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投入係数表!I23</f>
        <v>7.4233538712790433E-5</v>
      </c>
      <c r="E23" s="73">
        <f t="shared" si="0"/>
        <v>7.4233538712790434E-3</v>
      </c>
      <c r="F23" s="72">
        <f>分析係数表!C26</f>
        <v>0.29113960871661038</v>
      </c>
      <c r="G23" s="73">
        <f t="shared" si="1"/>
        <v>2.1612323414491154E-3</v>
      </c>
      <c r="H23" s="73">
        <v>1.6558990008257533E-2</v>
      </c>
      <c r="I23" s="73">
        <f t="shared" si="2"/>
        <v>1.6558990008257533E-2</v>
      </c>
      <c r="J23" s="72">
        <f>分析係数表!G26</f>
        <v>0.2004458717578543</v>
      </c>
      <c r="K23" s="74">
        <f t="shared" si="3"/>
        <v>3.3191811876347802E-3</v>
      </c>
      <c r="L23" s="75"/>
      <c r="M23" s="76"/>
      <c r="N23" s="77">
        <f>分析係数表!H26</f>
        <v>1.0726059667332082E-2</v>
      </c>
      <c r="O23" s="78">
        <f t="shared" si="4"/>
        <v>0.1804570382363018</v>
      </c>
      <c r="P23" s="72">
        <f>分析係数表!C26</f>
        <v>0.29113960871661038</v>
      </c>
      <c r="Q23" s="78">
        <f t="shared" si="5"/>
        <v>5.2538191502275303E-2</v>
      </c>
      <c r="R23" s="79">
        <v>5.9111308423023458E-2</v>
      </c>
      <c r="S23" s="80">
        <f t="shared" si="6"/>
        <v>7.5670298431280994E-2</v>
      </c>
      <c r="T23" s="81">
        <f>分析係数表!F26</f>
        <v>0.34176102976079403</v>
      </c>
      <c r="U23" s="82">
        <f t="shared" si="7"/>
        <v>2.586115911418119E-2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投入係数表!I24</f>
        <v>0</v>
      </c>
      <c r="E24" s="73">
        <f t="shared" si="0"/>
        <v>0</v>
      </c>
      <c r="F24" s="72">
        <f>分析係数表!C27</f>
        <v>0.22390034937983039</v>
      </c>
      <c r="G24" s="73">
        <f t="shared" si="1"/>
        <v>0</v>
      </c>
      <c r="H24" s="73">
        <v>2.0667876989173789E-3</v>
      </c>
      <c r="I24" s="73">
        <f t="shared" si="2"/>
        <v>2.0667876989173789E-3</v>
      </c>
      <c r="J24" s="72">
        <f>分析係数表!G27</f>
        <v>0.17801424712710151</v>
      </c>
      <c r="K24" s="74">
        <f t="shared" si="3"/>
        <v>3.6791765619433178E-4</v>
      </c>
      <c r="L24" s="75"/>
      <c r="M24" s="76"/>
      <c r="N24" s="77">
        <f>分析係数表!H27</f>
        <v>1.001616696609949E-2</v>
      </c>
      <c r="O24" s="78">
        <f t="shared" si="4"/>
        <v>0.16851368361184768</v>
      </c>
      <c r="P24" s="72">
        <f>分析係数表!C27</f>
        <v>0.22390034937983039</v>
      </c>
      <c r="Q24" s="78">
        <f t="shared" si="5"/>
        <v>3.7730272635974893E-2</v>
      </c>
      <c r="R24" s="79">
        <v>3.8531255861329446E-2</v>
      </c>
      <c r="S24" s="80">
        <f t="shared" si="6"/>
        <v>4.0598043560246821E-2</v>
      </c>
      <c r="T24" s="81">
        <f>分析係数表!F27</f>
        <v>0.3354402389489512</v>
      </c>
      <c r="U24" s="82">
        <f t="shared" si="7"/>
        <v>1.3618217432709124E-2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投入係数表!I25</f>
        <v>0</v>
      </c>
      <c r="E25" s="73">
        <f t="shared" si="0"/>
        <v>0</v>
      </c>
      <c r="F25" s="72">
        <f>分析係数表!C28</f>
        <v>0.22512814125204084</v>
      </c>
      <c r="G25" s="73">
        <f t="shared" si="1"/>
        <v>0</v>
      </c>
      <c r="H25" s="73">
        <v>2.5287781629407789E-2</v>
      </c>
      <c r="I25" s="73">
        <f t="shared" si="2"/>
        <v>2.5287781629407789E-2</v>
      </c>
      <c r="J25" s="72">
        <f>分析係数表!G28</f>
        <v>0.17968722251031818</v>
      </c>
      <c r="K25" s="74">
        <f t="shared" si="3"/>
        <v>4.5438912444357342E-3</v>
      </c>
      <c r="L25" s="75"/>
      <c r="M25" s="76"/>
      <c r="N25" s="77">
        <f>分析係数表!H28</f>
        <v>8.1409051127791718E-3</v>
      </c>
      <c r="O25" s="78">
        <f t="shared" si="4"/>
        <v>0.1369639616763669</v>
      </c>
      <c r="P25" s="72">
        <f>分析係数表!C28</f>
        <v>0.22512814125204084</v>
      </c>
      <c r="Q25" s="78">
        <f t="shared" si="5"/>
        <v>3.0834442110716235E-2</v>
      </c>
      <c r="R25" s="79">
        <v>3.9679700320017976E-2</v>
      </c>
      <c r="S25" s="80">
        <f t="shared" si="6"/>
        <v>6.4967481949425768E-2</v>
      </c>
      <c r="T25" s="81">
        <f>分析係数表!F28</f>
        <v>0.30733691598411605</v>
      </c>
      <c r="U25" s="82">
        <f t="shared" si="7"/>
        <v>1.9966905541590245E-2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投入係数表!I26</f>
        <v>1.5066553222592122E-2</v>
      </c>
      <c r="E26" s="73">
        <f t="shared" si="0"/>
        <v>1.5066553222592121</v>
      </c>
      <c r="F26" s="72">
        <f>分析係数表!C29</f>
        <v>0.20292812083079403</v>
      </c>
      <c r="G26" s="73">
        <f t="shared" si="1"/>
        <v>0.30574273328577634</v>
      </c>
      <c r="H26" s="73">
        <v>0.3709123930671826</v>
      </c>
      <c r="I26" s="73">
        <f t="shared" si="2"/>
        <v>0.3709123930671826</v>
      </c>
      <c r="J26" s="72">
        <f>分析係数表!G29</f>
        <v>0.25422836329948895</v>
      </c>
      <c r="K26" s="74">
        <f t="shared" si="3"/>
        <v>9.4296450616966537E-2</v>
      </c>
      <c r="L26" s="75"/>
      <c r="M26" s="76"/>
      <c r="N26" s="77">
        <f>分析係数表!H29</f>
        <v>1.2173975242294967E-2</v>
      </c>
      <c r="O26" s="78">
        <f t="shared" si="4"/>
        <v>0.20481701425524976</v>
      </c>
      <c r="P26" s="72">
        <f>分析係数表!C29</f>
        <v>0.20292812083079403</v>
      </c>
      <c r="Q26" s="78">
        <f t="shared" si="5"/>
        <v>4.156313181699179E-2</v>
      </c>
      <c r="R26" s="79">
        <v>6.0608916961079444E-2</v>
      </c>
      <c r="S26" s="80">
        <f t="shared" si="6"/>
        <v>0.43152131002826205</v>
      </c>
      <c r="T26" s="81">
        <f>分析係数表!F29</f>
        <v>0.40384720428768384</v>
      </c>
      <c r="U26" s="82">
        <f t="shared" si="7"/>
        <v>0.17426867464547249</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投入係数表!I27</f>
        <v>3.6717050301787887E-3</v>
      </c>
      <c r="E27" s="73">
        <f t="shared" si="0"/>
        <v>0.36717050301787885</v>
      </c>
      <c r="F27" s="72">
        <f>分析係数表!C30</f>
        <v>1</v>
      </c>
      <c r="G27" s="73">
        <f t="shared" si="1"/>
        <v>0.36717050301787885</v>
      </c>
      <c r="H27" s="73">
        <v>0.54990387179179068</v>
      </c>
      <c r="I27" s="73">
        <f t="shared" si="2"/>
        <v>0.54990387179179068</v>
      </c>
      <c r="J27" s="72">
        <f>分析係数表!G30</f>
        <v>0.34673715455884868</v>
      </c>
      <c r="K27" s="74">
        <f t="shared" si="3"/>
        <v>0.19067210378597943</v>
      </c>
      <c r="L27" s="75"/>
      <c r="M27" s="76"/>
      <c r="N27" s="77">
        <f>分析係数表!H30</f>
        <v>0</v>
      </c>
      <c r="O27" s="78">
        <f t="shared" si="4"/>
        <v>0</v>
      </c>
      <c r="P27" s="72">
        <f>分析係数表!C30</f>
        <v>1</v>
      </c>
      <c r="Q27" s="78">
        <f t="shared" si="5"/>
        <v>0</v>
      </c>
      <c r="R27" s="79">
        <v>7.2339576632307903E-2</v>
      </c>
      <c r="S27" s="80">
        <f t="shared" si="6"/>
        <v>0.62224344842409862</v>
      </c>
      <c r="T27" s="81">
        <f>分析係数表!F30</f>
        <v>0.44336430675838301</v>
      </c>
      <c r="U27" s="82">
        <f t="shared" si="7"/>
        <v>0.27588053514549615</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投入係数表!I28</f>
        <v>4.6204667576503371E-2</v>
      </c>
      <c r="E28" s="73">
        <f t="shared" si="0"/>
        <v>4.6204667576503367</v>
      </c>
      <c r="F28" s="72">
        <f>分析係数表!C31</f>
        <v>0.99667993786519227</v>
      </c>
      <c r="G28" s="73">
        <f t="shared" si="1"/>
        <v>4.6051265209231236</v>
      </c>
      <c r="H28" s="73">
        <v>5.7629424794246518</v>
      </c>
      <c r="I28" s="73">
        <f t="shared" si="2"/>
        <v>5.7629424794246518</v>
      </c>
      <c r="J28" s="72">
        <f>分析係数表!G31</f>
        <v>7.0744430198025232E-2</v>
      </c>
      <c r="K28" s="74">
        <f t="shared" si="3"/>
        <v>0.40769608197089174</v>
      </c>
      <c r="L28" s="75"/>
      <c r="M28" s="76"/>
      <c r="N28" s="77">
        <f>分析係数表!H31</f>
        <v>1.5783931066306964E-2</v>
      </c>
      <c r="O28" s="78">
        <f t="shared" si="4"/>
        <v>0.26555152034318091</v>
      </c>
      <c r="P28" s="72">
        <f>分析係数表!C31</f>
        <v>0.99667993786519227</v>
      </c>
      <c r="Q28" s="78">
        <f t="shared" si="5"/>
        <v>0.26466987279564891</v>
      </c>
      <c r="R28" s="79">
        <v>0.50183210759900143</v>
      </c>
      <c r="S28" s="80">
        <f t="shared" si="6"/>
        <v>6.2647745870236529</v>
      </c>
      <c r="T28" s="81">
        <f>分析係数表!F31</f>
        <v>0.308369223350977</v>
      </c>
      <c r="U28" s="82">
        <f t="shared" si="7"/>
        <v>1.9318636738694215</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投入係数表!I29</f>
        <v>2.158482894879599E-3</v>
      </c>
      <c r="E29" s="73">
        <f t="shared" si="0"/>
        <v>0.21584828948795989</v>
      </c>
      <c r="F29" s="72">
        <f>分析係数表!C32</f>
        <v>0.99973750468741629</v>
      </c>
      <c r="G29" s="73">
        <f t="shared" si="1"/>
        <v>0.2157916303237401</v>
      </c>
      <c r="H29" s="73">
        <v>0.29574919767279645</v>
      </c>
      <c r="I29" s="73">
        <f t="shared" si="2"/>
        <v>0.29574919767279645</v>
      </c>
      <c r="J29" s="72">
        <f>分析係数表!G32</f>
        <v>0.13654952076677315</v>
      </c>
      <c r="K29" s="74">
        <f t="shared" si="3"/>
        <v>4.0384411209378017E-2</v>
      </c>
      <c r="L29" s="75"/>
      <c r="M29" s="76"/>
      <c r="N29" s="77">
        <f>分析係数表!H32</f>
        <v>6.1925380029087757E-3</v>
      </c>
      <c r="O29" s="78">
        <f t="shared" si="4"/>
        <v>0.10418430456565007</v>
      </c>
      <c r="P29" s="72">
        <f>分析係数表!C32</f>
        <v>0.99973750468741629</v>
      </c>
      <c r="Q29" s="78">
        <f t="shared" si="5"/>
        <v>0.10415695667405679</v>
      </c>
      <c r="R29" s="79">
        <v>0.15512422160095091</v>
      </c>
      <c r="S29" s="80">
        <f t="shared" si="6"/>
        <v>0.45087341927374736</v>
      </c>
      <c r="T29" s="81">
        <f>分析係数表!F32</f>
        <v>0.46980830670926516</v>
      </c>
      <c r="U29" s="82">
        <f t="shared" si="7"/>
        <v>0.21182407764921579</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投入係数表!I30</f>
        <v>1.0564003586050947E-3</v>
      </c>
      <c r="E30" s="73">
        <f t="shared" si="0"/>
        <v>0.10564003586050948</v>
      </c>
      <c r="F30" s="72">
        <f>分析係数表!C33</f>
        <v>0.92720800471848297</v>
      </c>
      <c r="G30" s="73">
        <f t="shared" si="1"/>
        <v>9.7950286868611985E-2</v>
      </c>
      <c r="H30" s="73">
        <v>0.17795922278968943</v>
      </c>
      <c r="I30" s="73">
        <f t="shared" si="2"/>
        <v>0.17795922278968943</v>
      </c>
      <c r="J30" s="72">
        <f>分析係数表!G33</f>
        <v>0.48251618559482062</v>
      </c>
      <c r="K30" s="74">
        <f t="shared" si="3"/>
        <v>8.586820537189982E-2</v>
      </c>
      <c r="L30" s="75"/>
      <c r="M30" s="76"/>
      <c r="N30" s="77">
        <f>分析係数表!H33</f>
        <v>1.0711870111293417E-3</v>
      </c>
      <c r="O30" s="78">
        <f t="shared" si="4"/>
        <v>1.8021831075052955E-2</v>
      </c>
      <c r="P30" s="72">
        <f>分析係数表!C33</f>
        <v>0.92720800471848297</v>
      </c>
      <c r="Q30" s="78">
        <f t="shared" si="5"/>
        <v>1.6709986032473402E-2</v>
      </c>
      <c r="R30" s="79">
        <v>6.7882165434335118E-2</v>
      </c>
      <c r="S30" s="80">
        <f t="shared" si="6"/>
        <v>0.24584138822402454</v>
      </c>
      <c r="T30" s="81">
        <f>分析係数表!F33</f>
        <v>0.61375438359859724</v>
      </c>
      <c r="U30" s="82">
        <f t="shared" si="7"/>
        <v>0.15088622969245963</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投入係数表!I31</f>
        <v>9.1489981327409875E-2</v>
      </c>
      <c r="E31" s="73">
        <f t="shared" si="0"/>
        <v>9.1489981327409868</v>
      </c>
      <c r="F31" s="72">
        <f>分析係数表!C34</f>
        <v>0.43058167090385968</v>
      </c>
      <c r="G31" s="73">
        <f t="shared" si="1"/>
        <v>3.9393909030919065</v>
      </c>
      <c r="H31" s="73">
        <v>4.4450886493340729</v>
      </c>
      <c r="I31" s="73">
        <f t="shared" si="2"/>
        <v>4.4450886493340729</v>
      </c>
      <c r="J31" s="72">
        <f>分析係数表!G34</f>
        <v>0.40252218378442245</v>
      </c>
      <c r="K31" s="74">
        <f t="shared" si="3"/>
        <v>1.7892467902452998</v>
      </c>
      <c r="L31" s="75"/>
      <c r="M31" s="76"/>
      <c r="N31" s="77">
        <f>分析係数表!H34</f>
        <v>0.17332617383102331</v>
      </c>
      <c r="O31" s="78">
        <f t="shared" si="4"/>
        <v>2.9160688033126241</v>
      </c>
      <c r="P31" s="72">
        <f>分析係数表!C34</f>
        <v>0.43058167090385968</v>
      </c>
      <c r="Q31" s="78">
        <f t="shared" si="5"/>
        <v>1.2556057778009682</v>
      </c>
      <c r="R31" s="79">
        <v>1.4104834383160854</v>
      </c>
      <c r="S31" s="80">
        <f t="shared" si="6"/>
        <v>5.8555720876501578</v>
      </c>
      <c r="T31" s="81">
        <f>分析係数表!F34</f>
        <v>0.66293540075026103</v>
      </c>
      <c r="U31" s="82">
        <f t="shared" si="7"/>
        <v>3.8818660285484001</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投入係数表!I32</f>
        <v>1.012431262598288E-2</v>
      </c>
      <c r="E32" s="73">
        <f t="shared" si="0"/>
        <v>1.0124312625982881</v>
      </c>
      <c r="F32" s="72">
        <f>分析係数表!C35</f>
        <v>0.85041941808411148</v>
      </c>
      <c r="G32" s="73">
        <f t="shared" si="1"/>
        <v>0.86099120518899841</v>
      </c>
      <c r="H32" s="73">
        <v>1.268568515595478</v>
      </c>
      <c r="I32" s="73">
        <f t="shared" si="2"/>
        <v>1.268568515595478</v>
      </c>
      <c r="J32" s="72">
        <f>分析係数表!G35</f>
        <v>0.31439227022235533</v>
      </c>
      <c r="K32" s="74">
        <f t="shared" si="3"/>
        <v>0.39882813555066571</v>
      </c>
      <c r="L32" s="75"/>
      <c r="M32" s="76"/>
      <c r="N32" s="77">
        <f>分析係数表!H35</f>
        <v>5.0116599150103677E-2</v>
      </c>
      <c r="O32" s="78">
        <f t="shared" si="4"/>
        <v>0.84317012300875804</v>
      </c>
      <c r="P32" s="72">
        <f>分析係数表!C35</f>
        <v>0.85041941808411148</v>
      </c>
      <c r="Q32" s="78">
        <f t="shared" si="5"/>
        <v>0.71704824535501666</v>
      </c>
      <c r="R32" s="79">
        <v>1.1011639791019636</v>
      </c>
      <c r="S32" s="80">
        <f t="shared" si="6"/>
        <v>2.3697324946974416</v>
      </c>
      <c r="T32" s="81">
        <f>分析係数表!F35</f>
        <v>0.64510687312527537</v>
      </c>
      <c r="U32" s="82">
        <f t="shared" si="7"/>
        <v>1.5287307197976248</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投入係数表!I33</f>
        <v>2.5553468133825939E-3</v>
      </c>
      <c r="E33" s="73">
        <f t="shared" si="0"/>
        <v>0.25553468133825941</v>
      </c>
      <c r="F33" s="72">
        <f>分析係数表!C36</f>
        <v>0.99367212085214862</v>
      </c>
      <c r="G33" s="73">
        <f t="shared" si="1"/>
        <v>0.2539176887566662</v>
      </c>
      <c r="H33" s="73">
        <v>0.58164114695793168</v>
      </c>
      <c r="I33" s="73">
        <f t="shared" si="2"/>
        <v>0.58164114695793168</v>
      </c>
      <c r="J33" s="72">
        <f>分析係数表!G36</f>
        <v>5.4622350270852466E-2</v>
      </c>
      <c r="K33" s="74">
        <f t="shared" si="3"/>
        <v>3.1770606461076517E-2</v>
      </c>
      <c r="L33" s="75"/>
      <c r="M33" s="76"/>
      <c r="N33" s="77">
        <f>分析係数表!H36</f>
        <v>0.22260102528255266</v>
      </c>
      <c r="O33" s="78">
        <f t="shared" si="4"/>
        <v>3.7450772209665648</v>
      </c>
      <c r="P33" s="72">
        <f>分析係数表!C36</f>
        <v>0.99367212085214862</v>
      </c>
      <c r="Q33" s="78">
        <f t="shared" si="5"/>
        <v>3.7213788249129172</v>
      </c>
      <c r="R33" s="79">
        <v>3.9656432383995432</v>
      </c>
      <c r="S33" s="80">
        <f t="shared" si="6"/>
        <v>4.5472843853574751</v>
      </c>
      <c r="T33" s="81">
        <f>分析係数表!F36</f>
        <v>0.84078106922799567</v>
      </c>
      <c r="U33" s="82">
        <f t="shared" si="7"/>
        <v>3.8232706276046269</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投入係数表!I34</f>
        <v>3.7316628883698889E-2</v>
      </c>
      <c r="E34" s="73">
        <f t="shared" si="0"/>
        <v>3.7316628883698888</v>
      </c>
      <c r="F34" s="72">
        <f>分析係数表!C37</f>
        <v>0.57178358697686016</v>
      </c>
      <c r="G34" s="73">
        <f t="shared" si="1"/>
        <v>2.1337035917005656</v>
      </c>
      <c r="H34" s="73">
        <v>2.7413078508659874</v>
      </c>
      <c r="I34" s="73">
        <f t="shared" si="2"/>
        <v>2.7413078508659874</v>
      </c>
      <c r="J34" s="72">
        <f>分析係数表!G37</f>
        <v>0.36884830758302428</v>
      </c>
      <c r="K34" s="74">
        <f t="shared" si="3"/>
        <v>1.0111267613559769</v>
      </c>
      <c r="L34" s="75"/>
      <c r="M34" s="76"/>
      <c r="N34" s="77">
        <f>分析係数表!H37</f>
        <v>4.5622990798280361E-2</v>
      </c>
      <c r="O34" s="78">
        <f t="shared" si="4"/>
        <v>0.76756889764603886</v>
      </c>
      <c r="P34" s="72">
        <f>分析係数表!C37</f>
        <v>0.57178358697686016</v>
      </c>
      <c r="Q34" s="78">
        <f t="shared" si="5"/>
        <v>0.43888329754792654</v>
      </c>
      <c r="R34" s="79">
        <v>0.59280992757745676</v>
      </c>
      <c r="S34" s="80">
        <f t="shared" si="6"/>
        <v>3.3341177784434439</v>
      </c>
      <c r="T34" s="81">
        <f>分析係数表!F37</f>
        <v>0.64429400301330442</v>
      </c>
      <c r="U34" s="82">
        <f t="shared" si="7"/>
        <v>2.1481520899911519</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投入係数表!I35</f>
        <v>6.2327621157700587E-3</v>
      </c>
      <c r="E35" s="73">
        <f t="shared" si="0"/>
        <v>0.62327621157700586</v>
      </c>
      <c r="F35" s="72">
        <f>分析係数表!C38</f>
        <v>0.42668283982472699</v>
      </c>
      <c r="G35" s="73">
        <f t="shared" si="1"/>
        <v>0.26594126395087425</v>
      </c>
      <c r="H35" s="73">
        <v>0.55071832867171577</v>
      </c>
      <c r="I35" s="73">
        <f t="shared" si="2"/>
        <v>0.55071832867171577</v>
      </c>
      <c r="J35" s="72">
        <f>分析係数表!G38</f>
        <v>0.18042179614021467</v>
      </c>
      <c r="K35" s="74">
        <f t="shared" si="3"/>
        <v>9.9361590026288041E-2</v>
      </c>
      <c r="L35" s="75"/>
      <c r="M35" s="76"/>
      <c r="N35" s="77">
        <f>分析係数表!H38</f>
        <v>3.1385057501308801E-2</v>
      </c>
      <c r="O35" s="78">
        <f t="shared" si="4"/>
        <v>0.52802750471468773</v>
      </c>
      <c r="P35" s="72">
        <f>分析係数表!C38</f>
        <v>0.42668283982472699</v>
      </c>
      <c r="Q35" s="78">
        <f t="shared" si="5"/>
        <v>0.22530027521722737</v>
      </c>
      <c r="R35" s="79">
        <v>0.36103582308748067</v>
      </c>
      <c r="S35" s="80">
        <f t="shared" si="6"/>
        <v>0.9117541517591965</v>
      </c>
      <c r="T35" s="81">
        <f>分析係数表!F38</f>
        <v>0.52437100026299643</v>
      </c>
      <c r="U35" s="82">
        <f t="shared" si="7"/>
        <v>0.47809743655190973</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投入係数表!I36</f>
        <v>0</v>
      </c>
      <c r="E36" s="73">
        <f t="shared" si="0"/>
        <v>0</v>
      </c>
      <c r="F36" s="72">
        <f>分析係数表!C39</f>
        <v>1</v>
      </c>
      <c r="G36" s="73">
        <f t="shared" si="1"/>
        <v>0</v>
      </c>
      <c r="H36" s="73">
        <v>9.7013319312590884E-2</v>
      </c>
      <c r="I36" s="73">
        <f t="shared" si="2"/>
        <v>9.7013319312590884E-2</v>
      </c>
      <c r="J36" s="72">
        <f>分析係数表!G39</f>
        <v>0.351753812215997</v>
      </c>
      <c r="K36" s="74">
        <f t="shared" si="3"/>
        <v>3.4124804903931646E-2</v>
      </c>
      <c r="L36" s="75"/>
      <c r="M36" s="76"/>
      <c r="N36" s="77">
        <f>分析係数表!H39</f>
        <v>2.6196741762610056E-3</v>
      </c>
      <c r="O36" s="78">
        <f t="shared" si="4"/>
        <v>4.4073840501930577E-2</v>
      </c>
      <c r="P36" s="72">
        <f>分析係数表!C39</f>
        <v>1</v>
      </c>
      <c r="Q36" s="78">
        <f t="shared" si="5"/>
        <v>4.4073840501930577E-2</v>
      </c>
      <c r="R36" s="79">
        <v>5.7338901650410772E-2</v>
      </c>
      <c r="S36" s="80">
        <f t="shared" si="6"/>
        <v>0.15435222096300166</v>
      </c>
      <c r="T36" s="81">
        <f>分析係数表!F39</f>
        <v>0.70125652740175148</v>
      </c>
      <c r="U36" s="82">
        <f t="shared" si="7"/>
        <v>0.10824050246926238</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投入係数表!I37</f>
        <v>9.9929763651833282E-5</v>
      </c>
      <c r="E37" s="73">
        <f t="shared" si="0"/>
        <v>9.9929763651833287E-3</v>
      </c>
      <c r="F37" s="72">
        <f>分析係数表!C40</f>
        <v>0.86812466863195592</v>
      </c>
      <c r="G37" s="73">
        <f t="shared" si="1"/>
        <v>8.6751492956717441E-3</v>
      </c>
      <c r="H37" s="73">
        <v>1.9856412556234861E-2</v>
      </c>
      <c r="I37" s="73">
        <f t="shared" si="2"/>
        <v>1.9856412556234861E-2</v>
      </c>
      <c r="J37" s="72">
        <f>分析係数表!G40</f>
        <v>0.5308449982881025</v>
      </c>
      <c r="K37" s="74">
        <f t="shared" si="3"/>
        <v>1.0540677289422351E-2</v>
      </c>
      <c r="L37" s="75"/>
      <c r="M37" s="76"/>
      <c r="N37" s="77">
        <f>分析係数表!H40</f>
        <v>3.1726768564274997E-2</v>
      </c>
      <c r="O37" s="78">
        <f t="shared" si="4"/>
        <v>0.53377650931357756</v>
      </c>
      <c r="P37" s="72">
        <f>分析係数表!C40</f>
        <v>0.86812466863195592</v>
      </c>
      <c r="Q37" s="78">
        <f t="shared" si="5"/>
        <v>0.46338455527137168</v>
      </c>
      <c r="R37" s="79">
        <v>0.46743554978068291</v>
      </c>
      <c r="S37" s="80">
        <f t="shared" si="6"/>
        <v>0.48729196233691779</v>
      </c>
      <c r="T37" s="81">
        <f>分析係数表!F40</f>
        <v>0.72849135138041188</v>
      </c>
      <c r="U37" s="82">
        <f t="shared" si="7"/>
        <v>0.35498798015963401</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投入係数表!I38</f>
        <v>2.8551361043380937E-6</v>
      </c>
      <c r="E38" s="73">
        <f t="shared" si="0"/>
        <v>2.8551361043380939E-4</v>
      </c>
      <c r="F38" s="72">
        <f>分析係数表!C41</f>
        <v>0.9999434031873089</v>
      </c>
      <c r="G38" s="73">
        <f t="shared" si="1"/>
        <v>2.8549745127347893E-4</v>
      </c>
      <c r="H38" s="73">
        <v>7.3473465509273032E-3</v>
      </c>
      <c r="I38" s="73">
        <f t="shared" si="2"/>
        <v>7.3473465509273032E-3</v>
      </c>
      <c r="J38" s="72">
        <f>分析係数表!G41</f>
        <v>0.50163334603597476</v>
      </c>
      <c r="K38" s="74">
        <f t="shared" si="3"/>
        <v>3.6856740348275414E-3</v>
      </c>
      <c r="L38" s="75"/>
      <c r="M38" s="76"/>
      <c r="N38" s="77">
        <f>分析係数表!H41</f>
        <v>4.605647758626856E-2</v>
      </c>
      <c r="O38" s="78">
        <f t="shared" si="4"/>
        <v>0.77486195253302281</v>
      </c>
      <c r="P38" s="72">
        <f>分析係数表!C41</f>
        <v>0.9999434031873089</v>
      </c>
      <c r="Q38" s="78">
        <f t="shared" si="5"/>
        <v>0.77481809781623379</v>
      </c>
      <c r="R38" s="79">
        <v>0.78934798337554646</v>
      </c>
      <c r="S38" s="80">
        <f t="shared" si="6"/>
        <v>0.79669532992647374</v>
      </c>
      <c r="T38" s="81">
        <f>分析係数表!F41</f>
        <v>0.6065809667987323</v>
      </c>
      <c r="U38" s="82">
        <f t="shared" si="7"/>
        <v>0.48326022347083547</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投入係数表!I39</f>
        <v>9.5647059495326142E-4</v>
      </c>
      <c r="E39" s="73">
        <f>$C$11*D39</f>
        <v>9.5647059495326148E-2</v>
      </c>
      <c r="F39" s="72">
        <f>分析係数表!C42</f>
        <v>0.93692850875802069</v>
      </c>
      <c r="G39" s="73">
        <f>E39*F39</f>
        <v>8.961445682004561E-2</v>
      </c>
      <c r="H39" s="73">
        <v>0.12878054900524538</v>
      </c>
      <c r="I39" s="73">
        <f>C39+H39</f>
        <v>0.12878054900524538</v>
      </c>
      <c r="J39" s="72">
        <f>分析係数表!G42</f>
        <v>0.49922072097325781</v>
      </c>
      <c r="K39" s="74">
        <f>I39*J39</f>
        <v>6.4289918521730563E-2</v>
      </c>
      <c r="L39" s="75"/>
      <c r="M39" s="76"/>
      <c r="N39" s="77">
        <f>分析係数表!H42</f>
        <v>1.1809361738003208E-2</v>
      </c>
      <c r="O39" s="78">
        <f t="shared" si="4"/>
        <v>0.19868269511792055</v>
      </c>
      <c r="P39" s="72">
        <f>分析係数表!C42</f>
        <v>0.93692850875802069</v>
      </c>
      <c r="Q39" s="78">
        <f>O39*P39</f>
        <v>0.1861514812528578</v>
      </c>
      <c r="R39" s="79">
        <v>0.20340089852384349</v>
      </c>
      <c r="S39" s="80">
        <f>I39+R39</f>
        <v>0.33218144752908885</v>
      </c>
      <c r="T39" s="81">
        <f>分析係数表!F42</f>
        <v>0.57339238661209846</v>
      </c>
      <c r="U39" s="82">
        <f t="shared" si="7"/>
        <v>0.19047031298696582</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投入係数表!I40</f>
        <v>2.5402145920296021E-2</v>
      </c>
      <c r="E40" s="73">
        <f>$C$11*D40</f>
        <v>2.540214592029602</v>
      </c>
      <c r="F40" s="72">
        <f>分析係数表!C43</f>
        <v>0.64668770435795053</v>
      </c>
      <c r="G40" s="73">
        <f>E40*F40</f>
        <v>1.6427255430961911</v>
      </c>
      <c r="H40" s="73">
        <v>2.9796485049419648</v>
      </c>
      <c r="I40" s="73">
        <f>C40+H40</f>
        <v>2.9796485049419648</v>
      </c>
      <c r="J40" s="72">
        <f>分析係数表!G43</f>
        <v>0.34525361813281841</v>
      </c>
      <c r="K40" s="74">
        <f>I40*J40</f>
        <v>1.0287344270952563</v>
      </c>
      <c r="L40" s="75"/>
      <c r="M40" s="76"/>
      <c r="N40" s="77">
        <f>分析係数表!H43</f>
        <v>1.6687581740348217E-2</v>
      </c>
      <c r="O40" s="78">
        <f t="shared" si="4"/>
        <v>0.28075469180551932</v>
      </c>
      <c r="P40" s="72">
        <f>分析係数表!C43</f>
        <v>0.64668770435795053</v>
      </c>
      <c r="Q40" s="78">
        <f>O40*P40</f>
        <v>0.18156060713143518</v>
      </c>
      <c r="R40" s="79">
        <v>0.73174504358720482</v>
      </c>
      <c r="S40" s="80">
        <f>I40+R40</f>
        <v>3.7113935485291698</v>
      </c>
      <c r="T40" s="81">
        <f>分析係数表!F43</f>
        <v>0.5971160790993254</v>
      </c>
      <c r="U40" s="82">
        <f t="shared" si="7"/>
        <v>2.2161327636922699</v>
      </c>
      <c r="V40" s="83">
        <f>分析係数表!D43</f>
        <v>0.11965406207615147</v>
      </c>
      <c r="W40" s="127">
        <f t="shared" si="8"/>
        <v>0</v>
      </c>
      <c r="X40" s="72">
        <f>分析係数表!E43</f>
        <v>0.10089499703022012</v>
      </c>
      <c r="Y40" s="126">
        <f t="shared" si="9"/>
        <v>0</v>
      </c>
    </row>
    <row r="41" spans="1:25" x14ac:dyDescent="0.15">
      <c r="A41" s="10" t="s">
        <v>569</v>
      </c>
      <c r="B41" s="9" t="s">
        <v>42</v>
      </c>
      <c r="C41" s="86"/>
      <c r="D41" s="72">
        <f>投入係数表!I41</f>
        <v>7.7088674817128532E-5</v>
      </c>
      <c r="E41" s="73">
        <f>$C$11*D41</f>
        <v>7.7088674817128531E-3</v>
      </c>
      <c r="F41" s="72">
        <f>分析係数表!C44</f>
        <v>0.69156580457188765</v>
      </c>
      <c r="G41" s="73">
        <f>E41*F41</f>
        <v>5.3311891423288103E-3</v>
      </c>
      <c r="H41" s="73">
        <v>1.6321505931577447E-2</v>
      </c>
      <c r="I41" s="73">
        <f>C41+H41</f>
        <v>1.6321505931577447E-2</v>
      </c>
      <c r="J41" s="72">
        <f>分析係数表!G44</f>
        <v>0.27271905819722003</v>
      </c>
      <c r="K41" s="74">
        <f>I41*J41</f>
        <v>4.4511857260201414E-3</v>
      </c>
      <c r="L41" s="75"/>
      <c r="M41" s="76"/>
      <c r="N41" s="77">
        <f>分析係数表!H44</f>
        <v>0.15674397651271663</v>
      </c>
      <c r="O41" s="78">
        <f t="shared" si="4"/>
        <v>2.6370871168107932</v>
      </c>
      <c r="P41" s="72">
        <f>分析係数表!C44</f>
        <v>0.69156580457188765</v>
      </c>
      <c r="Q41" s="78">
        <f>O41*P41</f>
        <v>1.8237192736634158</v>
      </c>
      <c r="R41" s="79">
        <v>1.8584225437006054</v>
      </c>
      <c r="S41" s="80">
        <f>I41+R41</f>
        <v>1.874744049632183</v>
      </c>
      <c r="T41" s="81">
        <f>分析係数表!F44</f>
        <v>0.50862281906626206</v>
      </c>
      <c r="U41" s="82">
        <f t="shared" si="7"/>
        <v>0.9535376035516212</v>
      </c>
      <c r="V41" s="83">
        <f>分析係数表!D44</f>
        <v>0.14406819380410243</v>
      </c>
      <c r="W41" s="127">
        <f t="shared" si="8"/>
        <v>0</v>
      </c>
      <c r="X41" s="72">
        <f>分析係数表!E44</f>
        <v>0.11993705213297758</v>
      </c>
      <c r="Y41" s="126">
        <f t="shared" si="9"/>
        <v>0</v>
      </c>
    </row>
    <row r="42" spans="1:25" x14ac:dyDescent="0.15">
      <c r="A42" s="10" t="s">
        <v>570</v>
      </c>
      <c r="B42" s="9" t="s">
        <v>236</v>
      </c>
      <c r="C42" s="86"/>
      <c r="D42" s="72">
        <f>投入係数表!I42</f>
        <v>6.8237752893680437E-4</v>
      </c>
      <c r="E42" s="73">
        <f>$C$11*D42</f>
        <v>6.8237752893680434E-2</v>
      </c>
      <c r="F42" s="72">
        <f>分析係数表!C45</f>
        <v>1</v>
      </c>
      <c r="G42" s="73">
        <f>E42*F42</f>
        <v>6.8237752893680434E-2</v>
      </c>
      <c r="H42" s="73">
        <v>0.10437920394005797</v>
      </c>
      <c r="I42" s="73">
        <f>C42+H42</f>
        <v>0.10437920394005797</v>
      </c>
      <c r="J42" s="72">
        <f>分析係数表!G45</f>
        <v>0</v>
      </c>
      <c r="K42" s="74">
        <f>I42*J42</f>
        <v>0</v>
      </c>
      <c r="L42" s="75"/>
      <c r="M42" s="76"/>
      <c r="N42" s="77">
        <f>分析係数表!H45</f>
        <v>0</v>
      </c>
      <c r="O42" s="78">
        <f t="shared" si="4"/>
        <v>0</v>
      </c>
      <c r="P42" s="72">
        <f>分析係数表!C45</f>
        <v>1</v>
      </c>
      <c r="Q42" s="78">
        <f>O42*P42</f>
        <v>0</v>
      </c>
      <c r="R42" s="79">
        <v>2.0570206782120813E-2</v>
      </c>
      <c r="S42" s="80">
        <f>I42+R42</f>
        <v>0.12494941072217877</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457"/>
      <c r="D43" s="447">
        <f>投入係数表!I43</f>
        <v>2.6267252159910461E-3</v>
      </c>
      <c r="E43" s="441">
        <f>$C$11*D43</f>
        <v>0.26267252159910459</v>
      </c>
      <c r="F43" s="447">
        <f>分析係数表!C46</f>
        <v>0.99300149364803736</v>
      </c>
      <c r="G43" s="441">
        <f>E43*F43</f>
        <v>0.26083420628820719</v>
      </c>
      <c r="H43" s="441">
        <v>0.39340219420387584</v>
      </c>
      <c r="I43" s="441">
        <f>C43+H43</f>
        <v>0.39340219420387584</v>
      </c>
      <c r="J43" s="447">
        <f>分析係数表!G46</f>
        <v>1.2662527198429125E-2</v>
      </c>
      <c r="K43" s="442">
        <f>I43*J43</f>
        <v>4.9814659840282747E-3</v>
      </c>
      <c r="L43" s="448"/>
      <c r="M43" s="449"/>
      <c r="N43" s="450">
        <f>分析係数表!H46</f>
        <v>3.642815848522589E-5</v>
      </c>
      <c r="O43" s="451">
        <f t="shared" si="4"/>
        <v>6.1287348686561672E-4</v>
      </c>
      <c r="P43" s="447">
        <f>分析係数表!C46</f>
        <v>0.99300149364803736</v>
      </c>
      <c r="Q43" s="451">
        <f>O43*P43</f>
        <v>6.0858428787483824E-4</v>
      </c>
      <c r="R43" s="452">
        <v>5.3791625717350404E-2</v>
      </c>
      <c r="S43" s="444">
        <f>I43+R43</f>
        <v>0.44719381992122625</v>
      </c>
      <c r="T43" s="453">
        <f>分析係数表!F46</f>
        <v>0.42786180544499286</v>
      </c>
      <c r="U43" s="445">
        <f t="shared" si="7"/>
        <v>0.19133715517533889</v>
      </c>
      <c r="V43" s="454">
        <f>分析係数表!D46</f>
        <v>2.303242583452741E-3</v>
      </c>
      <c r="W43" s="446">
        <f t="shared" si="8"/>
        <v>0</v>
      </c>
      <c r="X43" s="447">
        <f>分析係数表!E46</f>
        <v>2.2926285623308391E-3</v>
      </c>
      <c r="Y43" s="126">
        <f t="shared" si="9"/>
        <v>0</v>
      </c>
    </row>
    <row r="44" spans="1:25" x14ac:dyDescent="0.15">
      <c r="A44" s="129">
        <v>40</v>
      </c>
      <c r="B44" s="17" t="s">
        <v>137</v>
      </c>
      <c r="C44" s="456">
        <f>SUM(C5:C43)</f>
        <v>100</v>
      </c>
      <c r="D44" s="72">
        <f>投入係数表!I44</f>
        <v>0.65153634873774435</v>
      </c>
      <c r="E44" s="441">
        <f>SUM(E5:E43)</f>
        <v>65.153634873774436</v>
      </c>
      <c r="F44" s="447">
        <f>分析係数表!C47</f>
        <v>0.58532523599566522</v>
      </c>
      <c r="G44" s="441">
        <f>SUM(G5:G43)</f>
        <v>23.967078919432538</v>
      </c>
      <c r="H44" s="441">
        <f>SUM(H5:H43)</f>
        <v>30.53197190024467</v>
      </c>
      <c r="I44" s="441">
        <f>SUM(I5:I43)</f>
        <v>130.53197190024468</v>
      </c>
      <c r="J44" s="72">
        <f>分析係数表!G47</f>
        <v>0.25475569279079324</v>
      </c>
      <c r="K44" s="442">
        <f>SUM(K5:K43)</f>
        <v>24.668869185550708</v>
      </c>
      <c r="L44" s="15">
        <f>最終需要_まとめ!M21</f>
        <v>0.68200000000000005</v>
      </c>
      <c r="M44" s="441">
        <f>K44*L44</f>
        <v>16.824168784545584</v>
      </c>
      <c r="N44" s="77">
        <f>分析係数表!H47</f>
        <v>1</v>
      </c>
      <c r="O44" s="443">
        <f>SUM(O5:O43)</f>
        <v>16.824168784545584</v>
      </c>
      <c r="P44" s="72">
        <f>分析係数表!C47</f>
        <v>0.58532523599566522</v>
      </c>
      <c r="Q44" s="443">
        <f>SUM(Q5:Q43)</f>
        <v>10.9249886042229</v>
      </c>
      <c r="R44" s="441">
        <f>SUM(R5:R43)</f>
        <v>13.41426122381413</v>
      </c>
      <c r="S44" s="444">
        <f>SUM(S5:S43)</f>
        <v>143.94623312405878</v>
      </c>
      <c r="T44" s="453">
        <f>分析係数表!F47</f>
        <v>0.5063294671067512</v>
      </c>
      <c r="U44" s="445">
        <f>SUM(U5:U43)</f>
        <v>55.775014890386991</v>
      </c>
      <c r="V44" s="454">
        <f>分析係数表!D47</f>
        <v>6.4581730562403572E-2</v>
      </c>
      <c r="W44" s="446">
        <f>SUM(W5:W43)</f>
        <v>6</v>
      </c>
      <c r="X44" s="447">
        <f>分析係数表!E47</f>
        <v>5.7136770824146227E-2</v>
      </c>
      <c r="Y44" s="12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571</v>
      </c>
      <c r="S2" s="5" t="s">
        <v>139</v>
      </c>
      <c r="U2" s="60" t="s">
        <v>170</v>
      </c>
      <c r="W2" s="5" t="s">
        <v>122</v>
      </c>
      <c r="Y2" s="5" t="s">
        <v>140</v>
      </c>
    </row>
    <row r="3" spans="1:25" ht="45" x14ac:dyDescent="0.15">
      <c r="B3" s="61"/>
      <c r="C3" s="62" t="s">
        <v>185</v>
      </c>
      <c r="D3" s="62" t="s">
        <v>201</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投入係数表!J5</f>
        <v>1.2036190171804714E-3</v>
      </c>
      <c r="E5" s="73">
        <f t="shared" ref="E5:E38" si="0">$C$12*D5</f>
        <v>0.12036190171804714</v>
      </c>
      <c r="F5" s="72">
        <f>分析係数表!C8</f>
        <v>0.16988323914406789</v>
      </c>
      <c r="G5" s="73">
        <f t="shared" ref="G5:G38" si="1">E5*F5</f>
        <v>2.0447469733401797E-2</v>
      </c>
      <c r="H5" s="73">
        <f t="array" ref="H5:H43">MMULT(逆行列係数!C5:AO43,'8'!G5:G43)</f>
        <v>3.0702239383130311E-2</v>
      </c>
      <c r="I5" s="73">
        <f t="shared" ref="I5:I38" si="2">C5+H5</f>
        <v>3.0702239383130311E-2</v>
      </c>
      <c r="J5" s="72">
        <f>分析係数表!G8</f>
        <v>0.11982810575688495</v>
      </c>
      <c r="K5" s="74">
        <f t="shared" ref="K5:K38" si="3">I5*J5</f>
        <v>3.678991187774937E-3</v>
      </c>
      <c r="L5" s="75" t="s">
        <v>495</v>
      </c>
      <c r="M5" s="76" t="s">
        <v>495</v>
      </c>
      <c r="N5" s="77">
        <f>分析係数表!H8</f>
        <v>1.1007693311748612E-2</v>
      </c>
      <c r="O5" s="78">
        <f t="shared" ref="O5:O43" si="4">$M$44*N5</f>
        <v>0.12159808614296148</v>
      </c>
      <c r="P5" s="72">
        <f>分析係数表!C8</f>
        <v>0.16988323914406789</v>
      </c>
      <c r="Q5" s="78">
        <f t="shared" ref="Q5:Q38" si="5">O5*P5</f>
        <v>2.0657476747685692E-2</v>
      </c>
      <c r="R5" s="79">
        <f t="array" ref="R5:R43">MMULT(逆行列係数!C5:AO43,'8'!Q5:Q43)</f>
        <v>3.4617645170836875E-2</v>
      </c>
      <c r="S5" s="80">
        <f t="shared" ref="S5:S38" si="6">I5+R5</f>
        <v>6.5319884553967186E-2</v>
      </c>
      <c r="T5" s="81">
        <f>分析係数表!F8</f>
        <v>0.4520504153237429</v>
      </c>
      <c r="U5" s="82">
        <f t="shared" ref="U5:U43" si="7">S5*T5</f>
        <v>2.9527880941519806E-2</v>
      </c>
      <c r="V5" s="83">
        <f>分析係数表!D8</f>
        <v>0.2736524906322878</v>
      </c>
      <c r="W5" s="84">
        <f t="shared" ref="W5:W43" si="8">ROUND(S5*V5,0)</f>
        <v>0</v>
      </c>
      <c r="X5" s="72">
        <f>分析係数表!E8</f>
        <v>4.6479574456934729E-2</v>
      </c>
      <c r="Y5" s="85">
        <f t="shared" ref="Y5:Y43" si="9">ROUND(S5*X5,0)</f>
        <v>0</v>
      </c>
    </row>
    <row r="6" spans="1:25" x14ac:dyDescent="0.15">
      <c r="A6" s="10" t="s">
        <v>177</v>
      </c>
      <c r="B6" s="9" t="s">
        <v>221</v>
      </c>
      <c r="C6" s="86"/>
      <c r="D6" s="72">
        <f>投入係数表!J6</f>
        <v>2.2644357780852938E-4</v>
      </c>
      <c r="E6" s="73">
        <f t="shared" si="0"/>
        <v>2.2644357780852938E-2</v>
      </c>
      <c r="F6" s="72">
        <f>分析係数表!C9</f>
        <v>0.40976645435244163</v>
      </c>
      <c r="G6" s="73">
        <f t="shared" si="1"/>
        <v>9.2788981989482319E-3</v>
      </c>
      <c r="H6" s="73">
        <v>1.3609560075539852E-2</v>
      </c>
      <c r="I6" s="73">
        <f t="shared" si="2"/>
        <v>1.3609560075539852E-2</v>
      </c>
      <c r="J6" s="72">
        <f>分析係数表!G9</f>
        <v>0.27278621711745094</v>
      </c>
      <c r="K6" s="74">
        <f t="shared" si="3"/>
        <v>3.7125004096392059E-3</v>
      </c>
      <c r="L6" s="75"/>
      <c r="M6" s="76"/>
      <c r="N6" s="77">
        <f>分析係数表!H9</f>
        <v>5.6766522140644718E-4</v>
      </c>
      <c r="O6" s="78">
        <f t="shared" si="4"/>
        <v>6.270796481881568E-3</v>
      </c>
      <c r="P6" s="72">
        <f>分析係数表!C9</f>
        <v>0.40976645435244163</v>
      </c>
      <c r="Q6" s="78">
        <f t="shared" si="5"/>
        <v>2.5695620403463752E-3</v>
      </c>
      <c r="R6" s="79">
        <v>3.4588436749056948E-3</v>
      </c>
      <c r="S6" s="80">
        <f t="shared" si="6"/>
        <v>1.7068403750445545E-2</v>
      </c>
      <c r="T6" s="81">
        <f>分析係数表!F9</f>
        <v>0.74407187847350875</v>
      </c>
      <c r="U6" s="82">
        <f t="shared" si="7"/>
        <v>1.27001192411383E-2</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投入係数表!J7</f>
        <v>2.8560451255129832E-5</v>
      </c>
      <c r="E7" s="73">
        <f t="shared" si="0"/>
        <v>2.856045125512983E-3</v>
      </c>
      <c r="F7" s="72">
        <f>分析係数表!C10</f>
        <v>0.68007710705743762</v>
      </c>
      <c r="G7" s="73">
        <f t="shared" si="1"/>
        <v>1.9423309065843659E-3</v>
      </c>
      <c r="H7" s="73">
        <v>5.1404440329937224E-3</v>
      </c>
      <c r="I7" s="73">
        <f t="shared" si="2"/>
        <v>5.1404440329937224E-3</v>
      </c>
      <c r="J7" s="72">
        <f>分析係数表!G10</f>
        <v>0.17854260725424764</v>
      </c>
      <c r="K7" s="74">
        <f t="shared" si="3"/>
        <v>9.17788280095239E-4</v>
      </c>
      <c r="L7" s="75"/>
      <c r="M7" s="76"/>
      <c r="N7" s="77">
        <f>分析係数表!H10</f>
        <v>1.290834700219075E-3</v>
      </c>
      <c r="O7" s="78">
        <f t="shared" si="4"/>
        <v>1.4259393374089997E-2</v>
      </c>
      <c r="P7" s="72">
        <f>分析係数表!C10</f>
        <v>0.68007710705743762</v>
      </c>
      <c r="Q7" s="78">
        <f t="shared" si="5"/>
        <v>9.6974869942451202E-3</v>
      </c>
      <c r="R7" s="79">
        <v>1.6357022947331351E-2</v>
      </c>
      <c r="S7" s="80">
        <f t="shared" si="6"/>
        <v>2.1497466980325074E-2</v>
      </c>
      <c r="T7" s="81">
        <f>分析係数表!F10</f>
        <v>0.51654343606185527</v>
      </c>
      <c r="U7" s="82">
        <f t="shared" si="7"/>
        <v>1.1104375460643389E-2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投入係数表!J8</f>
        <v>5.4169655880562913E-3</v>
      </c>
      <c r="E8" s="73">
        <f t="shared" si="0"/>
        <v>0.54169655880562917</v>
      </c>
      <c r="F8" s="72">
        <f>分析係数表!C11</f>
        <v>2.1147201560344109E-2</v>
      </c>
      <c r="G8" s="73">
        <f t="shared" si="1"/>
        <v>1.1455366313607435E-2</v>
      </c>
      <c r="H8" s="73">
        <v>4.9958544962033828E-2</v>
      </c>
      <c r="I8" s="73">
        <f t="shared" si="2"/>
        <v>4.9958544962033828E-2</v>
      </c>
      <c r="J8" s="72">
        <f>分析係数表!G11</f>
        <v>0.2349962690544718</v>
      </c>
      <c r="K8" s="74">
        <f t="shared" si="3"/>
        <v>1.1740071673468027E-2</v>
      </c>
      <c r="L8" s="75"/>
      <c r="M8" s="76"/>
      <c r="N8" s="77">
        <f>分析係数表!H11</f>
        <v>-2.2238602446561594E-5</v>
      </c>
      <c r="O8" s="78">
        <f t="shared" si="4"/>
        <v>-2.4566195836051171E-4</v>
      </c>
      <c r="P8" s="72">
        <f>分析係数表!C11</f>
        <v>2.1147201560344109E-2</v>
      </c>
      <c r="Q8" s="78">
        <f t="shared" si="5"/>
        <v>-5.1950629491586025E-6</v>
      </c>
      <c r="R8" s="79">
        <v>2.8566805076912834E-3</v>
      </c>
      <c r="S8" s="80">
        <f t="shared" si="6"/>
        <v>5.2815225469725113E-2</v>
      </c>
      <c r="T8" s="81">
        <f>分析係数表!F11</f>
        <v>0.38828483104146677</v>
      </c>
      <c r="U8" s="82">
        <f t="shared" si="7"/>
        <v>2.0507350897929186E-2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投入係数表!J9</f>
        <v>8.3212914764053264E-3</v>
      </c>
      <c r="E9" s="73">
        <f t="shared" si="0"/>
        <v>0.83212914764053258</v>
      </c>
      <c r="F9" s="72">
        <f>分析係数表!C12</f>
        <v>0.26979296775158057</v>
      </c>
      <c r="G9" s="73">
        <f t="shared" si="1"/>
        <v>0.22450259229453243</v>
      </c>
      <c r="H9" s="73">
        <v>0.25800938863399081</v>
      </c>
      <c r="I9" s="73">
        <f t="shared" si="2"/>
        <v>0.25800938863399081</v>
      </c>
      <c r="J9" s="72">
        <f>分析係数表!G12</f>
        <v>0.14399966915404239</v>
      </c>
      <c r="K9" s="74">
        <f t="shared" si="3"/>
        <v>3.7153266601931419E-2</v>
      </c>
      <c r="L9" s="75"/>
      <c r="M9" s="76"/>
      <c r="N9" s="77">
        <f>分析係数表!H12</f>
        <v>8.4790563397567215E-2</v>
      </c>
      <c r="O9" s="78">
        <f t="shared" si="4"/>
        <v>0.93665129833543437</v>
      </c>
      <c r="P9" s="72">
        <f>分析係数表!C12</f>
        <v>0.26979296775158057</v>
      </c>
      <c r="Q9" s="78">
        <f t="shared" si="5"/>
        <v>0.25270193352628789</v>
      </c>
      <c r="R9" s="79">
        <v>0.31924154735884769</v>
      </c>
      <c r="S9" s="80">
        <f t="shared" si="6"/>
        <v>0.5772509359928385</v>
      </c>
      <c r="T9" s="81">
        <f>分析係数表!F12</f>
        <v>0.33481714299007204</v>
      </c>
      <c r="U9" s="82">
        <f t="shared" si="7"/>
        <v>0.19327350917746713</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投入係数表!J10</f>
        <v>1.4334626487098497E-3</v>
      </c>
      <c r="E10" s="73">
        <f t="shared" si="0"/>
        <v>0.14334626487098495</v>
      </c>
      <c r="F10" s="72">
        <f>分析係数表!C13</f>
        <v>6.684233532602335E-2</v>
      </c>
      <c r="G10" s="73">
        <f t="shared" si="1"/>
        <v>9.5815991042393373E-3</v>
      </c>
      <c r="H10" s="73">
        <v>1.3377613161766463E-2</v>
      </c>
      <c r="I10" s="73">
        <f t="shared" si="2"/>
        <v>1.3377613161766463E-2</v>
      </c>
      <c r="J10" s="72">
        <f>分析係数表!G13</f>
        <v>0.23596605339775753</v>
      </c>
      <c r="K10" s="74">
        <f t="shared" si="3"/>
        <v>3.156662581663929E-3</v>
      </c>
      <c r="L10" s="75"/>
      <c r="M10" s="76"/>
      <c r="N10" s="77">
        <f>分析係数表!H13</f>
        <v>1.6879182236800124E-2</v>
      </c>
      <c r="O10" s="78">
        <f t="shared" si="4"/>
        <v>0.18645834304472672</v>
      </c>
      <c r="P10" s="72">
        <f>分析係数表!C13</f>
        <v>6.684233532602335E-2</v>
      </c>
      <c r="Q10" s="78">
        <f t="shared" si="5"/>
        <v>1.2463311090130318E-2</v>
      </c>
      <c r="R10" s="79">
        <v>1.3924136954190135E-2</v>
      </c>
      <c r="S10" s="80">
        <f t="shared" si="6"/>
        <v>2.7301750115956598E-2</v>
      </c>
      <c r="T10" s="81">
        <f>分析係数表!F13</f>
        <v>0.36934894381465649</v>
      </c>
      <c r="U10" s="82">
        <f t="shared" si="7"/>
        <v>1.0083872569620246E-2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投入係数表!J11</f>
        <v>1.600677290701193E-2</v>
      </c>
      <c r="E11" s="73">
        <f t="shared" si="0"/>
        <v>1.600677290701193</v>
      </c>
      <c r="F11" s="72">
        <f>分析係数表!C14</f>
        <v>0.21710827927701792</v>
      </c>
      <c r="G11" s="73">
        <f t="shared" si="1"/>
        <v>0.34752029226193504</v>
      </c>
      <c r="H11" s="73">
        <v>0.43805382086896588</v>
      </c>
      <c r="I11" s="73">
        <f t="shared" si="2"/>
        <v>0.43805382086896588</v>
      </c>
      <c r="J11" s="72">
        <f>分析係数表!G14</f>
        <v>0.17574790290253137</v>
      </c>
      <c r="K11" s="74">
        <f t="shared" si="3"/>
        <v>7.6987040376161886E-2</v>
      </c>
      <c r="L11" s="75"/>
      <c r="M11" s="76"/>
      <c r="N11" s="77">
        <f>分析係数表!H14</f>
        <v>1.1225515443921091E-3</v>
      </c>
      <c r="O11" s="78">
        <f t="shared" si="4"/>
        <v>1.240042900261568E-2</v>
      </c>
      <c r="P11" s="72">
        <f>分析係数表!C14</f>
        <v>0.21710827927701792</v>
      </c>
      <c r="Q11" s="78">
        <f t="shared" si="5"/>
        <v>2.6922358030547176E-3</v>
      </c>
      <c r="R11" s="79">
        <v>1.5147575268765897E-2</v>
      </c>
      <c r="S11" s="80">
        <f t="shared" si="6"/>
        <v>0.4532013961377318</v>
      </c>
      <c r="T11" s="81">
        <f>分析係数表!F14</f>
        <v>0.32729567218469302</v>
      </c>
      <c r="U11" s="82">
        <f t="shared" si="7"/>
        <v>0.14833085558394027</v>
      </c>
      <c r="V11" s="83">
        <f>分析係数表!D14</f>
        <v>4.5196804531672026E-2</v>
      </c>
      <c r="W11" s="84">
        <f t="shared" si="8"/>
        <v>0</v>
      </c>
      <c r="X11" s="72">
        <f>分析係数表!E14</f>
        <v>3.8130342673435243E-2</v>
      </c>
      <c r="Y11" s="85">
        <f t="shared" si="9"/>
        <v>0</v>
      </c>
    </row>
    <row r="12" spans="1:25" x14ac:dyDescent="0.15">
      <c r="A12" s="10" t="s">
        <v>183</v>
      </c>
      <c r="B12" s="9" t="s">
        <v>29</v>
      </c>
      <c r="C12" s="71">
        <f>最終需要_まとめ!C13</f>
        <v>100</v>
      </c>
      <c r="D12" s="72">
        <f>投入係数表!J12</f>
        <v>0.3692104735254817</v>
      </c>
      <c r="E12" s="73">
        <f t="shared" si="0"/>
        <v>36.921047352548172</v>
      </c>
      <c r="F12" s="72">
        <f>分析係数表!C15</f>
        <v>0.1777237835164599</v>
      </c>
      <c r="G12" s="73">
        <f t="shared" si="1"/>
        <v>6.5617482268852365</v>
      </c>
      <c r="H12" s="73">
        <v>7.0533226031176177</v>
      </c>
      <c r="I12" s="73">
        <f t="shared" si="2"/>
        <v>107.05332260311762</v>
      </c>
      <c r="J12" s="72">
        <f>分析係数表!G15</f>
        <v>0.10387096116118634</v>
      </c>
      <c r="K12" s="74">
        <f t="shared" si="3"/>
        <v>11.119731514284382</v>
      </c>
      <c r="L12" s="75"/>
      <c r="M12" s="76"/>
      <c r="N12" s="77">
        <f>分析係数表!H15</f>
        <v>7.5144901505810619E-3</v>
      </c>
      <c r="O12" s="78">
        <f t="shared" si="4"/>
        <v>8.3009909049295574E-2</v>
      </c>
      <c r="P12" s="72">
        <f>分析係数表!C15</f>
        <v>0.1777237835164599</v>
      </c>
      <c r="Q12" s="78">
        <f t="shared" si="5"/>
        <v>1.4752835105598033E-2</v>
      </c>
      <c r="R12" s="79">
        <v>3.4627819940413904E-2</v>
      </c>
      <c r="S12" s="80">
        <f t="shared" si="6"/>
        <v>107.08795042305803</v>
      </c>
      <c r="T12" s="81">
        <f>分析係数表!F15</f>
        <v>0.33005409485469872</v>
      </c>
      <c r="U12" s="82">
        <f t="shared" si="7"/>
        <v>35.344816546727273</v>
      </c>
      <c r="V12" s="83">
        <f>分析係数表!D15</f>
        <v>1.862209422908882E-2</v>
      </c>
      <c r="W12" s="84">
        <f t="shared" si="8"/>
        <v>2</v>
      </c>
      <c r="X12" s="72">
        <f>分析係数表!E15</f>
        <v>1.8544573004253467E-2</v>
      </c>
      <c r="Y12" s="85">
        <f t="shared" si="9"/>
        <v>2</v>
      </c>
    </row>
    <row r="13" spans="1:25" x14ac:dyDescent="0.15">
      <c r="A13" s="10" t="s">
        <v>184</v>
      </c>
      <c r="B13" s="9" t="s">
        <v>30</v>
      </c>
      <c r="C13" s="86"/>
      <c r="D13" s="72">
        <f>投入係数表!J13</f>
        <v>1.1255537837497833E-2</v>
      </c>
      <c r="E13" s="73">
        <f t="shared" si="0"/>
        <v>1.1255537837497833</v>
      </c>
      <c r="F13" s="72">
        <f>分析係数表!C16</f>
        <v>0.12368252551663639</v>
      </c>
      <c r="G13" s="73">
        <f t="shared" si="1"/>
        <v>0.13921133457897922</v>
      </c>
      <c r="H13" s="73">
        <v>0.21416313181711547</v>
      </c>
      <c r="I13" s="73">
        <f t="shared" si="2"/>
        <v>0.21416313181711547</v>
      </c>
      <c r="J13" s="72">
        <f>分析係数表!G16</f>
        <v>1.9772048092292722E-2</v>
      </c>
      <c r="K13" s="74">
        <f t="shared" si="3"/>
        <v>4.2344437418840326E-3</v>
      </c>
      <c r="L13" s="75"/>
      <c r="M13" s="76"/>
      <c r="N13" s="77">
        <f>分析係数表!H16</f>
        <v>1.7113434381227897E-2</v>
      </c>
      <c r="O13" s="78">
        <f t="shared" si="4"/>
        <v>0.18904604344939732</v>
      </c>
      <c r="P13" s="72">
        <f>分析係数表!C16</f>
        <v>0.12368252551663639</v>
      </c>
      <c r="Q13" s="78">
        <f t="shared" si="5"/>
        <v>2.3381692092749234E-2</v>
      </c>
      <c r="R13" s="79">
        <v>3.3983295726813433E-2</v>
      </c>
      <c r="S13" s="80">
        <f t="shared" si="6"/>
        <v>0.2481464275439289</v>
      </c>
      <c r="T13" s="81">
        <f>分析係数表!F16</f>
        <v>0.17086837167280561</v>
      </c>
      <c r="U13" s="82">
        <f t="shared" si="7"/>
        <v>4.2400376010854973E-2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投入係数表!J14</f>
        <v>1.9244304060004148E-2</v>
      </c>
      <c r="E14" s="73">
        <f t="shared" si="0"/>
        <v>1.9244304060004147</v>
      </c>
      <c r="F14" s="72">
        <f>分析係数表!C17</f>
        <v>0.19283956701830429</v>
      </c>
      <c r="G14" s="73">
        <f t="shared" si="1"/>
        <v>0.37110632624997952</v>
      </c>
      <c r="H14" s="73">
        <v>0.44087703820904162</v>
      </c>
      <c r="I14" s="73">
        <f t="shared" si="2"/>
        <v>0.44087703820904162</v>
      </c>
      <c r="J14" s="72">
        <f>分析係数表!G17</f>
        <v>0.23402763404868787</v>
      </c>
      <c r="K14" s="74">
        <f t="shared" si="3"/>
        <v>0.10317741015845497</v>
      </c>
      <c r="L14" s="75"/>
      <c r="M14" s="76"/>
      <c r="N14" s="77">
        <f>分析係数表!H17</f>
        <v>3.1766349957435482E-3</v>
      </c>
      <c r="O14" s="78">
        <f t="shared" si="4"/>
        <v>3.5091160783422046E-2</v>
      </c>
      <c r="P14" s="72">
        <f>分析係数表!C17</f>
        <v>0.19283956701830429</v>
      </c>
      <c r="Q14" s="78">
        <f t="shared" si="5"/>
        <v>6.7669642516448069E-3</v>
      </c>
      <c r="R14" s="79">
        <v>1.5557529547557392E-2</v>
      </c>
      <c r="S14" s="80">
        <f t="shared" si="6"/>
        <v>0.45643456775659902</v>
      </c>
      <c r="T14" s="81">
        <f>分析係数表!F17</f>
        <v>0.36995154049829787</v>
      </c>
      <c r="U14" s="82">
        <f t="shared" si="7"/>
        <v>0.16885867147822853</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投入係数表!J15</f>
        <v>7.061231567458766E-3</v>
      </c>
      <c r="E15" s="73">
        <f t="shared" si="0"/>
        <v>0.70612315674587656</v>
      </c>
      <c r="F15" s="72">
        <f>分析係数表!C18</f>
        <v>0.30630539049432115</v>
      </c>
      <c r="G15" s="73">
        <f t="shared" si="1"/>
        <v>0.21628932926412847</v>
      </c>
      <c r="H15" s="73">
        <v>0.25045593113696007</v>
      </c>
      <c r="I15" s="73">
        <f t="shared" si="2"/>
        <v>0.25045593113696007</v>
      </c>
      <c r="J15" s="72">
        <f>分析係数表!G18</f>
        <v>0.21755179396051724</v>
      </c>
      <c r="K15" s="74">
        <f t="shared" si="3"/>
        <v>5.4487137126897435E-2</v>
      </c>
      <c r="L15" s="75"/>
      <c r="M15" s="76"/>
      <c r="N15" s="77">
        <f>分析係数表!H18</f>
        <v>5.3704565311248737E-4</v>
      </c>
      <c r="O15" s="78">
        <f t="shared" si="4"/>
        <v>5.9325529645866846E-3</v>
      </c>
      <c r="P15" s="72">
        <f>分析係数表!C18</f>
        <v>0.30630539049432115</v>
      </c>
      <c r="Q15" s="78">
        <f t="shared" si="5"/>
        <v>1.8171729524459671E-3</v>
      </c>
      <c r="R15" s="79">
        <v>4.8019387091628035E-3</v>
      </c>
      <c r="S15" s="80">
        <f t="shared" si="6"/>
        <v>0.25525786984612286</v>
      </c>
      <c r="T15" s="81">
        <f>分析係数表!F18</f>
        <v>0.4635011306393737</v>
      </c>
      <c r="U15" s="82">
        <f t="shared" si="7"/>
        <v>0.11831231127827604</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投入係数表!J16</f>
        <v>2.7880440510960073E-5</v>
      </c>
      <c r="E16" s="73">
        <f t="shared" si="0"/>
        <v>2.7880440510960071E-3</v>
      </c>
      <c r="F16" s="72">
        <f>分析係数表!C19</f>
        <v>0.36966314955627488</v>
      </c>
      <c r="G16" s="73">
        <f t="shared" si="1"/>
        <v>1.0306371450297858E-3</v>
      </c>
      <c r="H16" s="73">
        <v>4.6513871129108701E-2</v>
      </c>
      <c r="I16" s="73">
        <f t="shared" si="2"/>
        <v>4.6513871129108701E-2</v>
      </c>
      <c r="J16" s="72">
        <f>分析係数表!G19</f>
        <v>4.2381117789262797E-2</v>
      </c>
      <c r="K16" s="74">
        <f t="shared" si="3"/>
        <v>1.9713098511573461E-3</v>
      </c>
      <c r="L16" s="75"/>
      <c r="M16" s="76"/>
      <c r="N16" s="77">
        <f>分析係数表!H19</f>
        <v>-1.254655481313475E-4</v>
      </c>
      <c r="O16" s="78">
        <f t="shared" si="4"/>
        <v>-1.3859734367204987E-3</v>
      </c>
      <c r="P16" s="72">
        <f>分析係数表!C19</f>
        <v>0.36966314955627488</v>
      </c>
      <c r="Q16" s="78">
        <f t="shared" si="5"/>
        <v>-5.1234330581943397E-4</v>
      </c>
      <c r="R16" s="79">
        <v>3.2516671585049901E-3</v>
      </c>
      <c r="S16" s="80">
        <f t="shared" si="6"/>
        <v>4.9765538287613695E-2</v>
      </c>
      <c r="T16" s="81">
        <f>分析係数表!F19</f>
        <v>0.17645477862102601</v>
      </c>
      <c r="U16" s="82">
        <f t="shared" si="7"/>
        <v>8.7813670414970679E-3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投入係数表!J17</f>
        <v>5.7229704229326828E-3</v>
      </c>
      <c r="E17" s="73">
        <f t="shared" si="0"/>
        <v>0.57229704229326828</v>
      </c>
      <c r="F17" s="72">
        <f>分析係数表!C20</f>
        <v>0.11840151680286914</v>
      </c>
      <c r="G17" s="73">
        <f t="shared" si="1"/>
        <v>6.7760837869318719E-2</v>
      </c>
      <c r="H17" s="73">
        <v>8.1975456792243356E-2</v>
      </c>
      <c r="I17" s="73">
        <f t="shared" si="2"/>
        <v>8.1975456792243356E-2</v>
      </c>
      <c r="J17" s="72">
        <f>分析係数表!G20</f>
        <v>0.11103277983246747</v>
      </c>
      <c r="K17" s="74">
        <f t="shared" si="3"/>
        <v>9.1019628456791065E-3</v>
      </c>
      <c r="L17" s="75"/>
      <c r="M17" s="76"/>
      <c r="N17" s="77">
        <f>分析係数表!H20</f>
        <v>6.0558701736942728E-4</v>
      </c>
      <c r="O17" s="78">
        <f t="shared" si="4"/>
        <v>6.6897051198321431E-3</v>
      </c>
      <c r="P17" s="72">
        <f>分析係数表!C20</f>
        <v>0.11840151680286914</v>
      </c>
      <c r="Q17" s="78">
        <f t="shared" si="5"/>
        <v>7.9207123315204529E-4</v>
      </c>
      <c r="R17" s="79">
        <v>2.0657881721068607E-3</v>
      </c>
      <c r="S17" s="80">
        <f t="shared" si="6"/>
        <v>8.4041244964350212E-2</v>
      </c>
      <c r="T17" s="81">
        <f>分析係数表!F20</f>
        <v>0.24737258814980315</v>
      </c>
      <c r="U17" s="82">
        <f t="shared" si="7"/>
        <v>2.0789500278162922E-2</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投入係数表!J18</f>
        <v>1.0563286899933019E-2</v>
      </c>
      <c r="E18" s="73">
        <f t="shared" si="0"/>
        <v>1.0563286899933018</v>
      </c>
      <c r="F18" s="72">
        <f>分析係数表!C21</f>
        <v>0.26258212636596168</v>
      </c>
      <c r="G18" s="73">
        <f t="shared" si="1"/>
        <v>0.27737303355981191</v>
      </c>
      <c r="H18" s="73">
        <v>0.32860641390432088</v>
      </c>
      <c r="I18" s="73">
        <f t="shared" si="2"/>
        <v>0.32860641390432088</v>
      </c>
      <c r="J18" s="72">
        <f>分析係数表!G21</f>
        <v>0.28467983327929475</v>
      </c>
      <c r="K18" s="74">
        <f t="shared" si="3"/>
        <v>9.3547619124788997E-2</v>
      </c>
      <c r="L18" s="75"/>
      <c r="M18" s="76"/>
      <c r="N18" s="77">
        <f>分析係数表!H21</f>
        <v>1.0324354165676096E-3</v>
      </c>
      <c r="O18" s="78">
        <f t="shared" si="4"/>
        <v>1.1404948081796592E-2</v>
      </c>
      <c r="P18" s="72">
        <f>分析係数表!C21</f>
        <v>0.26258212636596168</v>
      </c>
      <c r="Q18" s="78">
        <f t="shared" si="5"/>
        <v>2.9947355184115451E-3</v>
      </c>
      <c r="R18" s="79">
        <v>8.6999035411787096E-3</v>
      </c>
      <c r="S18" s="80">
        <f t="shared" si="6"/>
        <v>0.3373063174454996</v>
      </c>
      <c r="T18" s="81">
        <f>分析係数表!F21</f>
        <v>0.42515189534375575</v>
      </c>
      <c r="U18" s="82">
        <f t="shared" si="7"/>
        <v>0.14340642017337671</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投入係数表!J19</f>
        <v>4.4880709115204019E-5</v>
      </c>
      <c r="E19" s="73">
        <f t="shared" si="0"/>
        <v>4.4880709115204019E-3</v>
      </c>
      <c r="F19" s="72">
        <f>分析係数表!C22</f>
        <v>0.19256748567873505</v>
      </c>
      <c r="G19" s="73">
        <f t="shared" si="1"/>
        <v>8.6425653097935238E-4</v>
      </c>
      <c r="H19" s="73">
        <v>2.1597830115162621E-2</v>
      </c>
      <c r="I19" s="73">
        <f t="shared" si="2"/>
        <v>2.1597830115162621E-2</v>
      </c>
      <c r="J19" s="72">
        <f>分析係数表!G22</f>
        <v>0.19753386347788673</v>
      </c>
      <c r="K19" s="74">
        <f t="shared" si="3"/>
        <v>4.2663028253871237E-3</v>
      </c>
      <c r="L19" s="75"/>
      <c r="M19" s="76"/>
      <c r="N19" s="77">
        <f>分析係数表!H22</f>
        <v>4.8211298587508529E-5</v>
      </c>
      <c r="O19" s="78">
        <f t="shared" si="4"/>
        <v>5.3257312614722867E-4</v>
      </c>
      <c r="P19" s="72">
        <f>分析係数表!C22</f>
        <v>0.19256748567873505</v>
      </c>
      <c r="Q19" s="78">
        <f t="shared" si="5"/>
        <v>1.0255626784223561E-4</v>
      </c>
      <c r="R19" s="79">
        <v>2.5034320424045806E-3</v>
      </c>
      <c r="S19" s="80">
        <f t="shared" si="6"/>
        <v>2.4101262157567201E-2</v>
      </c>
      <c r="T19" s="81">
        <f>分析係数表!F22</f>
        <v>0.41915604646677446</v>
      </c>
      <c r="U19" s="82">
        <f t="shared" si="7"/>
        <v>1.010218976082515E-2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投入係数表!J20</f>
        <v>0</v>
      </c>
      <c r="E20" s="73">
        <f t="shared" si="0"/>
        <v>0</v>
      </c>
      <c r="F20" s="72">
        <f>分析係数表!C23</f>
        <v>0.20116432520583094</v>
      </c>
      <c r="G20" s="73">
        <f t="shared" si="1"/>
        <v>0</v>
      </c>
      <c r="H20" s="73">
        <v>2.32613464486752E-2</v>
      </c>
      <c r="I20" s="73">
        <f t="shared" si="2"/>
        <v>2.32613464486752E-2</v>
      </c>
      <c r="J20" s="72">
        <f>分析係数表!G23</f>
        <v>0.20785566100352021</v>
      </c>
      <c r="K20" s="74">
        <f t="shared" si="3"/>
        <v>4.8350025419212714E-3</v>
      </c>
      <c r="L20" s="75"/>
      <c r="M20" s="76"/>
      <c r="N20" s="77">
        <f>分析係数表!H23</f>
        <v>2.5225877402069866E-5</v>
      </c>
      <c r="O20" s="78">
        <f t="shared" si="4"/>
        <v>2.7866132590147593E-4</v>
      </c>
      <c r="P20" s="72">
        <f>分析係数表!C23</f>
        <v>0.20116432520583094</v>
      </c>
      <c r="Q20" s="78">
        <f t="shared" si="5"/>
        <v>5.6056717585932542E-5</v>
      </c>
      <c r="R20" s="79">
        <v>2.3863853172474379E-3</v>
      </c>
      <c r="S20" s="80">
        <f t="shared" si="6"/>
        <v>2.5647731765922638E-2</v>
      </c>
      <c r="T20" s="81">
        <f>分析係数表!F23</f>
        <v>0.42478695148042223</v>
      </c>
      <c r="U20" s="82">
        <f t="shared" si="7"/>
        <v>1.0894821789233863E-2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投入係数表!J21</f>
        <v>2.7200429766790314E-6</v>
      </c>
      <c r="E21" s="73">
        <f t="shared" si="0"/>
        <v>2.7200429766790314E-4</v>
      </c>
      <c r="F21" s="72">
        <f>分析係数表!C24</f>
        <v>0.46796458506974481</v>
      </c>
      <c r="G21" s="73">
        <f t="shared" si="1"/>
        <v>1.2728837829534763E-4</v>
      </c>
      <c r="H21" s="73">
        <v>2.1129295432225966E-2</v>
      </c>
      <c r="I21" s="73">
        <f t="shared" si="2"/>
        <v>2.1129295432225966E-2</v>
      </c>
      <c r="J21" s="72">
        <f>分析係数表!G24</f>
        <v>0.19290112247208774</v>
      </c>
      <c r="K21" s="74">
        <f t="shared" si="3"/>
        <v>4.0758648059207453E-3</v>
      </c>
      <c r="L21" s="75"/>
      <c r="M21" s="76"/>
      <c r="N21" s="77">
        <f>分析係数表!H24</f>
        <v>1.1220536652328578E-3</v>
      </c>
      <c r="O21" s="78">
        <f t="shared" si="4"/>
        <v>1.239492910802552E-2</v>
      </c>
      <c r="P21" s="72">
        <f>分析係数表!C24</f>
        <v>0.46796458506974481</v>
      </c>
      <c r="Q21" s="78">
        <f t="shared" si="5"/>
        <v>5.8003878570060648E-3</v>
      </c>
      <c r="R21" s="79">
        <v>1.1771523962484579E-2</v>
      </c>
      <c r="S21" s="80">
        <f t="shared" si="6"/>
        <v>3.2900819394710547E-2</v>
      </c>
      <c r="T21" s="81">
        <f>分析係数表!F24</f>
        <v>0.36341689561906876</v>
      </c>
      <c r="U21" s="82">
        <f t="shared" si="7"/>
        <v>1.1956713647749355E-2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投入係数表!J22</f>
        <v>4.7600752091883053E-6</v>
      </c>
      <c r="E22" s="73">
        <f t="shared" si="0"/>
        <v>4.760075209188305E-4</v>
      </c>
      <c r="F22" s="72">
        <f>分析係数表!C25</f>
        <v>0.11839811615034102</v>
      </c>
      <c r="G22" s="73">
        <f t="shared" si="1"/>
        <v>5.6358393750183573E-5</v>
      </c>
      <c r="H22" s="73">
        <v>1.6543886281200484E-2</v>
      </c>
      <c r="I22" s="73">
        <f t="shared" si="2"/>
        <v>1.6543886281200484E-2</v>
      </c>
      <c r="J22" s="72">
        <f>分析係数表!G25</f>
        <v>0.19601885967651284</v>
      </c>
      <c r="K22" s="74">
        <f t="shared" si="3"/>
        <v>3.2429137234588233E-3</v>
      </c>
      <c r="L22" s="75"/>
      <c r="M22" s="76"/>
      <c r="N22" s="77">
        <f>分析係数表!H25</f>
        <v>4.7721717414244671E-4</v>
      </c>
      <c r="O22" s="78">
        <f t="shared" si="4"/>
        <v>5.2716489646690403E-3</v>
      </c>
      <c r="P22" s="72">
        <f>分析係数表!C25</f>
        <v>0.11839811615034102</v>
      </c>
      <c r="Q22" s="78">
        <f t="shared" si="5"/>
        <v>6.2415330642271003E-4</v>
      </c>
      <c r="R22" s="79">
        <v>3.9374785981305593E-3</v>
      </c>
      <c r="S22" s="80">
        <f t="shared" si="6"/>
        <v>2.0481364879331044E-2</v>
      </c>
      <c r="T22" s="81">
        <f>分析係数表!F25</f>
        <v>0.34892899519140697</v>
      </c>
      <c r="U22" s="82">
        <f t="shared" si="7"/>
        <v>7.1465420674935529E-3</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投入係数表!J23</f>
        <v>3.4000537208487894E-6</v>
      </c>
      <c r="E23" s="73">
        <f t="shared" si="0"/>
        <v>3.4000537208487896E-4</v>
      </c>
      <c r="F23" s="72">
        <f>分析係数表!C26</f>
        <v>0.29113960871661038</v>
      </c>
      <c r="G23" s="73">
        <f t="shared" si="1"/>
        <v>9.8989030990337179E-5</v>
      </c>
      <c r="H23" s="73">
        <v>2.0874044556339028E-2</v>
      </c>
      <c r="I23" s="73">
        <f t="shared" si="2"/>
        <v>2.0874044556339028E-2</v>
      </c>
      <c r="J23" s="72">
        <f>分析係数表!G26</f>
        <v>0.2004458717578543</v>
      </c>
      <c r="K23" s="74">
        <f t="shared" si="3"/>
        <v>4.1841160582076695E-3</v>
      </c>
      <c r="L23" s="75"/>
      <c r="M23" s="76"/>
      <c r="N23" s="77">
        <f>分析係数表!H26</f>
        <v>1.0726059667332082E-2</v>
      </c>
      <c r="O23" s="78">
        <f t="shared" si="4"/>
        <v>0.11848697910312724</v>
      </c>
      <c r="P23" s="72">
        <f>分析係数表!C26</f>
        <v>0.29113960871661038</v>
      </c>
      <c r="Q23" s="78">
        <f t="shared" si="5"/>
        <v>3.4496252734097656E-2</v>
      </c>
      <c r="R23" s="79">
        <v>3.8812120792462067E-2</v>
      </c>
      <c r="S23" s="80">
        <f t="shared" si="6"/>
        <v>5.9686165348801098E-2</v>
      </c>
      <c r="T23" s="81">
        <f>分析係数表!F26</f>
        <v>0.34176102976079403</v>
      </c>
      <c r="U23" s="82">
        <f t="shared" si="7"/>
        <v>2.0398405332079286E-2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投入係数表!J24</f>
        <v>2.5160397534281043E-5</v>
      </c>
      <c r="E24" s="73">
        <f t="shared" si="0"/>
        <v>2.5160397534281045E-3</v>
      </c>
      <c r="F24" s="72">
        <f>分析係数表!C27</f>
        <v>0.22390034937983039</v>
      </c>
      <c r="G24" s="73">
        <f t="shared" si="1"/>
        <v>5.6334217984609493E-4</v>
      </c>
      <c r="H24" s="73">
        <v>3.2917283238641341E-3</v>
      </c>
      <c r="I24" s="73">
        <f t="shared" si="2"/>
        <v>3.2917283238641341E-3</v>
      </c>
      <c r="J24" s="72">
        <f>分析係数表!G27</f>
        <v>0.17801424712710151</v>
      </c>
      <c r="K24" s="74">
        <f t="shared" si="3"/>
        <v>5.859745393196296E-4</v>
      </c>
      <c r="L24" s="75"/>
      <c r="M24" s="76"/>
      <c r="N24" s="77">
        <f>分析係数表!H27</f>
        <v>1.001616696609949E-2</v>
      </c>
      <c r="O24" s="78">
        <f t="shared" si="4"/>
        <v>0.11064504606665643</v>
      </c>
      <c r="P24" s="72">
        <f>分析係数表!C27</f>
        <v>0.22390034937983039</v>
      </c>
      <c r="Q24" s="78">
        <f t="shared" si="5"/>
        <v>2.4773464471471801E-2</v>
      </c>
      <c r="R24" s="79">
        <v>2.5299385120575345E-2</v>
      </c>
      <c r="S24" s="80">
        <f t="shared" si="6"/>
        <v>2.859111344443948E-2</v>
      </c>
      <c r="T24" s="81">
        <f>分析係数表!F27</f>
        <v>0.3354402389489512</v>
      </c>
      <c r="U24" s="82">
        <f t="shared" si="7"/>
        <v>9.5906099256193502E-3</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投入係数表!J25</f>
        <v>0</v>
      </c>
      <c r="E25" s="73">
        <f t="shared" si="0"/>
        <v>0</v>
      </c>
      <c r="F25" s="72">
        <f>分析係数表!C28</f>
        <v>0.22512814125204084</v>
      </c>
      <c r="G25" s="73">
        <f t="shared" si="1"/>
        <v>0</v>
      </c>
      <c r="H25" s="73">
        <v>3.2297786036694927E-2</v>
      </c>
      <c r="I25" s="73">
        <f t="shared" si="2"/>
        <v>3.2297786036694927E-2</v>
      </c>
      <c r="J25" s="72">
        <f>分析係数表!G28</f>
        <v>0.17968722251031818</v>
      </c>
      <c r="K25" s="74">
        <f t="shared" si="3"/>
        <v>5.803499466166249E-3</v>
      </c>
      <c r="L25" s="75"/>
      <c r="M25" s="76"/>
      <c r="N25" s="77">
        <f>分析係数表!H28</f>
        <v>8.1409051127791718E-3</v>
      </c>
      <c r="O25" s="78">
        <f t="shared" si="4"/>
        <v>8.9929693092816107E-2</v>
      </c>
      <c r="P25" s="72">
        <f>分析係数表!C28</f>
        <v>0.22512814125204084</v>
      </c>
      <c r="Q25" s="78">
        <f t="shared" si="5"/>
        <v>2.0245704649352186E-2</v>
      </c>
      <c r="R25" s="79">
        <v>2.605344667399364E-2</v>
      </c>
      <c r="S25" s="80">
        <f t="shared" si="6"/>
        <v>5.8351232710688566E-2</v>
      </c>
      <c r="T25" s="81">
        <f>分析係数表!F28</f>
        <v>0.30733691598411605</v>
      </c>
      <c r="U25" s="82">
        <f t="shared" si="7"/>
        <v>1.7933487905174496E-2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投入係数表!J26</f>
        <v>4.3330284618496974E-3</v>
      </c>
      <c r="E26" s="73">
        <f t="shared" si="0"/>
        <v>0.43330284618496973</v>
      </c>
      <c r="F26" s="72">
        <f>分析係数表!C29</f>
        <v>0.20292812083079403</v>
      </c>
      <c r="G26" s="73">
        <f t="shared" si="1"/>
        <v>8.7929332326950493E-2</v>
      </c>
      <c r="H26" s="73">
        <v>0.13329943741127359</v>
      </c>
      <c r="I26" s="73">
        <f t="shared" si="2"/>
        <v>0.13329943741127359</v>
      </c>
      <c r="J26" s="72">
        <f>分析係数表!G29</f>
        <v>0.25422836329948895</v>
      </c>
      <c r="K26" s="74">
        <f t="shared" si="3"/>
        <v>3.3888497801810753E-2</v>
      </c>
      <c r="L26" s="75"/>
      <c r="M26" s="76"/>
      <c r="N26" s="77">
        <f>分析係数表!H29</f>
        <v>1.2173975242294967E-2</v>
      </c>
      <c r="O26" s="78">
        <f t="shared" si="4"/>
        <v>0.13448158922041295</v>
      </c>
      <c r="P26" s="72">
        <f>分析係数表!C29</f>
        <v>0.20292812083079403</v>
      </c>
      <c r="Q26" s="78">
        <f t="shared" si="5"/>
        <v>2.7290096186837167E-2</v>
      </c>
      <c r="R26" s="79">
        <v>3.9795441328405609E-2</v>
      </c>
      <c r="S26" s="80">
        <f t="shared" si="6"/>
        <v>0.17309487873967921</v>
      </c>
      <c r="T26" s="81">
        <f>分析係数表!F29</f>
        <v>0.40384720428768384</v>
      </c>
      <c r="U26" s="82">
        <f t="shared" si="7"/>
        <v>6.9903882855535088E-2</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投入係数表!J27</f>
        <v>3.4292941828480889E-3</v>
      </c>
      <c r="E27" s="73">
        <f t="shared" si="0"/>
        <v>0.34292941828480888</v>
      </c>
      <c r="F27" s="72">
        <f>分析係数表!C30</f>
        <v>1</v>
      </c>
      <c r="G27" s="73">
        <f t="shared" si="1"/>
        <v>0.34292941828480888</v>
      </c>
      <c r="H27" s="73">
        <v>0.49562317622992647</v>
      </c>
      <c r="I27" s="73">
        <f t="shared" si="2"/>
        <v>0.49562317622992647</v>
      </c>
      <c r="J27" s="72">
        <f>分析係数表!G30</f>
        <v>0.34673715455884868</v>
      </c>
      <c r="K27" s="74">
        <f t="shared" si="3"/>
        <v>0.1718509698593835</v>
      </c>
      <c r="L27" s="75"/>
      <c r="M27" s="76"/>
      <c r="N27" s="77">
        <f>分析係数表!H30</f>
        <v>0</v>
      </c>
      <c r="O27" s="78">
        <f t="shared" si="4"/>
        <v>0</v>
      </c>
      <c r="P27" s="72">
        <f>分析係数表!C30</f>
        <v>1</v>
      </c>
      <c r="Q27" s="78">
        <f t="shared" si="5"/>
        <v>0</v>
      </c>
      <c r="R27" s="79">
        <v>4.7497720169481783E-2</v>
      </c>
      <c r="S27" s="80">
        <f t="shared" si="6"/>
        <v>0.5431208963994083</v>
      </c>
      <c r="T27" s="81">
        <f>分析係数表!F30</f>
        <v>0.44336430675838301</v>
      </c>
      <c r="U27" s="82">
        <f t="shared" si="7"/>
        <v>0.24080041971811522</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投入係数表!J28</f>
        <v>3.7954119675090867E-2</v>
      </c>
      <c r="E28" s="73">
        <f t="shared" si="0"/>
        <v>3.7954119675090867</v>
      </c>
      <c r="F28" s="72">
        <f>分析係数表!C31</f>
        <v>0.99667993786519227</v>
      </c>
      <c r="G28" s="73">
        <f t="shared" si="1"/>
        <v>3.7828109639497636</v>
      </c>
      <c r="H28" s="73">
        <v>4.7312696458689256</v>
      </c>
      <c r="I28" s="73">
        <f t="shared" si="2"/>
        <v>4.7312696458689256</v>
      </c>
      <c r="J28" s="72">
        <f>分析係数表!G31</f>
        <v>7.0744430198025232E-2</v>
      </c>
      <c r="K28" s="74">
        <f t="shared" si="3"/>
        <v>0.33471097521020976</v>
      </c>
      <c r="L28" s="75"/>
      <c r="M28" s="76"/>
      <c r="N28" s="77">
        <f>分析係数表!H31</f>
        <v>1.5783931066306964E-2</v>
      </c>
      <c r="O28" s="78">
        <f t="shared" si="4"/>
        <v>0.17435949159547151</v>
      </c>
      <c r="P28" s="72">
        <f>分析係数表!C31</f>
        <v>0.99667993786519227</v>
      </c>
      <c r="Q28" s="78">
        <f t="shared" si="5"/>
        <v>0.17378060724958105</v>
      </c>
      <c r="R28" s="79">
        <v>0.32949986893002065</v>
      </c>
      <c r="S28" s="80">
        <f t="shared" si="6"/>
        <v>5.0607695147989462</v>
      </c>
      <c r="T28" s="81">
        <f>分析係数表!F31</f>
        <v>0.308369223350977</v>
      </c>
      <c r="U28" s="82">
        <f t="shared" si="7"/>
        <v>1.5605855648368516</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投入係数表!J29</f>
        <v>2.322236691339723E-3</v>
      </c>
      <c r="E29" s="73">
        <f t="shared" si="0"/>
        <v>0.2322236691339723</v>
      </c>
      <c r="F29" s="72">
        <f>分析係数表!C32</f>
        <v>0.99973750468741629</v>
      </c>
      <c r="G29" s="73">
        <f t="shared" si="1"/>
        <v>0.23216271150935364</v>
      </c>
      <c r="H29" s="73">
        <v>0.30709404688675684</v>
      </c>
      <c r="I29" s="73">
        <f t="shared" si="2"/>
        <v>0.30709404688675684</v>
      </c>
      <c r="J29" s="72">
        <f>分析係数表!G32</f>
        <v>0.13654952076677315</v>
      </c>
      <c r="K29" s="74">
        <f t="shared" si="3"/>
        <v>4.1933544932715609E-2</v>
      </c>
      <c r="L29" s="75"/>
      <c r="M29" s="76"/>
      <c r="N29" s="77">
        <f>分析係数表!H32</f>
        <v>6.1925380029087757E-3</v>
      </c>
      <c r="O29" s="78">
        <f t="shared" si="4"/>
        <v>6.8406772263320537E-2</v>
      </c>
      <c r="P29" s="72">
        <f>分析係数表!C32</f>
        <v>0.99973750468741629</v>
      </c>
      <c r="Q29" s="78">
        <f t="shared" si="5"/>
        <v>6.8388815806252432E-2</v>
      </c>
      <c r="R29" s="79">
        <v>0.1018536078329766</v>
      </c>
      <c r="S29" s="80">
        <f t="shared" si="6"/>
        <v>0.40894765471973343</v>
      </c>
      <c r="T29" s="81">
        <f>分析係数表!F32</f>
        <v>0.46980830670926516</v>
      </c>
      <c r="U29" s="82">
        <f t="shared" si="7"/>
        <v>0.1921270051966032</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投入係数表!J30</f>
        <v>2.4949594203588416E-3</v>
      </c>
      <c r="E30" s="73">
        <f t="shared" si="0"/>
        <v>0.24949594203588416</v>
      </c>
      <c r="F30" s="72">
        <f>分析係数表!C33</f>
        <v>0.92720800471848297</v>
      </c>
      <c r="G30" s="73">
        <f t="shared" si="1"/>
        <v>0.23133463460045042</v>
      </c>
      <c r="H30" s="73">
        <v>0.30487724018701273</v>
      </c>
      <c r="I30" s="73">
        <f t="shared" si="2"/>
        <v>0.30487724018701273</v>
      </c>
      <c r="J30" s="72">
        <f>分析係数表!G33</f>
        <v>0.48251618559482062</v>
      </c>
      <c r="K30" s="74">
        <f t="shared" si="3"/>
        <v>0.14710820300971333</v>
      </c>
      <c r="L30" s="75"/>
      <c r="M30" s="76"/>
      <c r="N30" s="77">
        <f>分析係数表!H33</f>
        <v>1.0711870111293417E-3</v>
      </c>
      <c r="O30" s="78">
        <f t="shared" si="4"/>
        <v>1.1833023210730766E-2</v>
      </c>
      <c r="P30" s="72">
        <f>分析係数表!C33</f>
        <v>0.92720800471848297</v>
      </c>
      <c r="Q30" s="78">
        <f t="shared" si="5"/>
        <v>1.097167384100917E-2</v>
      </c>
      <c r="R30" s="79">
        <v>4.4571011449056806E-2</v>
      </c>
      <c r="S30" s="80">
        <f t="shared" si="6"/>
        <v>0.34944825163606952</v>
      </c>
      <c r="T30" s="81">
        <f>分析係数表!F33</f>
        <v>0.61375438359859724</v>
      </c>
      <c r="U30" s="82">
        <f t="shared" si="7"/>
        <v>0.21447539628250334</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投入係数表!J31</f>
        <v>4.6665737318649633E-2</v>
      </c>
      <c r="E31" s="73">
        <f t="shared" si="0"/>
        <v>4.6665737318649629</v>
      </c>
      <c r="F31" s="72">
        <f>分析係数表!C34</f>
        <v>0.43058167090385968</v>
      </c>
      <c r="G31" s="73">
        <f t="shared" si="1"/>
        <v>2.009341114862476</v>
      </c>
      <c r="H31" s="73">
        <v>2.3692823603999456</v>
      </c>
      <c r="I31" s="73">
        <f t="shared" si="2"/>
        <v>2.3692823603999456</v>
      </c>
      <c r="J31" s="72">
        <f>分析係数表!G34</f>
        <v>0.40252218378442245</v>
      </c>
      <c r="K31" s="74">
        <f t="shared" si="3"/>
        <v>0.95368870971009712</v>
      </c>
      <c r="L31" s="75"/>
      <c r="M31" s="76"/>
      <c r="N31" s="77">
        <f>分析係数表!H34</f>
        <v>0.17332617383102331</v>
      </c>
      <c r="O31" s="78">
        <f t="shared" si="4"/>
        <v>1.9146728037780576</v>
      </c>
      <c r="P31" s="72">
        <f>分析係数表!C34</f>
        <v>0.43058167090385968</v>
      </c>
      <c r="Q31" s="78">
        <f t="shared" si="5"/>
        <v>0.82442301508493387</v>
      </c>
      <c r="R31" s="79">
        <v>0.92611473242857123</v>
      </c>
      <c r="S31" s="80">
        <f t="shared" si="6"/>
        <v>3.2953970928285168</v>
      </c>
      <c r="T31" s="81">
        <f>分析係数表!F34</f>
        <v>0.66293540075026103</v>
      </c>
      <c r="U31" s="82">
        <f t="shared" si="7"/>
        <v>2.184635392365518</v>
      </c>
      <c r="V31" s="83">
        <f>分析係数表!D34</f>
        <v>0.16067471370017011</v>
      </c>
      <c r="W31" s="84">
        <f t="shared" si="8"/>
        <v>1</v>
      </c>
      <c r="X31" s="72">
        <f>分析係数表!E34</f>
        <v>0.14658203786750718</v>
      </c>
      <c r="Y31" s="85">
        <f t="shared" si="9"/>
        <v>0</v>
      </c>
    </row>
    <row r="32" spans="1:25" x14ac:dyDescent="0.15">
      <c r="A32" s="10" t="s">
        <v>20</v>
      </c>
      <c r="B32" s="9" t="s">
        <v>37</v>
      </c>
      <c r="C32" s="86"/>
      <c r="D32" s="72">
        <f>投入係数表!J32</f>
        <v>6.9129892252297589E-3</v>
      </c>
      <c r="E32" s="73">
        <f t="shared" si="0"/>
        <v>0.69129892252297587</v>
      </c>
      <c r="F32" s="72">
        <f>分析係数表!C35</f>
        <v>0.85041941808411148</v>
      </c>
      <c r="G32" s="73">
        <f t="shared" si="1"/>
        <v>0.58789402741416241</v>
      </c>
      <c r="H32" s="73">
        <v>0.90844556386391917</v>
      </c>
      <c r="I32" s="73">
        <f t="shared" si="2"/>
        <v>0.90844556386391917</v>
      </c>
      <c r="J32" s="72">
        <f>分析係数表!G35</f>
        <v>0.31439227022235533</v>
      </c>
      <c r="K32" s="74">
        <f t="shared" si="3"/>
        <v>0.28560826319660521</v>
      </c>
      <c r="L32" s="75"/>
      <c r="M32" s="76"/>
      <c r="N32" s="77">
        <f>分析係数表!H35</f>
        <v>5.0116599150103677E-2</v>
      </c>
      <c r="O32" s="78">
        <f t="shared" si="4"/>
        <v>0.55362030609467539</v>
      </c>
      <c r="P32" s="72">
        <f>分析係数表!C35</f>
        <v>0.85041941808411148</v>
      </c>
      <c r="Q32" s="78">
        <f t="shared" si="5"/>
        <v>0.47080945854858153</v>
      </c>
      <c r="R32" s="79">
        <v>0.72301748192342874</v>
      </c>
      <c r="S32" s="80">
        <f t="shared" si="6"/>
        <v>1.6314630457873478</v>
      </c>
      <c r="T32" s="81">
        <f>分析係数表!F35</f>
        <v>0.64510687312527537</v>
      </c>
      <c r="U32" s="82">
        <f t="shared" si="7"/>
        <v>1.0524680240873139</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投入係数表!J33</f>
        <v>2.2861961218987258E-3</v>
      </c>
      <c r="E33" s="73">
        <f t="shared" si="0"/>
        <v>0.22861961218987259</v>
      </c>
      <c r="F33" s="72">
        <f>分析係数表!C36</f>
        <v>0.99367212085214862</v>
      </c>
      <c r="G33" s="73">
        <f t="shared" si="1"/>
        <v>0.22717293491310642</v>
      </c>
      <c r="H33" s="73">
        <v>0.47825436488609424</v>
      </c>
      <c r="I33" s="73">
        <f t="shared" si="2"/>
        <v>0.47825436488609424</v>
      </c>
      <c r="J33" s="72">
        <f>分析係数表!G36</f>
        <v>5.4622350270852466E-2</v>
      </c>
      <c r="K33" s="74">
        <f t="shared" si="3"/>
        <v>2.6123377437372322E-2</v>
      </c>
      <c r="L33" s="75"/>
      <c r="M33" s="76"/>
      <c r="N33" s="77">
        <f>分析係数表!H36</f>
        <v>0.22260102528255266</v>
      </c>
      <c r="O33" s="78">
        <f t="shared" si="4"/>
        <v>2.458994621418968</v>
      </c>
      <c r="P33" s="72">
        <f>分析係数表!C36</f>
        <v>0.99367212085214862</v>
      </c>
      <c r="Q33" s="78">
        <f t="shared" si="5"/>
        <v>2.4434344006294122</v>
      </c>
      <c r="R33" s="79">
        <v>2.6038169090607477</v>
      </c>
      <c r="S33" s="80">
        <f t="shared" si="6"/>
        <v>3.0820712739468421</v>
      </c>
      <c r="T33" s="81">
        <f>分析係数表!F36</f>
        <v>0.84078106922799567</v>
      </c>
      <c r="U33" s="82">
        <f t="shared" si="7"/>
        <v>2.5913471811459168</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投入係数表!J34</f>
        <v>2.4770751377871769E-2</v>
      </c>
      <c r="E34" s="73">
        <f t="shared" si="0"/>
        <v>2.4770751377871769</v>
      </c>
      <c r="F34" s="72">
        <f>分析係数表!C37</f>
        <v>0.57178358697686016</v>
      </c>
      <c r="G34" s="73">
        <f t="shared" si="1"/>
        <v>1.4163509074951521</v>
      </c>
      <c r="H34" s="73">
        <v>1.871267355591929</v>
      </c>
      <c r="I34" s="73">
        <f t="shared" si="2"/>
        <v>1.871267355591929</v>
      </c>
      <c r="J34" s="72">
        <f>分析係数表!G37</f>
        <v>0.36884830758302428</v>
      </c>
      <c r="K34" s="74">
        <f t="shared" si="3"/>
        <v>0.69021379714544429</v>
      </c>
      <c r="L34" s="75"/>
      <c r="M34" s="76"/>
      <c r="N34" s="77">
        <f>分析係数表!H37</f>
        <v>4.5622990798280361E-2</v>
      </c>
      <c r="O34" s="78">
        <f t="shared" si="4"/>
        <v>0.50398100747117991</v>
      </c>
      <c r="P34" s="72">
        <f>分析係数表!C37</f>
        <v>0.57178358697686016</v>
      </c>
      <c r="Q34" s="78">
        <f t="shared" si="5"/>
        <v>0.28816806822008301</v>
      </c>
      <c r="R34" s="79">
        <v>0.38923534480832772</v>
      </c>
      <c r="S34" s="80">
        <f t="shared" si="6"/>
        <v>2.2605027004002567</v>
      </c>
      <c r="T34" s="81">
        <f>分析係数表!F37</f>
        <v>0.64429400301330442</v>
      </c>
      <c r="U34" s="82">
        <f t="shared" si="7"/>
        <v>1.4564283336632657</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投入係数表!J35</f>
        <v>1.1522782059956547E-2</v>
      </c>
      <c r="E35" s="73">
        <f t="shared" si="0"/>
        <v>1.1522782059956547</v>
      </c>
      <c r="F35" s="72">
        <f>分析係数表!C38</f>
        <v>0.42668283982472699</v>
      </c>
      <c r="G35" s="73">
        <f t="shared" si="1"/>
        <v>0.49165733720236771</v>
      </c>
      <c r="H35" s="73">
        <v>0.78096747778361164</v>
      </c>
      <c r="I35" s="73">
        <f t="shared" si="2"/>
        <v>0.78096747778361164</v>
      </c>
      <c r="J35" s="72">
        <f>分析係数表!G38</f>
        <v>0.18042179614021467</v>
      </c>
      <c r="K35" s="74">
        <f t="shared" si="3"/>
        <v>0.14090355506881241</v>
      </c>
      <c r="L35" s="75"/>
      <c r="M35" s="76"/>
      <c r="N35" s="77">
        <f>分析係数表!H38</f>
        <v>3.1385057501308801E-2</v>
      </c>
      <c r="O35" s="78">
        <f t="shared" si="4"/>
        <v>0.34669960522725574</v>
      </c>
      <c r="P35" s="72">
        <f>分析係数表!C38</f>
        <v>0.42668283982472699</v>
      </c>
      <c r="Q35" s="78">
        <f t="shared" si="5"/>
        <v>0.14793077212447725</v>
      </c>
      <c r="R35" s="79">
        <v>0.23705389628322734</v>
      </c>
      <c r="S35" s="80">
        <f t="shared" si="6"/>
        <v>1.0180213740668389</v>
      </c>
      <c r="T35" s="81">
        <f>分析係数表!F38</f>
        <v>0.52437100026299643</v>
      </c>
      <c r="U35" s="82">
        <f t="shared" si="7"/>
        <v>0.5338208862085384</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投入係数表!J36</f>
        <v>0</v>
      </c>
      <c r="E36" s="73">
        <f t="shared" si="0"/>
        <v>0</v>
      </c>
      <c r="F36" s="72">
        <f>分析係数表!C39</f>
        <v>1</v>
      </c>
      <c r="G36" s="73">
        <f t="shared" si="1"/>
        <v>0</v>
      </c>
      <c r="H36" s="73">
        <v>6.5972262920282396E-2</v>
      </c>
      <c r="I36" s="73">
        <f t="shared" si="2"/>
        <v>6.5972262920282396E-2</v>
      </c>
      <c r="J36" s="72">
        <f>分析係数表!G39</f>
        <v>0.351753812215997</v>
      </c>
      <c r="K36" s="74">
        <f t="shared" si="3"/>
        <v>2.3205994982725395E-2</v>
      </c>
      <c r="L36" s="75"/>
      <c r="M36" s="76"/>
      <c r="N36" s="77">
        <f>分析係数表!H39</f>
        <v>2.6196741762610056E-3</v>
      </c>
      <c r="O36" s="78">
        <f t="shared" si="4"/>
        <v>2.8938612035228933E-2</v>
      </c>
      <c r="P36" s="72">
        <f>分析係数表!C39</f>
        <v>1</v>
      </c>
      <c r="Q36" s="78">
        <f t="shared" si="5"/>
        <v>2.8938612035228933E-2</v>
      </c>
      <c r="R36" s="79">
        <v>3.7648369429360298E-2</v>
      </c>
      <c r="S36" s="80">
        <f t="shared" si="6"/>
        <v>0.10362063234964269</v>
      </c>
      <c r="T36" s="81">
        <f>分析係数表!F39</f>
        <v>0.70125652740175148</v>
      </c>
      <c r="U36" s="82">
        <f t="shared" si="7"/>
        <v>7.2664644808684023E-2</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投入係数表!J37</f>
        <v>3.2912520017816283E-4</v>
      </c>
      <c r="E37" s="73">
        <f t="shared" si="0"/>
        <v>3.2912520017816284E-2</v>
      </c>
      <c r="F37" s="72">
        <f>分析係数表!C40</f>
        <v>0.86812466863195592</v>
      </c>
      <c r="G37" s="73">
        <f t="shared" si="1"/>
        <v>2.8572170534309379E-2</v>
      </c>
      <c r="H37" s="73">
        <v>4.062020513002669E-2</v>
      </c>
      <c r="I37" s="73">
        <f t="shared" si="2"/>
        <v>4.062020513002669E-2</v>
      </c>
      <c r="J37" s="72">
        <f>分析係数表!G40</f>
        <v>0.5308449982881025</v>
      </c>
      <c r="K37" s="74">
        <f t="shared" si="3"/>
        <v>2.156303272271139E-2</v>
      </c>
      <c r="L37" s="75"/>
      <c r="M37" s="76"/>
      <c r="N37" s="77">
        <f>分析係数表!H40</f>
        <v>3.1726768564274997E-2</v>
      </c>
      <c r="O37" s="78">
        <f t="shared" si="4"/>
        <v>0.35047436621430267</v>
      </c>
      <c r="P37" s="72">
        <f>分析係数表!C40</f>
        <v>0.86812466863195592</v>
      </c>
      <c r="Q37" s="78">
        <f t="shared" si="5"/>
        <v>0.30425544303378627</v>
      </c>
      <c r="R37" s="79">
        <v>0.30691530106128589</v>
      </c>
      <c r="S37" s="80">
        <f t="shared" si="6"/>
        <v>0.34753550619131257</v>
      </c>
      <c r="T37" s="81">
        <f>分析係数表!F40</f>
        <v>0.72849135138041188</v>
      </c>
      <c r="U37" s="82">
        <f t="shared" si="7"/>
        <v>0.25317661055798479</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投入係数表!J38</f>
        <v>1.2240193395055642E-5</v>
      </c>
      <c r="E38" s="73">
        <f t="shared" si="0"/>
        <v>1.2240193395055643E-3</v>
      </c>
      <c r="F38" s="72">
        <f>分析係数表!C41</f>
        <v>0.9999434031873089</v>
      </c>
      <c r="G38" s="73">
        <f t="shared" si="1"/>
        <v>1.223950063912276E-3</v>
      </c>
      <c r="H38" s="73">
        <v>6.5857957793895852E-3</v>
      </c>
      <c r="I38" s="73">
        <f t="shared" si="2"/>
        <v>6.5857957793895852E-3</v>
      </c>
      <c r="J38" s="72">
        <f>分析係数表!G41</f>
        <v>0.50163334603597476</v>
      </c>
      <c r="K38" s="74">
        <f t="shared" si="3"/>
        <v>3.3036547731247977E-3</v>
      </c>
      <c r="L38" s="75"/>
      <c r="M38" s="76"/>
      <c r="N38" s="77">
        <f>分析係数表!H41</f>
        <v>4.605647758626856E-2</v>
      </c>
      <c r="O38" s="78">
        <f t="shared" si="4"/>
        <v>0.50876958236101311</v>
      </c>
      <c r="P38" s="72">
        <f>分析係数表!C41</f>
        <v>0.9999434031873089</v>
      </c>
      <c r="Q38" s="78">
        <f t="shared" si="5"/>
        <v>0.50874078762425734</v>
      </c>
      <c r="R38" s="79">
        <v>0.51828102093110517</v>
      </c>
      <c r="S38" s="80">
        <f t="shared" si="6"/>
        <v>0.52486681671049473</v>
      </c>
      <c r="T38" s="81">
        <f>分析係数表!F41</f>
        <v>0.6065809667987323</v>
      </c>
      <c r="U38" s="82">
        <f t="shared" si="7"/>
        <v>0.31837422112082492</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投入係数表!J39</f>
        <v>1.6415459364257955E-3</v>
      </c>
      <c r="E39" s="73">
        <f>$C$12*D39</f>
        <v>0.16415459364257956</v>
      </c>
      <c r="F39" s="72">
        <f>分析係数表!C42</f>
        <v>0.93692850875802069</v>
      </c>
      <c r="G39" s="73">
        <f>E39*F39</f>
        <v>0.15380111862732093</v>
      </c>
      <c r="H39" s="73">
        <v>0.19472783417658335</v>
      </c>
      <c r="I39" s="73">
        <f>C39+H39</f>
        <v>0.19472783417658335</v>
      </c>
      <c r="J39" s="72">
        <f>分析係数表!G42</f>
        <v>0.49922072097325781</v>
      </c>
      <c r="K39" s="74">
        <f>I39*J39</f>
        <v>9.7212169771194928E-2</v>
      </c>
      <c r="L39" s="75"/>
      <c r="M39" s="76"/>
      <c r="N39" s="77">
        <f>分析係数表!H42</f>
        <v>1.1809361738003208E-2</v>
      </c>
      <c r="O39" s="78">
        <f t="shared" si="4"/>
        <v>0.13045383308221858</v>
      </c>
      <c r="P39" s="72">
        <f>分析係数表!C42</f>
        <v>0.93692850875802069</v>
      </c>
      <c r="Q39" s="78">
        <f>O39*P39</f>
        <v>0.12222591529149081</v>
      </c>
      <c r="R39" s="79">
        <v>0.13355177635905463</v>
      </c>
      <c r="S39" s="80">
        <f>I39+R39</f>
        <v>0.32827961053563798</v>
      </c>
      <c r="T39" s="81">
        <f>分析係数表!F42</f>
        <v>0.57339238661209846</v>
      </c>
      <c r="U39" s="82">
        <f t="shared" si="7"/>
        <v>0.18823302936111963</v>
      </c>
      <c r="V39" s="83">
        <f>分析係数表!D42</f>
        <v>0.13686157986208444</v>
      </c>
      <c r="W39" s="84">
        <f t="shared" si="8"/>
        <v>0</v>
      </c>
      <c r="X39" s="72">
        <f>分析係数表!E42</f>
        <v>0.12798116275158378</v>
      </c>
      <c r="Y39" s="85">
        <f t="shared" si="9"/>
        <v>0</v>
      </c>
    </row>
    <row r="40" spans="1:25" x14ac:dyDescent="0.15">
      <c r="A40" s="10" t="s">
        <v>156</v>
      </c>
      <c r="B40" s="9" t="s">
        <v>41</v>
      </c>
      <c r="C40" s="86"/>
      <c r="D40" s="72">
        <f>投入係数表!J40</f>
        <v>5.3248921332957062E-2</v>
      </c>
      <c r="E40" s="73">
        <f>$C$12*D40</f>
        <v>5.3248921332957062</v>
      </c>
      <c r="F40" s="72">
        <f>分析係数表!C43</f>
        <v>0.64668770435795053</v>
      </c>
      <c r="G40" s="73">
        <f>E40*F40</f>
        <v>3.44354226963471</v>
      </c>
      <c r="H40" s="73">
        <v>4.8280280724197349</v>
      </c>
      <c r="I40" s="73">
        <f>C40+H40</f>
        <v>4.8280280724197349</v>
      </c>
      <c r="J40" s="72">
        <f>分析係数表!G43</f>
        <v>0.34525361813281841</v>
      </c>
      <c r="K40" s="74">
        <f>I40*J40</f>
        <v>1.6668941604497305</v>
      </c>
      <c r="L40" s="75"/>
      <c r="M40" s="76"/>
      <c r="N40" s="77">
        <f>分析係数表!H43</f>
        <v>1.6687581740348217E-2</v>
      </c>
      <c r="O40" s="78">
        <f t="shared" si="4"/>
        <v>0.1843418002766132</v>
      </c>
      <c r="P40" s="72">
        <f>分析係数表!C43</f>
        <v>0.64668770435795053</v>
      </c>
      <c r="Q40" s="78">
        <f>O40*P40</f>
        <v>0.1192115756380948</v>
      </c>
      <c r="R40" s="79">
        <v>0.48045928568771412</v>
      </c>
      <c r="S40" s="80">
        <f>I40+R40</f>
        <v>5.308487358107449</v>
      </c>
      <c r="T40" s="81">
        <f>分析係数表!F43</f>
        <v>0.5971160790993254</v>
      </c>
      <c r="U40" s="82">
        <f t="shared" si="7"/>
        <v>3.1697831572214565</v>
      </c>
      <c r="V40" s="83">
        <f>分析係数表!D43</f>
        <v>0.11965406207615147</v>
      </c>
      <c r="W40" s="84">
        <f t="shared" si="8"/>
        <v>1</v>
      </c>
      <c r="X40" s="72">
        <f>分析係数表!E43</f>
        <v>0.10089499703022012</v>
      </c>
      <c r="Y40" s="85">
        <f t="shared" si="9"/>
        <v>1</v>
      </c>
    </row>
    <row r="41" spans="1:25" x14ac:dyDescent="0.15">
      <c r="A41" s="10" t="s">
        <v>572</v>
      </c>
      <c r="B41" s="9" t="s">
        <v>42</v>
      </c>
      <c r="C41" s="86"/>
      <c r="D41" s="72">
        <f>投入係数表!J41</f>
        <v>1.0812170832299151E-4</v>
      </c>
      <c r="E41" s="73">
        <f>$C$12*D41</f>
        <v>1.0812170832299151E-2</v>
      </c>
      <c r="F41" s="72">
        <f>分析係数表!C44</f>
        <v>0.69156580457188765</v>
      </c>
      <c r="G41" s="73">
        <f>E41*F41</f>
        <v>7.4773276208076585E-3</v>
      </c>
      <c r="H41" s="73">
        <v>1.9212470765376414E-2</v>
      </c>
      <c r="I41" s="73">
        <f>C41+H41</f>
        <v>1.9212470765376414E-2</v>
      </c>
      <c r="J41" s="72">
        <f>分析係数表!G44</f>
        <v>0.27271905819722003</v>
      </c>
      <c r="K41" s="74">
        <f>I41*J41</f>
        <v>5.2396069327750785E-3</v>
      </c>
      <c r="L41" s="75"/>
      <c r="M41" s="76"/>
      <c r="N41" s="77">
        <f>分析係数表!H44</f>
        <v>0.15674397651271663</v>
      </c>
      <c r="O41" s="78">
        <f t="shared" si="4"/>
        <v>1.7314951478563618</v>
      </c>
      <c r="P41" s="72">
        <f>分析係数表!C44</f>
        <v>0.69156580457188765</v>
      </c>
      <c r="Q41" s="78">
        <f>O41*P41</f>
        <v>1.1974428350396045</v>
      </c>
      <c r="R41" s="79">
        <v>1.2202287882609044</v>
      </c>
      <c r="S41" s="80">
        <f>I41+R41</f>
        <v>1.2394412590262809</v>
      </c>
      <c r="T41" s="81">
        <f>分析係数表!F44</f>
        <v>0.50862281906626206</v>
      </c>
      <c r="U41" s="82">
        <f t="shared" si="7"/>
        <v>0.63040810723298413</v>
      </c>
      <c r="V41" s="83">
        <f>分析係数表!D44</f>
        <v>0.14406819380410243</v>
      </c>
      <c r="W41" s="84">
        <f t="shared" si="8"/>
        <v>0</v>
      </c>
      <c r="X41" s="72">
        <f>分析係数表!E44</f>
        <v>0.11993705213297758</v>
      </c>
      <c r="Y41" s="85">
        <f t="shared" si="9"/>
        <v>0</v>
      </c>
    </row>
    <row r="42" spans="1:25" x14ac:dyDescent="0.15">
      <c r="A42" s="10" t="s">
        <v>282</v>
      </c>
      <c r="B42" s="9" t="s">
        <v>236</v>
      </c>
      <c r="C42" s="86"/>
      <c r="D42" s="72">
        <f>投入係数表!J42</f>
        <v>5.9432939040436844E-4</v>
      </c>
      <c r="E42" s="73">
        <f>$C$12*D42</f>
        <v>5.9432939040436845E-2</v>
      </c>
      <c r="F42" s="72">
        <f>分析係数表!C45</f>
        <v>1</v>
      </c>
      <c r="G42" s="73">
        <f>E42*F42</f>
        <v>5.9432939040436845E-2</v>
      </c>
      <c r="H42" s="73">
        <v>8.9774989632757096E-2</v>
      </c>
      <c r="I42" s="73">
        <f>C42+H42</f>
        <v>8.9774989632757096E-2</v>
      </c>
      <c r="J42" s="72">
        <f>分析係数表!G45</f>
        <v>0</v>
      </c>
      <c r="K42" s="74">
        <f>I42*J42</f>
        <v>0</v>
      </c>
      <c r="L42" s="75"/>
      <c r="M42" s="76"/>
      <c r="N42" s="77">
        <f>分析係数表!H45</f>
        <v>0</v>
      </c>
      <c r="O42" s="78">
        <f t="shared" si="4"/>
        <v>0</v>
      </c>
      <c r="P42" s="72">
        <f>分析係数表!C45</f>
        <v>1</v>
      </c>
      <c r="Q42" s="78">
        <f>O42*P42</f>
        <v>0</v>
      </c>
      <c r="R42" s="79">
        <v>1.3506270993700997E-2</v>
      </c>
      <c r="S42" s="80">
        <f>I42+R42</f>
        <v>0.10328126062645809</v>
      </c>
      <c r="T42" s="81">
        <f>分析係数表!F45</f>
        <v>0</v>
      </c>
      <c r="U42" s="82">
        <f t="shared" si="7"/>
        <v>0</v>
      </c>
      <c r="V42" s="83">
        <f>分析係数表!D45</f>
        <v>0</v>
      </c>
      <c r="W42" s="84">
        <f t="shared" si="8"/>
        <v>0</v>
      </c>
      <c r="X42" s="72">
        <f>分析係数表!E45</f>
        <v>0</v>
      </c>
      <c r="Y42" s="85">
        <f t="shared" si="9"/>
        <v>0</v>
      </c>
    </row>
    <row r="43" spans="1:25" x14ac:dyDescent="0.15">
      <c r="A43" s="10" t="s">
        <v>283</v>
      </c>
      <c r="B43" s="9" t="s">
        <v>237</v>
      </c>
      <c r="C43" s="86"/>
      <c r="D43" s="447">
        <f>投入係数表!J43</f>
        <v>1.6163855388915144E-3</v>
      </c>
      <c r="E43" s="441">
        <f>$C$12*D43</f>
        <v>0.16163855388915144</v>
      </c>
      <c r="F43" s="447">
        <f>分析係数表!C46</f>
        <v>0.99300149364803736</v>
      </c>
      <c r="G43" s="441">
        <f>E43*F43</f>
        <v>0.16050732544303614</v>
      </c>
      <c r="H43" s="441">
        <v>0.26752649196351852</v>
      </c>
      <c r="I43" s="441">
        <f>C43+H43</f>
        <v>0.26752649196351852</v>
      </c>
      <c r="J43" s="447">
        <f>分析係数表!G46</f>
        <v>1.2662527198429125E-2</v>
      </c>
      <c r="K43" s="442">
        <f>I43*J43</f>
        <v>3.3875614807883842E-3</v>
      </c>
      <c r="L43" s="448"/>
      <c r="M43" s="449"/>
      <c r="N43" s="450">
        <f>分析係数表!H46</f>
        <v>3.642815848522589E-5</v>
      </c>
      <c r="O43" s="451">
        <f t="shared" si="4"/>
        <v>4.0240895418009186E-4</v>
      </c>
      <c r="P43" s="447">
        <f>分析係数表!C46</f>
        <v>0.99300149364803736</v>
      </c>
      <c r="Q43" s="451">
        <f>O43*P43</f>
        <v>3.9959269255817584E-4</v>
      </c>
      <c r="R43" s="452">
        <v>3.5319249914480676E-2</v>
      </c>
      <c r="S43" s="444">
        <f>I43+R43</f>
        <v>0.30284574187799917</v>
      </c>
      <c r="T43" s="453">
        <f>分析係数表!F46</f>
        <v>0.42786180544499286</v>
      </c>
      <c r="U43" s="445">
        <f t="shared" si="7"/>
        <v>0.12957612589124901</v>
      </c>
      <c r="V43" s="454">
        <f>分析係数表!D46</f>
        <v>2.303242583452741E-3</v>
      </c>
      <c r="W43" s="458">
        <f t="shared" si="8"/>
        <v>0</v>
      </c>
      <c r="X43" s="447">
        <f>分析係数表!E46</f>
        <v>2.2926285623308391E-3</v>
      </c>
      <c r="Y43" s="85">
        <f t="shared" si="9"/>
        <v>0</v>
      </c>
    </row>
    <row r="44" spans="1:25" x14ac:dyDescent="0.15">
      <c r="A44" s="129">
        <v>40</v>
      </c>
      <c r="B44" s="17" t="s">
        <v>137</v>
      </c>
      <c r="C44" s="135">
        <f>SUM(C5:C43)</f>
        <v>100</v>
      </c>
      <c r="D44" s="72">
        <f>投入係数表!J44</f>
        <v>0.65604648553447142</v>
      </c>
      <c r="E44" s="441">
        <f>SUM(E5:E43)</f>
        <v>65.604648553447134</v>
      </c>
      <c r="F44" s="447">
        <f>分析係数表!C47</f>
        <v>0.58532523599566522</v>
      </c>
      <c r="G44" s="441">
        <f>SUM(G5:G43)</f>
        <v>21.525098992402725</v>
      </c>
      <c r="H44" s="441">
        <f>SUM(H5:H43)</f>
        <v>27.256590766316052</v>
      </c>
      <c r="I44" s="441">
        <f>SUM(I5:I43)</f>
        <v>127.25659076631608</v>
      </c>
      <c r="J44" s="72">
        <f>分析係数表!G47</f>
        <v>0.25475569279079324</v>
      </c>
      <c r="K44" s="442">
        <f>SUM(K5:K43)</f>
        <v>16.197427466689579</v>
      </c>
      <c r="L44" s="15">
        <f>最終需要_まとめ!M21</f>
        <v>0.68200000000000005</v>
      </c>
      <c r="M44" s="441">
        <f>K44*L44</f>
        <v>11.046645532282293</v>
      </c>
      <c r="N44" s="77">
        <f>分析係数表!H47</f>
        <v>1</v>
      </c>
      <c r="O44" s="441">
        <f>SUM(O5:O43)</f>
        <v>11.046645532282295</v>
      </c>
      <c r="P44" s="72">
        <f>分析係数表!C47</f>
        <v>0.58532523599566522</v>
      </c>
      <c r="Q44" s="443">
        <f>SUM(Q5:Q43)</f>
        <v>7.1732801840369484</v>
      </c>
      <c r="R44" s="441">
        <f>SUM(R5:R43)</f>
        <v>8.8077212440374577</v>
      </c>
      <c r="S44" s="444">
        <f>SUM(S5:S43)</f>
        <v>136.06431201035355</v>
      </c>
      <c r="T44" s="453">
        <f>分析係数表!F47</f>
        <v>0.5063294671067512</v>
      </c>
      <c r="U44" s="445">
        <f>SUM(U5:U43)</f>
        <v>51.21972390984255</v>
      </c>
      <c r="V44" s="454">
        <f>分析係数表!D47</f>
        <v>6.4581730562403572E-2</v>
      </c>
      <c r="W44" s="458">
        <f>SUM(W5:W43)</f>
        <v>4</v>
      </c>
      <c r="X44" s="447">
        <f>分析係数表!E47</f>
        <v>5.7136770824146227E-2</v>
      </c>
      <c r="Y44" s="95">
        <f>SUM(Y5:Y43)</f>
        <v>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6" width="9" style="5" bestFit="1" customWidth="1"/>
    <col min="7" max="16384" width="8.875" style="5"/>
  </cols>
  <sheetData>
    <row r="1" spans="1:25" ht="13.5" x14ac:dyDescent="0.15">
      <c r="B1" s="57" t="s">
        <v>546</v>
      </c>
      <c r="C1" s="58"/>
      <c r="D1" s="58"/>
      <c r="E1" s="58"/>
      <c r="F1" s="59"/>
      <c r="G1" s="58" t="s">
        <v>445</v>
      </c>
    </row>
    <row r="2" spans="1:25" x14ac:dyDescent="0.15">
      <c r="B2" s="5" t="s">
        <v>573</v>
      </c>
      <c r="S2" s="5" t="s">
        <v>139</v>
      </c>
      <c r="U2" s="60" t="s">
        <v>170</v>
      </c>
      <c r="W2" s="5" t="s">
        <v>122</v>
      </c>
      <c r="Y2" s="5" t="s">
        <v>140</v>
      </c>
    </row>
    <row r="3" spans="1:25" ht="45" x14ac:dyDescent="0.15">
      <c r="B3" s="61"/>
      <c r="C3" s="62" t="s">
        <v>185</v>
      </c>
      <c r="D3" s="62" t="s">
        <v>200</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99">
        <f>投入係数表!K5</f>
        <v>0</v>
      </c>
      <c r="E5" s="100">
        <f t="shared" ref="E5:E38" si="0">$C$13*D5</f>
        <v>0</v>
      </c>
      <c r="F5" s="72">
        <f>分析係数表!C8</f>
        <v>0.16988323914406789</v>
      </c>
      <c r="G5" s="100">
        <f t="shared" ref="G5:G38" si="1">E5*F5</f>
        <v>0</v>
      </c>
      <c r="H5" s="100">
        <f t="array" ref="H5:H43">MMULT(逆行列係数!C5:AO43,'9'!G5:G43)</f>
        <v>3.8462574454671983E-4</v>
      </c>
      <c r="I5" s="100">
        <f t="shared" ref="I5:I38" si="2">C5+H5</f>
        <v>3.8462574454671983E-4</v>
      </c>
      <c r="J5" s="99">
        <f>分析係数表!G8</f>
        <v>0.11982810575688495</v>
      </c>
      <c r="K5" s="101">
        <f t="shared" ref="K5:K38" si="3">I5*J5</f>
        <v>4.6088974394364962E-5</v>
      </c>
      <c r="L5" s="75" t="s">
        <v>495</v>
      </c>
      <c r="M5" s="76" t="s">
        <v>495</v>
      </c>
      <c r="N5" s="77">
        <f>分析係数表!H8</f>
        <v>1.1007693311748612E-2</v>
      </c>
      <c r="O5" s="78">
        <f t="shared" ref="O5:O43" si="4">$M$44*N5</f>
        <v>3.412152794385466E-2</v>
      </c>
      <c r="P5" s="72">
        <f>分析係数表!C8</f>
        <v>0.16988323914406789</v>
      </c>
      <c r="Q5" s="78">
        <f t="shared" ref="Q5:Q38" si="5">O5*P5</f>
        <v>5.7966756916468564E-3</v>
      </c>
      <c r="R5" s="79">
        <f t="array" ref="R5:R43">MMULT(逆行列係数!C5:AO43,'9'!Q5:Q43)</f>
        <v>9.7140258084195876E-3</v>
      </c>
      <c r="S5" s="80">
        <f t="shared" ref="S5:S38" si="6">I5+R5</f>
        <v>1.0098651552966308E-2</v>
      </c>
      <c r="T5" s="81">
        <f>分析係数表!F8</f>
        <v>0.4520504153237429</v>
      </c>
      <c r="U5" s="82">
        <f t="shared" ref="U5:U43" si="7">S5*T5</f>
        <v>4.565099628728181E-3</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99">
        <f>投入係数表!K6</f>
        <v>0</v>
      </c>
      <c r="E6" s="100">
        <f t="shared" si="0"/>
        <v>0</v>
      </c>
      <c r="F6" s="72">
        <f>分析係数表!C9</f>
        <v>0.40976645435244163</v>
      </c>
      <c r="G6" s="100">
        <f t="shared" si="1"/>
        <v>0</v>
      </c>
      <c r="H6" s="100">
        <v>2.4220702622842517E-4</v>
      </c>
      <c r="I6" s="100">
        <f t="shared" si="2"/>
        <v>2.4220702622842517E-4</v>
      </c>
      <c r="J6" s="99">
        <f>分析係数表!G9</f>
        <v>0.27278621711745094</v>
      </c>
      <c r="K6" s="101">
        <f t="shared" si="3"/>
        <v>6.6070738444119325E-5</v>
      </c>
      <c r="L6" s="75"/>
      <c r="M6" s="76"/>
      <c r="N6" s="77">
        <f>分析係数表!H9</f>
        <v>5.6766522140644718E-4</v>
      </c>
      <c r="O6" s="78">
        <f t="shared" si="4"/>
        <v>1.7596424760763616E-3</v>
      </c>
      <c r="P6" s="72">
        <f>分析係数表!C9</f>
        <v>0.40976645435244163</v>
      </c>
      <c r="Q6" s="78">
        <f t="shared" si="5"/>
        <v>7.2104245834976176E-4</v>
      </c>
      <c r="R6" s="79">
        <v>9.7058296598487304E-4</v>
      </c>
      <c r="S6" s="80">
        <f t="shared" si="6"/>
        <v>1.2127899922132982E-3</v>
      </c>
      <c r="T6" s="81">
        <f>分析係数表!F9</f>
        <v>0.74407187847350875</v>
      </c>
      <c r="U6" s="82">
        <f t="shared" si="7"/>
        <v>9.0240292770002082E-4</v>
      </c>
      <c r="V6" s="83">
        <f>分析係数表!D9</f>
        <v>0.14440533530937386</v>
      </c>
      <c r="W6" s="127">
        <f t="shared" si="8"/>
        <v>0</v>
      </c>
      <c r="X6" s="72">
        <f>分析係数表!E9</f>
        <v>0.11439422008151168</v>
      </c>
      <c r="Y6" s="126">
        <f t="shared" si="9"/>
        <v>0</v>
      </c>
    </row>
    <row r="7" spans="1:25" x14ac:dyDescent="0.15">
      <c r="A7" s="10" t="s">
        <v>178</v>
      </c>
      <c r="B7" s="9" t="s">
        <v>222</v>
      </c>
      <c r="C7" s="86"/>
      <c r="D7" s="99">
        <f>投入係数表!K7</f>
        <v>0</v>
      </c>
      <c r="E7" s="100">
        <f t="shared" si="0"/>
        <v>0</v>
      </c>
      <c r="F7" s="72">
        <f>分析係数表!C10</f>
        <v>0.68007710705743762</v>
      </c>
      <c r="G7" s="100">
        <f t="shared" si="1"/>
        <v>0</v>
      </c>
      <c r="H7" s="100">
        <v>1.5903498627942408E-3</v>
      </c>
      <c r="I7" s="100">
        <f t="shared" si="2"/>
        <v>1.5903498627942408E-3</v>
      </c>
      <c r="J7" s="99">
        <f>分析係数表!G10</f>
        <v>0.17854260725424764</v>
      </c>
      <c r="K7" s="101">
        <f t="shared" si="3"/>
        <v>2.8394521094971876E-4</v>
      </c>
      <c r="L7" s="75"/>
      <c r="M7" s="76"/>
      <c r="N7" s="77">
        <f>分析係数表!H10</f>
        <v>1.290834700219075E-3</v>
      </c>
      <c r="O7" s="78">
        <f t="shared" si="4"/>
        <v>4.001315357088712E-3</v>
      </c>
      <c r="P7" s="72">
        <f>分析係数表!C10</f>
        <v>0.68007710705743762</v>
      </c>
      <c r="Q7" s="78">
        <f t="shared" si="5"/>
        <v>2.7212029724733894E-3</v>
      </c>
      <c r="R7" s="79">
        <v>4.5899292766783811E-3</v>
      </c>
      <c r="S7" s="80">
        <f t="shared" si="6"/>
        <v>6.1802791394726221E-3</v>
      </c>
      <c r="T7" s="81">
        <f>分析係数表!F10</f>
        <v>0.51654343606185527</v>
      </c>
      <c r="U7" s="82">
        <f t="shared" si="7"/>
        <v>3.1923826225245945E-3</v>
      </c>
      <c r="V7" s="83">
        <f>分析係数表!D10</f>
        <v>9.7799297694606213E-2</v>
      </c>
      <c r="W7" s="127">
        <f t="shared" si="8"/>
        <v>0</v>
      </c>
      <c r="X7" s="72">
        <f>分析係数表!E10</f>
        <v>2.6958057972911079E-2</v>
      </c>
      <c r="Y7" s="126">
        <f t="shared" si="9"/>
        <v>0</v>
      </c>
    </row>
    <row r="8" spans="1:25" x14ac:dyDescent="0.15">
      <c r="A8" s="10" t="s">
        <v>179</v>
      </c>
      <c r="B8" s="9" t="s">
        <v>27</v>
      </c>
      <c r="C8" s="86"/>
      <c r="D8" s="99">
        <f>投入係数表!K8</f>
        <v>0.63298352908471744</v>
      </c>
      <c r="E8" s="100">
        <f t="shared" si="0"/>
        <v>63.298352908471742</v>
      </c>
      <c r="F8" s="72">
        <f>分析係数表!C11</f>
        <v>2.1147201560344109E-2</v>
      </c>
      <c r="G8" s="100">
        <f t="shared" si="1"/>
        <v>1.3385830273932458</v>
      </c>
      <c r="H8" s="100">
        <v>1.3640284110785901</v>
      </c>
      <c r="I8" s="100">
        <f t="shared" si="2"/>
        <v>1.3640284110785901</v>
      </c>
      <c r="J8" s="99">
        <f>分析係数表!G11</f>
        <v>0.2349962690544718</v>
      </c>
      <c r="K8" s="101">
        <f t="shared" si="3"/>
        <v>0.32054158748776801</v>
      </c>
      <c r="L8" s="75"/>
      <c r="M8" s="76"/>
      <c r="N8" s="77">
        <f>分析係数表!H11</f>
        <v>-2.2238602446561594E-5</v>
      </c>
      <c r="O8" s="78">
        <f t="shared" si="4"/>
        <v>-6.8934977867046479E-5</v>
      </c>
      <c r="P8" s="72">
        <f>分析係数表!C11</f>
        <v>2.1147201560344109E-2</v>
      </c>
      <c r="Q8" s="78">
        <f t="shared" si="5"/>
        <v>-1.4577818715122919E-6</v>
      </c>
      <c r="R8" s="79">
        <v>8.0161050935664922E-4</v>
      </c>
      <c r="S8" s="80">
        <f t="shared" si="6"/>
        <v>1.3648300215879468</v>
      </c>
      <c r="T8" s="81">
        <f>分析係数表!F11</f>
        <v>0.38828483104146677</v>
      </c>
      <c r="U8" s="82">
        <f t="shared" si="7"/>
        <v>0.52994279433259739</v>
      </c>
      <c r="V8" s="83">
        <f>分析係数表!D11</f>
        <v>2.238567316917173E-2</v>
      </c>
      <c r="W8" s="127">
        <f t="shared" si="8"/>
        <v>0</v>
      </c>
      <c r="X8" s="72">
        <f>分析係数表!E11</f>
        <v>2.1852680950858117E-2</v>
      </c>
      <c r="Y8" s="126">
        <f t="shared" si="9"/>
        <v>0</v>
      </c>
    </row>
    <row r="9" spans="1:25" x14ac:dyDescent="0.15">
      <c r="A9" s="10" t="s">
        <v>180</v>
      </c>
      <c r="B9" s="9" t="s">
        <v>151</v>
      </c>
      <c r="C9" s="86"/>
      <c r="D9" s="99">
        <f>投入係数表!K9</f>
        <v>0</v>
      </c>
      <c r="E9" s="100">
        <f t="shared" si="0"/>
        <v>0</v>
      </c>
      <c r="F9" s="72">
        <f>分析係数表!C12</f>
        <v>0.26979296775158057</v>
      </c>
      <c r="G9" s="100">
        <f t="shared" si="1"/>
        <v>0</v>
      </c>
      <c r="H9" s="100">
        <v>1.3441103955905392E-3</v>
      </c>
      <c r="I9" s="100">
        <f t="shared" si="2"/>
        <v>1.3441103955905392E-3</v>
      </c>
      <c r="J9" s="99">
        <f>分析係数表!G12</f>
        <v>0.14399966915404239</v>
      </c>
      <c r="K9" s="101">
        <f t="shared" si="3"/>
        <v>1.9355145227154669E-4</v>
      </c>
      <c r="L9" s="75"/>
      <c r="M9" s="76"/>
      <c r="N9" s="77">
        <f>分析係数表!H12</f>
        <v>8.4790563397567215E-2</v>
      </c>
      <c r="O9" s="78">
        <f t="shared" si="4"/>
        <v>0.26283286574284814</v>
      </c>
      <c r="P9" s="72">
        <f>分析係数表!C12</f>
        <v>0.26979296775158057</v>
      </c>
      <c r="Q9" s="78">
        <f t="shared" si="5"/>
        <v>7.0910458871415741E-2</v>
      </c>
      <c r="R9" s="79">
        <v>8.958207916395608E-2</v>
      </c>
      <c r="S9" s="80">
        <f t="shared" si="6"/>
        <v>9.0926189559546622E-2</v>
      </c>
      <c r="T9" s="81">
        <f>分析係数表!F12</f>
        <v>0.33481714299007204</v>
      </c>
      <c r="U9" s="82">
        <f t="shared" si="7"/>
        <v>3.0443647011301117E-2</v>
      </c>
      <c r="V9" s="83">
        <f>分析係数表!D12</f>
        <v>3.7088865741159563E-2</v>
      </c>
      <c r="W9" s="127">
        <f t="shared" si="8"/>
        <v>0</v>
      </c>
      <c r="X9" s="72">
        <f>分析係数表!E12</f>
        <v>3.539948357013805E-2</v>
      </c>
      <c r="Y9" s="126">
        <f t="shared" si="9"/>
        <v>0</v>
      </c>
    </row>
    <row r="10" spans="1:25" x14ac:dyDescent="0.15">
      <c r="A10" s="10" t="s">
        <v>181</v>
      </c>
      <c r="B10" s="9" t="s">
        <v>28</v>
      </c>
      <c r="C10" s="86"/>
      <c r="D10" s="99">
        <f>投入係数表!K10</f>
        <v>1.3030787407047049E-4</v>
      </c>
      <c r="E10" s="100">
        <f t="shared" si="0"/>
        <v>1.3030787407047049E-2</v>
      </c>
      <c r="F10" s="72">
        <f>分析係数表!C13</f>
        <v>6.684233532602335E-2</v>
      </c>
      <c r="G10" s="100">
        <f t="shared" si="1"/>
        <v>8.7100826142396119E-4</v>
      </c>
      <c r="H10" s="100">
        <v>2.5596197481081839E-3</v>
      </c>
      <c r="I10" s="100">
        <f t="shared" si="2"/>
        <v>2.5596197481081839E-3</v>
      </c>
      <c r="J10" s="99">
        <f>分析係数表!G13</f>
        <v>0.23596605339775753</v>
      </c>
      <c r="K10" s="101">
        <f t="shared" si="3"/>
        <v>6.0398337016005039E-4</v>
      </c>
      <c r="L10" s="75"/>
      <c r="M10" s="76"/>
      <c r="N10" s="77">
        <f>分析係数表!H13</f>
        <v>1.6879182236800124E-2</v>
      </c>
      <c r="O10" s="78">
        <f t="shared" si="4"/>
        <v>5.2321905421154939E-2</v>
      </c>
      <c r="P10" s="72">
        <f>分析係数表!C13</f>
        <v>6.684233532602335E-2</v>
      </c>
      <c r="Q10" s="78">
        <f t="shared" si="5"/>
        <v>3.4973183470573175E-3</v>
      </c>
      <c r="R10" s="79">
        <v>3.9072393591612397E-3</v>
      </c>
      <c r="S10" s="80">
        <f t="shared" si="6"/>
        <v>6.4668591072694235E-3</v>
      </c>
      <c r="T10" s="81">
        <f>分析係数表!F13</f>
        <v>0.36934894381465649</v>
      </c>
      <c r="U10" s="82">
        <f t="shared" si="7"/>
        <v>2.3885275810681538E-3</v>
      </c>
      <c r="V10" s="83">
        <f>分析係数表!D13</f>
        <v>0.1651861487951434</v>
      </c>
      <c r="W10" s="127">
        <f t="shared" si="8"/>
        <v>0</v>
      </c>
      <c r="X10" s="72">
        <f>分析係数表!E13</f>
        <v>0.12199715046769498</v>
      </c>
      <c r="Y10" s="126">
        <f t="shared" si="9"/>
        <v>0</v>
      </c>
    </row>
    <row r="11" spans="1:25" x14ac:dyDescent="0.15">
      <c r="A11" s="10" t="s">
        <v>182</v>
      </c>
      <c r="B11" s="9" t="s">
        <v>223</v>
      </c>
      <c r="C11" s="86"/>
      <c r="D11" s="99">
        <f>投入係数表!K11</f>
        <v>9.5559107651678368E-5</v>
      </c>
      <c r="E11" s="100">
        <f t="shared" si="0"/>
        <v>9.5559107651678361E-3</v>
      </c>
      <c r="F11" s="72">
        <f>分析係数表!C14</f>
        <v>0.21710827927701792</v>
      </c>
      <c r="G11" s="100">
        <f t="shared" si="1"/>
        <v>2.0746673431503207E-3</v>
      </c>
      <c r="H11" s="100">
        <v>1.9763429545214473E-2</v>
      </c>
      <c r="I11" s="100">
        <f t="shared" si="2"/>
        <v>1.9763429545214473E-2</v>
      </c>
      <c r="J11" s="99">
        <f>分析係数表!G14</f>
        <v>0.17574790290253137</v>
      </c>
      <c r="K11" s="101">
        <f t="shared" si="3"/>
        <v>3.4733812967333729E-3</v>
      </c>
      <c r="L11" s="75"/>
      <c r="M11" s="76"/>
      <c r="N11" s="77">
        <f>分析係数表!H14</f>
        <v>1.1225515443921091E-3</v>
      </c>
      <c r="O11" s="78">
        <f t="shared" si="4"/>
        <v>3.4796730618858389E-3</v>
      </c>
      <c r="P11" s="72">
        <f>分析係数表!C14</f>
        <v>0.21710827927701792</v>
      </c>
      <c r="Q11" s="78">
        <f t="shared" si="5"/>
        <v>7.5546583091262677E-4</v>
      </c>
      <c r="R11" s="79">
        <v>4.2505472677191059E-3</v>
      </c>
      <c r="S11" s="80">
        <f t="shared" si="6"/>
        <v>2.4013976812933581E-2</v>
      </c>
      <c r="T11" s="81">
        <f>分析係数表!F14</f>
        <v>0.32729567218469302</v>
      </c>
      <c r="U11" s="82">
        <f t="shared" si="7"/>
        <v>7.8596706828167294E-3</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99">
        <f>投入係数表!K12</f>
        <v>2.4237264577107514E-3</v>
      </c>
      <c r="E12" s="100">
        <f t="shared" si="0"/>
        <v>0.24237264577107515</v>
      </c>
      <c r="F12" s="72">
        <f>分析係数表!C15</f>
        <v>0.1777237835164599</v>
      </c>
      <c r="G12" s="100">
        <f t="shared" si="1"/>
        <v>4.3075383627330176E-2</v>
      </c>
      <c r="H12" s="100">
        <v>5.7392847775868283E-2</v>
      </c>
      <c r="I12" s="100">
        <f t="shared" si="2"/>
        <v>5.7392847775868283E-2</v>
      </c>
      <c r="J12" s="99">
        <f>分析係数表!G15</f>
        <v>0.10387096116118634</v>
      </c>
      <c r="K12" s="101">
        <f t="shared" si="3"/>
        <v>5.9614502622570946E-3</v>
      </c>
      <c r="L12" s="75"/>
      <c r="M12" s="76"/>
      <c r="N12" s="77">
        <f>分析係数表!H15</f>
        <v>7.5144901505810619E-3</v>
      </c>
      <c r="O12" s="78">
        <f t="shared" si="4"/>
        <v>2.3293334797328338E-2</v>
      </c>
      <c r="P12" s="72">
        <f>分析係数表!C15</f>
        <v>0.1777237835164599</v>
      </c>
      <c r="Q12" s="78">
        <f t="shared" si="5"/>
        <v>4.1397795908968034E-3</v>
      </c>
      <c r="R12" s="79">
        <v>9.7168809412218927E-3</v>
      </c>
      <c r="S12" s="80">
        <f t="shared" si="6"/>
        <v>6.7109728717090172E-2</v>
      </c>
      <c r="T12" s="81">
        <f>分析係数表!F15</f>
        <v>0.33005409485469872</v>
      </c>
      <c r="U12" s="82">
        <f t="shared" si="7"/>
        <v>2.2149840767663579E-2</v>
      </c>
      <c r="V12" s="83">
        <f>分析係数表!D15</f>
        <v>1.862209422908882E-2</v>
      </c>
      <c r="W12" s="127">
        <f t="shared" si="8"/>
        <v>0</v>
      </c>
      <c r="X12" s="72">
        <f>分析係数表!E15</f>
        <v>1.8544573004253467E-2</v>
      </c>
      <c r="Y12" s="126">
        <f t="shared" si="9"/>
        <v>0</v>
      </c>
    </row>
    <row r="13" spans="1:25" x14ac:dyDescent="0.15">
      <c r="A13" s="10" t="s">
        <v>184</v>
      </c>
      <c r="B13" s="9" t="s">
        <v>30</v>
      </c>
      <c r="C13" s="71">
        <f>最終需要_まとめ!C14</f>
        <v>100</v>
      </c>
      <c r="D13" s="99">
        <f>投入係数表!K13</f>
        <v>8.7375773160052822E-2</v>
      </c>
      <c r="E13" s="100">
        <f t="shared" si="0"/>
        <v>8.7375773160052823</v>
      </c>
      <c r="F13" s="72">
        <f>分析係数表!C16</f>
        <v>0.12368252551663639</v>
      </c>
      <c r="G13" s="100">
        <f t="shared" si="1"/>
        <v>1.0806856293404066</v>
      </c>
      <c r="H13" s="100">
        <v>1.1423360514083847</v>
      </c>
      <c r="I13" s="100">
        <f t="shared" si="2"/>
        <v>101.14233605140838</v>
      </c>
      <c r="J13" s="99">
        <f>分析係数表!G16</f>
        <v>1.9772048092292722E-2</v>
      </c>
      <c r="K13" s="101">
        <f t="shared" si="3"/>
        <v>1.9997911325752784</v>
      </c>
      <c r="L13" s="75"/>
      <c r="M13" s="76"/>
      <c r="N13" s="77">
        <f>分析係数表!H16</f>
        <v>1.7113434381227897E-2</v>
      </c>
      <c r="O13" s="78">
        <f t="shared" si="4"/>
        <v>5.3048037669358936E-2</v>
      </c>
      <c r="P13" s="72">
        <f>分析係数表!C16</f>
        <v>0.12368252551663639</v>
      </c>
      <c r="Q13" s="78">
        <f t="shared" si="5"/>
        <v>6.5611152726479747E-3</v>
      </c>
      <c r="R13" s="79">
        <v>9.5360215900393164E-3</v>
      </c>
      <c r="S13" s="80">
        <f t="shared" si="6"/>
        <v>101.15187207299842</v>
      </c>
      <c r="T13" s="81">
        <f>分析係数表!F16</f>
        <v>0.17086837167280561</v>
      </c>
      <c r="U13" s="82">
        <f t="shared" si="7"/>
        <v>17.283655672769179</v>
      </c>
      <c r="V13" s="83">
        <f>分析係数表!D16</f>
        <v>1.2952602682604767E-2</v>
      </c>
      <c r="W13" s="127">
        <f t="shared" si="8"/>
        <v>1</v>
      </c>
      <c r="X13" s="72">
        <f>分析係数表!E16</f>
        <v>1.2952602682604767E-2</v>
      </c>
      <c r="Y13" s="126">
        <f t="shared" si="9"/>
        <v>1</v>
      </c>
    </row>
    <row r="14" spans="1:25" x14ac:dyDescent="0.15">
      <c r="A14" s="10" t="s">
        <v>2</v>
      </c>
      <c r="B14" s="9" t="s">
        <v>469</v>
      </c>
      <c r="C14" s="86"/>
      <c r="D14" s="99">
        <f>投入係数表!K14</f>
        <v>1.3030787407047049E-4</v>
      </c>
      <c r="E14" s="100">
        <f t="shared" si="0"/>
        <v>1.3030787407047049E-2</v>
      </c>
      <c r="F14" s="72">
        <f>分析係数表!C17</f>
        <v>0.19283956701830429</v>
      </c>
      <c r="G14" s="100">
        <f t="shared" si="1"/>
        <v>2.5128514014825252E-3</v>
      </c>
      <c r="H14" s="100">
        <v>1.6145359544946034E-2</v>
      </c>
      <c r="I14" s="100">
        <f t="shared" si="2"/>
        <v>1.6145359544946034E-2</v>
      </c>
      <c r="J14" s="99">
        <f>分析係数表!G17</f>
        <v>0.23402763404868787</v>
      </c>
      <c r="K14" s="101">
        <f t="shared" si="3"/>
        <v>3.77846029516912E-3</v>
      </c>
      <c r="L14" s="75"/>
      <c r="M14" s="76"/>
      <c r="N14" s="77">
        <f>分析係数表!H17</f>
        <v>3.1766349957435482E-3</v>
      </c>
      <c r="O14" s="78">
        <f t="shared" si="4"/>
        <v>9.8468985921875869E-3</v>
      </c>
      <c r="P14" s="72">
        <f>分析係数表!C17</f>
        <v>0.19283956701830429</v>
      </c>
      <c r="Q14" s="78">
        <f t="shared" si="5"/>
        <v>1.8988716609906044E-3</v>
      </c>
      <c r="R14" s="79">
        <v>4.3655841636373593E-3</v>
      </c>
      <c r="S14" s="80">
        <f t="shared" si="6"/>
        <v>2.0510943708583394E-2</v>
      </c>
      <c r="T14" s="81">
        <f>分析係数表!F17</f>
        <v>0.36995154049829787</v>
      </c>
      <c r="U14" s="82">
        <f t="shared" si="7"/>
        <v>7.5880552220642973E-3</v>
      </c>
      <c r="V14" s="83">
        <f>分析係数表!D17</f>
        <v>4.4453920652026524E-2</v>
      </c>
      <c r="W14" s="127">
        <f t="shared" si="8"/>
        <v>0</v>
      </c>
      <c r="X14" s="72">
        <f>分析係数表!E17</f>
        <v>4.2061277361062542E-2</v>
      </c>
      <c r="Y14" s="126">
        <f t="shared" si="9"/>
        <v>0</v>
      </c>
    </row>
    <row r="15" spans="1:25" x14ac:dyDescent="0.15">
      <c r="A15" s="10" t="s">
        <v>3</v>
      </c>
      <c r="B15" s="9" t="s">
        <v>31</v>
      </c>
      <c r="C15" s="86"/>
      <c r="D15" s="99">
        <f>投入係数表!K15</f>
        <v>1.1988324414483286E-3</v>
      </c>
      <c r="E15" s="100">
        <f t="shared" si="0"/>
        <v>0.11988324414483285</v>
      </c>
      <c r="F15" s="72">
        <f>分析係数表!C18</f>
        <v>0.30630539049432115</v>
      </c>
      <c r="G15" s="100">
        <f t="shared" si="1"/>
        <v>3.6720883911509065E-2</v>
      </c>
      <c r="H15" s="100">
        <v>4.3058293897672885E-2</v>
      </c>
      <c r="I15" s="100">
        <f t="shared" si="2"/>
        <v>4.3058293897672885E-2</v>
      </c>
      <c r="J15" s="99">
        <f>分析係数表!G18</f>
        <v>0.21755179396051724</v>
      </c>
      <c r="K15" s="101">
        <f t="shared" si="3"/>
        <v>9.3674090823179287E-3</v>
      </c>
      <c r="L15" s="75"/>
      <c r="M15" s="76"/>
      <c r="N15" s="77">
        <f>分析係数表!H18</f>
        <v>5.3704565311248737E-4</v>
      </c>
      <c r="O15" s="78">
        <f t="shared" si="4"/>
        <v>1.6647282714758386E-3</v>
      </c>
      <c r="P15" s="72">
        <f>分析係数表!C18</f>
        <v>0.30630539049432115</v>
      </c>
      <c r="Q15" s="78">
        <f t="shared" si="5"/>
        <v>5.0991524326134303E-4</v>
      </c>
      <c r="R15" s="79">
        <v>1.3474676374161019E-3</v>
      </c>
      <c r="S15" s="80">
        <f t="shared" si="6"/>
        <v>4.4405761535088989E-2</v>
      </c>
      <c r="T15" s="81">
        <f>分析係数表!F18</f>
        <v>0.4635011306393737</v>
      </c>
      <c r="U15" s="82">
        <f t="shared" si="7"/>
        <v>2.0582120678416159E-2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99">
        <f>投入係数表!K16</f>
        <v>0</v>
      </c>
      <c r="E16" s="100">
        <f t="shared" si="0"/>
        <v>0</v>
      </c>
      <c r="F16" s="72">
        <f>分析係数表!C19</f>
        <v>0.36966314955627488</v>
      </c>
      <c r="G16" s="100">
        <f t="shared" si="1"/>
        <v>0</v>
      </c>
      <c r="H16" s="100">
        <v>1.024329095435076E-2</v>
      </c>
      <c r="I16" s="100">
        <f t="shared" si="2"/>
        <v>1.024329095435076E-2</v>
      </c>
      <c r="J16" s="99">
        <f>分析係数表!G19</f>
        <v>4.2381117789262797E-2</v>
      </c>
      <c r="K16" s="101">
        <f t="shared" si="3"/>
        <v>4.3412212048602968E-4</v>
      </c>
      <c r="L16" s="75"/>
      <c r="M16" s="76"/>
      <c r="N16" s="77">
        <f>分析係数表!H19</f>
        <v>-1.254655481313475E-4</v>
      </c>
      <c r="O16" s="78">
        <f t="shared" si="4"/>
        <v>-3.8891674080214283E-4</v>
      </c>
      <c r="P16" s="72">
        <f>分析係数表!C19</f>
        <v>0.36966314955627488</v>
      </c>
      <c r="Q16" s="78">
        <f t="shared" si="5"/>
        <v>-1.4376818732008152E-4</v>
      </c>
      <c r="R16" s="79">
        <v>9.124473528522287E-4</v>
      </c>
      <c r="S16" s="80">
        <f t="shared" si="6"/>
        <v>1.1155738307202989E-2</v>
      </c>
      <c r="T16" s="81">
        <f>分析係数表!F19</f>
        <v>0.17645477862102601</v>
      </c>
      <c r="U16" s="82">
        <f t="shared" si="7"/>
        <v>1.9684833333516029E-3</v>
      </c>
      <c r="V16" s="83">
        <f>分析係数表!D19</f>
        <v>8.3109656186295868E-3</v>
      </c>
      <c r="W16" s="127">
        <f t="shared" si="8"/>
        <v>0</v>
      </c>
      <c r="X16" s="72">
        <f>分析係数表!E19</f>
        <v>8.1137788631236215E-3</v>
      </c>
      <c r="Y16" s="126">
        <f t="shared" si="9"/>
        <v>0</v>
      </c>
    </row>
    <row r="17" spans="1:25" x14ac:dyDescent="0.15">
      <c r="A17" s="10" t="s">
        <v>5</v>
      </c>
      <c r="B17" s="9" t="s">
        <v>33</v>
      </c>
      <c r="C17" s="86"/>
      <c r="D17" s="99">
        <f>投入係数表!K17</f>
        <v>0</v>
      </c>
      <c r="E17" s="100">
        <f t="shared" si="0"/>
        <v>0</v>
      </c>
      <c r="F17" s="72">
        <f>分析係数表!C20</f>
        <v>0.11840151680286914</v>
      </c>
      <c r="G17" s="100">
        <f t="shared" si="1"/>
        <v>0</v>
      </c>
      <c r="H17" s="100">
        <v>1.7203373666220302E-3</v>
      </c>
      <c r="I17" s="100">
        <f t="shared" si="2"/>
        <v>1.7203373666220302E-3</v>
      </c>
      <c r="J17" s="99">
        <f>分析係数表!G20</f>
        <v>0.11103277983246747</v>
      </c>
      <c r="K17" s="101">
        <f t="shared" si="3"/>
        <v>1.9101384006571076E-4</v>
      </c>
      <c r="L17" s="75"/>
      <c r="M17" s="76"/>
      <c r="N17" s="77">
        <f>分析係数表!H20</f>
        <v>6.0558701736942728E-4</v>
      </c>
      <c r="O17" s="78">
        <f t="shared" si="4"/>
        <v>1.877192046543676E-3</v>
      </c>
      <c r="P17" s="72">
        <f>分析係数表!C20</f>
        <v>0.11840151680286914</v>
      </c>
      <c r="Q17" s="78">
        <f t="shared" si="5"/>
        <v>2.2226238564105336E-4</v>
      </c>
      <c r="R17" s="79">
        <v>5.7967893308581307E-4</v>
      </c>
      <c r="S17" s="80">
        <f t="shared" si="6"/>
        <v>2.3000162997078434E-3</v>
      </c>
      <c r="T17" s="81">
        <f>分析係数表!F20</f>
        <v>0.24737258814980315</v>
      </c>
      <c r="U17" s="82">
        <f t="shared" si="7"/>
        <v>5.6896098484546253E-4</v>
      </c>
      <c r="V17" s="83">
        <f>分析係数表!D20</f>
        <v>2.4837040813006365E-2</v>
      </c>
      <c r="W17" s="127">
        <f t="shared" si="8"/>
        <v>0</v>
      </c>
      <c r="X17" s="72">
        <f>分析係数表!E20</f>
        <v>2.4562278789456368E-2</v>
      </c>
      <c r="Y17" s="126">
        <f t="shared" si="9"/>
        <v>0</v>
      </c>
    </row>
    <row r="18" spans="1:25" x14ac:dyDescent="0.15">
      <c r="A18" s="10" t="s">
        <v>6</v>
      </c>
      <c r="B18" s="9" t="s">
        <v>34</v>
      </c>
      <c r="C18" s="86"/>
      <c r="D18" s="99">
        <f>投入係数表!K18</f>
        <v>1.0772117589825561E-3</v>
      </c>
      <c r="E18" s="100">
        <f t="shared" si="0"/>
        <v>0.10772117589825561</v>
      </c>
      <c r="F18" s="72">
        <f>分析係数表!C21</f>
        <v>0.26258212636596168</v>
      </c>
      <c r="G18" s="100">
        <f t="shared" si="1"/>
        <v>2.8285655422005739E-2</v>
      </c>
      <c r="H18" s="100">
        <v>4.8295250046632265E-2</v>
      </c>
      <c r="I18" s="100">
        <f t="shared" si="2"/>
        <v>4.8295250046632265E-2</v>
      </c>
      <c r="J18" s="99">
        <f>分析係数表!G21</f>
        <v>0.28467983327929475</v>
      </c>
      <c r="K18" s="101">
        <f t="shared" si="3"/>
        <v>1.3748683731457125E-2</v>
      </c>
      <c r="L18" s="75"/>
      <c r="M18" s="76"/>
      <c r="N18" s="77">
        <f>分析係数表!H21</f>
        <v>1.0324354165676096E-3</v>
      </c>
      <c r="O18" s="78">
        <f t="shared" si="4"/>
        <v>3.2003320694842996E-3</v>
      </c>
      <c r="P18" s="72">
        <f>分析係数表!C21</f>
        <v>0.26258212636596168</v>
      </c>
      <c r="Q18" s="78">
        <f t="shared" si="5"/>
        <v>8.4034999988236603E-4</v>
      </c>
      <c r="R18" s="79">
        <v>2.4412719904173623E-3</v>
      </c>
      <c r="S18" s="80">
        <f t="shared" si="6"/>
        <v>5.0736522037049626E-2</v>
      </c>
      <c r="T18" s="81">
        <f>分析係数表!F21</f>
        <v>0.42515189534375575</v>
      </c>
      <c r="U18" s="82">
        <f t="shared" si="7"/>
        <v>2.1570728507201879E-2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99">
        <f>投入係数表!K19</f>
        <v>0</v>
      </c>
      <c r="E19" s="100">
        <f t="shared" si="0"/>
        <v>0</v>
      </c>
      <c r="F19" s="72">
        <f>分析係数表!C22</f>
        <v>0.19256748567873505</v>
      </c>
      <c r="G19" s="100">
        <f t="shared" si="1"/>
        <v>0</v>
      </c>
      <c r="H19" s="100">
        <v>6.4189643789219E-3</v>
      </c>
      <c r="I19" s="100">
        <f t="shared" si="2"/>
        <v>6.4189643789219E-3</v>
      </c>
      <c r="J19" s="99">
        <f>分析係数表!G22</f>
        <v>0.19753386347788673</v>
      </c>
      <c r="K19" s="101">
        <f t="shared" si="3"/>
        <v>1.2679628332953766E-3</v>
      </c>
      <c r="L19" s="75"/>
      <c r="M19" s="76"/>
      <c r="N19" s="77">
        <f>分析係数表!H22</f>
        <v>4.8211298587508529E-5</v>
      </c>
      <c r="O19" s="78">
        <f t="shared" si="4"/>
        <v>1.4944485873415671E-4</v>
      </c>
      <c r="P19" s="72">
        <f>分析係数表!C22</f>
        <v>0.19256748567873505</v>
      </c>
      <c r="Q19" s="78">
        <f t="shared" si="5"/>
        <v>2.8778220694050306E-5</v>
      </c>
      <c r="R19" s="79">
        <v>7.0248577999838444E-4</v>
      </c>
      <c r="S19" s="80">
        <f t="shared" si="6"/>
        <v>7.1214501589202846E-3</v>
      </c>
      <c r="T19" s="81">
        <f>分析係数表!F22</f>
        <v>0.41915604646677446</v>
      </c>
      <c r="U19" s="82">
        <f t="shared" si="7"/>
        <v>2.9849988937232091E-3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99">
        <f>投入係数表!K20</f>
        <v>8.6871916046980331E-6</v>
      </c>
      <c r="E20" s="100">
        <f t="shared" si="0"/>
        <v>8.6871916046980335E-4</v>
      </c>
      <c r="F20" s="72">
        <f>分析係数表!C23</f>
        <v>0.20116432520583094</v>
      </c>
      <c r="G20" s="100">
        <f t="shared" si="1"/>
        <v>1.7475530370928395E-4</v>
      </c>
      <c r="H20" s="100">
        <v>7.0693355474415881E-3</v>
      </c>
      <c r="I20" s="100">
        <f t="shared" si="2"/>
        <v>7.0693355474415881E-3</v>
      </c>
      <c r="J20" s="99">
        <f>分析係数表!G23</f>
        <v>0.20785566100352021</v>
      </c>
      <c r="K20" s="101">
        <f t="shared" si="3"/>
        <v>1.4694014130691537E-3</v>
      </c>
      <c r="L20" s="75"/>
      <c r="M20" s="76"/>
      <c r="N20" s="77">
        <f>分析係数表!H23</f>
        <v>2.5225877402069866E-5</v>
      </c>
      <c r="O20" s="78">
        <f t="shared" si="4"/>
        <v>7.8194900267097487E-5</v>
      </c>
      <c r="P20" s="72">
        <f>分析係数表!C23</f>
        <v>0.20116432520583094</v>
      </c>
      <c r="Q20" s="78">
        <f t="shared" si="5"/>
        <v>1.5730024346767915E-5</v>
      </c>
      <c r="R20" s="79">
        <v>6.6964140530575446E-4</v>
      </c>
      <c r="S20" s="80">
        <f t="shared" si="6"/>
        <v>7.7389769527473427E-3</v>
      </c>
      <c r="T20" s="81">
        <f>分析係数表!F23</f>
        <v>0.42478695148042223</v>
      </c>
      <c r="U20" s="82">
        <f t="shared" si="7"/>
        <v>3.2874164273347913E-3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99">
        <f>投入係数表!K21</f>
        <v>0</v>
      </c>
      <c r="E21" s="100">
        <f t="shared" si="0"/>
        <v>0</v>
      </c>
      <c r="F21" s="72">
        <f>分析係数表!C24</f>
        <v>0.46796458506974481</v>
      </c>
      <c r="G21" s="100">
        <f t="shared" si="1"/>
        <v>0</v>
      </c>
      <c r="H21" s="100">
        <v>5.6807890363992763E-3</v>
      </c>
      <c r="I21" s="100">
        <f t="shared" si="2"/>
        <v>5.6807890363992763E-3</v>
      </c>
      <c r="J21" s="99">
        <f>分析係数表!G24</f>
        <v>0.19290112247208774</v>
      </c>
      <c r="K21" s="101">
        <f t="shared" si="3"/>
        <v>1.0958305816485502E-3</v>
      </c>
      <c r="L21" s="75"/>
      <c r="M21" s="76"/>
      <c r="N21" s="77">
        <f>分析係数表!H24</f>
        <v>1.1220536652328578E-3</v>
      </c>
      <c r="O21" s="78">
        <f t="shared" si="4"/>
        <v>3.4781297414858301E-3</v>
      </c>
      <c r="P21" s="72">
        <f>分析係数表!C24</f>
        <v>0.46796458506974481</v>
      </c>
      <c r="Q21" s="78">
        <f t="shared" si="5"/>
        <v>1.6276415412931552E-3</v>
      </c>
      <c r="R21" s="79">
        <v>3.3031965927115209E-3</v>
      </c>
      <c r="S21" s="80">
        <f t="shared" si="6"/>
        <v>8.9839856291107981E-3</v>
      </c>
      <c r="T21" s="81">
        <f>分析係数表!F24</f>
        <v>0.36341689561906876</v>
      </c>
      <c r="U21" s="82">
        <f t="shared" si="7"/>
        <v>3.2649321676177729E-3</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99">
        <f>投入係数表!K22</f>
        <v>0</v>
      </c>
      <c r="E22" s="100">
        <f t="shared" si="0"/>
        <v>0</v>
      </c>
      <c r="F22" s="72">
        <f>分析係数表!C25</f>
        <v>0.11839811615034102</v>
      </c>
      <c r="G22" s="100">
        <f t="shared" si="1"/>
        <v>0</v>
      </c>
      <c r="H22" s="100">
        <v>4.3195410078559118E-3</v>
      </c>
      <c r="I22" s="100">
        <f t="shared" si="2"/>
        <v>4.3195410078559118E-3</v>
      </c>
      <c r="J22" s="99">
        <f>分析係数表!G25</f>
        <v>0.19601885967651284</v>
      </c>
      <c r="K22" s="101">
        <f t="shared" si="3"/>
        <v>8.4671150268585084E-4</v>
      </c>
      <c r="L22" s="75"/>
      <c r="M22" s="76"/>
      <c r="N22" s="77">
        <f>分析係数表!H25</f>
        <v>4.7721717414244671E-4</v>
      </c>
      <c r="O22" s="78">
        <f t="shared" si="4"/>
        <v>1.4792726034081503E-3</v>
      </c>
      <c r="P22" s="72">
        <f>分析係数表!C25</f>
        <v>0.11839811615034102</v>
      </c>
      <c r="Q22" s="78">
        <f t="shared" si="5"/>
        <v>1.7514308951633551E-4</v>
      </c>
      <c r="R22" s="79">
        <v>1.104892274837981E-3</v>
      </c>
      <c r="S22" s="80">
        <f t="shared" si="6"/>
        <v>5.4244332826938928E-3</v>
      </c>
      <c r="T22" s="81">
        <f>分析係数表!F25</f>
        <v>0.34892899519140697</v>
      </c>
      <c r="U22" s="82">
        <f t="shared" si="7"/>
        <v>1.8927420548132052E-3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99">
        <f>投入係数表!K23</f>
        <v>0</v>
      </c>
      <c r="E23" s="100">
        <f t="shared" si="0"/>
        <v>0</v>
      </c>
      <c r="F23" s="72">
        <f>分析係数表!C26</f>
        <v>0.29113960871661038</v>
      </c>
      <c r="G23" s="100">
        <f t="shared" si="1"/>
        <v>0</v>
      </c>
      <c r="H23" s="100">
        <v>5.937262048070391E-3</v>
      </c>
      <c r="I23" s="100">
        <f t="shared" si="2"/>
        <v>5.937262048070391E-3</v>
      </c>
      <c r="J23" s="99">
        <f>分析係数表!G26</f>
        <v>0.2004458717578543</v>
      </c>
      <c r="K23" s="101">
        <f t="shared" si="3"/>
        <v>1.1900996670802929E-3</v>
      </c>
      <c r="L23" s="75"/>
      <c r="M23" s="76"/>
      <c r="N23" s="77">
        <f>分析係数表!H26</f>
        <v>1.0726059667332082E-2</v>
      </c>
      <c r="O23" s="78">
        <f t="shared" si="4"/>
        <v>3.3248523037583182E-2</v>
      </c>
      <c r="P23" s="72">
        <f>分析係数表!C26</f>
        <v>0.29113960871661038</v>
      </c>
      <c r="Q23" s="78">
        <f t="shared" si="5"/>
        <v>9.679961987567173E-3</v>
      </c>
      <c r="R23" s="79">
        <v>1.0891033783403945E-2</v>
      </c>
      <c r="S23" s="80">
        <f t="shared" si="6"/>
        <v>1.6828295831474337E-2</v>
      </c>
      <c r="T23" s="81">
        <f>分析係数表!F26</f>
        <v>0.34176102976079403</v>
      </c>
      <c r="U23" s="82">
        <f t="shared" si="7"/>
        <v>5.7512557124839471E-3</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99">
        <f>投入係数表!K24</f>
        <v>0</v>
      </c>
      <c r="E24" s="100">
        <f t="shared" si="0"/>
        <v>0</v>
      </c>
      <c r="F24" s="72">
        <f>分析係数表!C27</f>
        <v>0.22390034937983039</v>
      </c>
      <c r="G24" s="100">
        <f t="shared" si="1"/>
        <v>0</v>
      </c>
      <c r="H24" s="100">
        <v>8.207993292231741E-4</v>
      </c>
      <c r="I24" s="100">
        <f t="shared" si="2"/>
        <v>8.207993292231741E-4</v>
      </c>
      <c r="J24" s="99">
        <f>分析係数表!G27</f>
        <v>0.17801424712710151</v>
      </c>
      <c r="K24" s="101">
        <f t="shared" si="3"/>
        <v>1.4611397463409325E-4</v>
      </c>
      <c r="L24" s="75"/>
      <c r="M24" s="76"/>
      <c r="N24" s="77">
        <f>分析係数表!H27</f>
        <v>1.001616696609949E-2</v>
      </c>
      <c r="O24" s="78">
        <f t="shared" si="4"/>
        <v>3.1048005367237726E-2</v>
      </c>
      <c r="P24" s="72">
        <f>分析係数表!C27</f>
        <v>0.22390034937983039</v>
      </c>
      <c r="Q24" s="78">
        <f t="shared" si="5"/>
        <v>6.9516592492713759E-3</v>
      </c>
      <c r="R24" s="79">
        <v>7.0992373624954508E-3</v>
      </c>
      <c r="S24" s="80">
        <f t="shared" si="6"/>
        <v>7.9200366917186252E-3</v>
      </c>
      <c r="T24" s="81">
        <f>分析係数表!F27</f>
        <v>0.3354402389489512</v>
      </c>
      <c r="U24" s="82">
        <f t="shared" si="7"/>
        <v>2.6566990003545564E-3</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99">
        <f>投入係数表!K25</f>
        <v>0</v>
      </c>
      <c r="E25" s="100">
        <f t="shared" si="0"/>
        <v>0</v>
      </c>
      <c r="F25" s="72">
        <f>分析係数表!C28</f>
        <v>0.22512814125204084</v>
      </c>
      <c r="G25" s="100">
        <f t="shared" si="1"/>
        <v>0</v>
      </c>
      <c r="H25" s="100">
        <v>1.417405760540676E-2</v>
      </c>
      <c r="I25" s="100">
        <f t="shared" si="2"/>
        <v>1.417405760540676E-2</v>
      </c>
      <c r="J25" s="99">
        <f>分析係数表!G28</f>
        <v>0.17968722251031818</v>
      </c>
      <c r="K25" s="101">
        <f t="shared" si="3"/>
        <v>2.546897042816792E-3</v>
      </c>
      <c r="L25" s="75"/>
      <c r="M25" s="76"/>
      <c r="N25" s="77">
        <f>分析係数表!H28</f>
        <v>8.1409051127791718E-3</v>
      </c>
      <c r="O25" s="78">
        <f t="shared" si="4"/>
        <v>2.5235089080605701E-2</v>
      </c>
      <c r="P25" s="72">
        <f>分析係数表!C28</f>
        <v>0.22512814125204084</v>
      </c>
      <c r="Q25" s="78">
        <f t="shared" si="5"/>
        <v>5.6811286990464333E-3</v>
      </c>
      <c r="R25" s="79">
        <v>7.3108338866060231E-3</v>
      </c>
      <c r="S25" s="80">
        <f t="shared" si="6"/>
        <v>2.1484891492012784E-2</v>
      </c>
      <c r="T25" s="81">
        <f>分析係数表!F28</f>
        <v>0.30733691598411605</v>
      </c>
      <c r="U25" s="82">
        <f t="shared" si="7"/>
        <v>6.6031002914085828E-3</v>
      </c>
      <c r="V25" s="83">
        <f>分析係数表!D28</f>
        <v>2.8688437249149327E-2</v>
      </c>
      <c r="W25" s="127">
        <f t="shared" si="8"/>
        <v>0</v>
      </c>
      <c r="X25" s="72">
        <f>分析係数表!E28</f>
        <v>2.8133457885501985E-2</v>
      </c>
      <c r="Y25" s="126">
        <f t="shared" si="9"/>
        <v>0</v>
      </c>
    </row>
    <row r="26" spans="1:25" x14ac:dyDescent="0.15">
      <c r="A26" s="10" t="s">
        <v>14</v>
      </c>
      <c r="B26" s="9" t="s">
        <v>55</v>
      </c>
      <c r="C26" s="86"/>
      <c r="D26" s="99">
        <f>投入係数表!K26</f>
        <v>1.1892765306831608E-2</v>
      </c>
      <c r="E26" s="100">
        <f t="shared" si="0"/>
        <v>1.1892765306831607</v>
      </c>
      <c r="F26" s="72">
        <f>分析係数表!C29</f>
        <v>0.20292812083079403</v>
      </c>
      <c r="G26" s="100">
        <f t="shared" si="1"/>
        <v>0.24133765151969996</v>
      </c>
      <c r="H26" s="100">
        <v>0.26054036385678409</v>
      </c>
      <c r="I26" s="100">
        <f t="shared" si="2"/>
        <v>0.26054036385678409</v>
      </c>
      <c r="J26" s="99">
        <f>分析係数表!G29</f>
        <v>0.25422836329948895</v>
      </c>
      <c r="K26" s="101">
        <f t="shared" si="3"/>
        <v>6.623675027676354E-2</v>
      </c>
      <c r="L26" s="75"/>
      <c r="M26" s="76"/>
      <c r="N26" s="77">
        <f>分析係数表!H29</f>
        <v>1.2173975242294967E-2</v>
      </c>
      <c r="O26" s="78">
        <f t="shared" si="4"/>
        <v>3.773675598087458E-2</v>
      </c>
      <c r="P26" s="72">
        <f>分析係数表!C29</f>
        <v>0.20292812083079403</v>
      </c>
      <c r="Q26" s="78">
        <f t="shared" si="5"/>
        <v>7.6578489774491061E-3</v>
      </c>
      <c r="R26" s="79">
        <v>1.1166962461306955E-2</v>
      </c>
      <c r="S26" s="80">
        <f t="shared" si="6"/>
        <v>0.27170732631809102</v>
      </c>
      <c r="T26" s="81">
        <f>分析係数表!F29</f>
        <v>0.40384720428768384</v>
      </c>
      <c r="U26" s="82">
        <f t="shared" si="7"/>
        <v>0.10972824411804248</v>
      </c>
      <c r="V26" s="83">
        <f>分析係数表!D29</f>
        <v>7.670374473161555E-2</v>
      </c>
      <c r="W26" s="127">
        <f t="shared" si="8"/>
        <v>0</v>
      </c>
      <c r="X26" s="72">
        <f>分析係数表!E29</f>
        <v>6.1557890505000185E-2</v>
      </c>
      <c r="Y26" s="126">
        <f t="shared" si="9"/>
        <v>0</v>
      </c>
    </row>
    <row r="27" spans="1:25" x14ac:dyDescent="0.15">
      <c r="A27" s="10" t="s">
        <v>15</v>
      </c>
      <c r="B27" s="9" t="s">
        <v>36</v>
      </c>
      <c r="C27" s="86"/>
      <c r="D27" s="99">
        <f>投入係数表!K27</f>
        <v>1.2248940162624226E-3</v>
      </c>
      <c r="E27" s="100">
        <f t="shared" si="0"/>
        <v>0.12248940162624226</v>
      </c>
      <c r="F27" s="72">
        <f>分析係数表!C30</f>
        <v>1</v>
      </c>
      <c r="G27" s="100">
        <f t="shared" si="1"/>
        <v>0.12248940162624226</v>
      </c>
      <c r="H27" s="100">
        <v>0.18605076044392596</v>
      </c>
      <c r="I27" s="100">
        <f t="shared" si="2"/>
        <v>0.18605076044392596</v>
      </c>
      <c r="J27" s="99">
        <f>分析係数表!G30</f>
        <v>0.34673715455884868</v>
      </c>
      <c r="K27" s="101">
        <f t="shared" si="3"/>
        <v>6.4510711279836888E-2</v>
      </c>
      <c r="L27" s="75"/>
      <c r="M27" s="76"/>
      <c r="N27" s="77">
        <f>分析係数表!H30</f>
        <v>0</v>
      </c>
      <c r="O27" s="78">
        <f t="shared" si="4"/>
        <v>0</v>
      </c>
      <c r="P27" s="72">
        <f>分析係数表!C30</f>
        <v>1</v>
      </c>
      <c r="Q27" s="78">
        <f t="shared" si="5"/>
        <v>0</v>
      </c>
      <c r="R27" s="79">
        <v>1.3328291895375141E-2</v>
      </c>
      <c r="S27" s="80">
        <f t="shared" si="6"/>
        <v>0.19937905233930109</v>
      </c>
      <c r="T27" s="81">
        <f>分析係数表!F30</f>
        <v>0.44336430675838301</v>
      </c>
      <c r="U27" s="82">
        <f t="shared" si="7"/>
        <v>8.8397555322557594E-2</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99">
        <f>投入係数表!K28</f>
        <v>1.1189102786851066E-2</v>
      </c>
      <c r="E28" s="100">
        <f t="shared" si="0"/>
        <v>1.1189102786851066</v>
      </c>
      <c r="F28" s="72">
        <f>分析係数表!C31</f>
        <v>0.99667993786519227</v>
      </c>
      <c r="G28" s="100">
        <f t="shared" si="1"/>
        <v>1.1151954270365971</v>
      </c>
      <c r="H28" s="100">
        <v>1.3902222847236836</v>
      </c>
      <c r="I28" s="100">
        <f t="shared" si="2"/>
        <v>1.3902222847236836</v>
      </c>
      <c r="J28" s="99">
        <f>分析係数表!G31</f>
        <v>7.0744430198025232E-2</v>
      </c>
      <c r="K28" s="101">
        <f t="shared" si="3"/>
        <v>9.8350483381373796E-2</v>
      </c>
      <c r="L28" s="75"/>
      <c r="M28" s="76"/>
      <c r="N28" s="77">
        <f>分析係数表!H31</f>
        <v>1.5783931066306964E-2</v>
      </c>
      <c r="O28" s="78">
        <f t="shared" si="4"/>
        <v>4.8926857761202897E-2</v>
      </c>
      <c r="P28" s="72">
        <f>分析係数表!C31</f>
        <v>0.99667993786519227</v>
      </c>
      <c r="Q28" s="78">
        <f t="shared" si="5"/>
        <v>4.8764417553374802E-2</v>
      </c>
      <c r="R28" s="79">
        <v>9.2460657415066858E-2</v>
      </c>
      <c r="S28" s="80">
        <f t="shared" si="6"/>
        <v>1.4826829421387504</v>
      </c>
      <c r="T28" s="81">
        <f>分析係数表!F31</f>
        <v>0.308369223350977</v>
      </c>
      <c r="U28" s="82">
        <f t="shared" si="7"/>
        <v>0.457213787343068</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99">
        <f>投入係数表!K29</f>
        <v>1.7461255125443046E-3</v>
      </c>
      <c r="E29" s="100">
        <f t="shared" si="0"/>
        <v>0.17461255125443045</v>
      </c>
      <c r="F29" s="72">
        <f>分析係数表!C32</f>
        <v>0.99973750468741629</v>
      </c>
      <c r="G29" s="100">
        <f t="shared" si="1"/>
        <v>0.17456671627820788</v>
      </c>
      <c r="H29" s="100">
        <v>0.21356210433697914</v>
      </c>
      <c r="I29" s="100">
        <f t="shared" si="2"/>
        <v>0.21356210433697914</v>
      </c>
      <c r="J29" s="99">
        <f>分析係数表!G32</f>
        <v>0.13654952076677315</v>
      </c>
      <c r="K29" s="101">
        <f t="shared" si="3"/>
        <v>2.9161803001158108E-2</v>
      </c>
      <c r="L29" s="75"/>
      <c r="M29" s="76"/>
      <c r="N29" s="77">
        <f>分析係数表!H32</f>
        <v>6.1925380029087757E-3</v>
      </c>
      <c r="O29" s="78">
        <f t="shared" si="4"/>
        <v>1.9195561915239093E-2</v>
      </c>
      <c r="P29" s="72">
        <f>分析係数表!C32</f>
        <v>0.99973750468741629</v>
      </c>
      <c r="Q29" s="78">
        <f t="shared" si="5"/>
        <v>1.9190523170213931E-2</v>
      </c>
      <c r="R29" s="79">
        <v>2.8581047910321032E-2</v>
      </c>
      <c r="S29" s="80">
        <f t="shared" si="6"/>
        <v>0.24214315224730018</v>
      </c>
      <c r="T29" s="81">
        <f>分析係数表!F32</f>
        <v>0.46980830670926516</v>
      </c>
      <c r="U29" s="82">
        <f t="shared" si="7"/>
        <v>0.11376086433854789</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99">
        <f>投入係数表!K30</f>
        <v>1.2162068246577247E-4</v>
      </c>
      <c r="E30" s="100">
        <f t="shared" si="0"/>
        <v>1.2162068246577246E-2</v>
      </c>
      <c r="F30" s="72">
        <f>分析係数表!C33</f>
        <v>0.92720800471848297</v>
      </c>
      <c r="G30" s="100">
        <f t="shared" si="1"/>
        <v>1.1276767032158908E-2</v>
      </c>
      <c r="H30" s="100">
        <v>4.1984194722150356E-2</v>
      </c>
      <c r="I30" s="100">
        <f t="shared" si="2"/>
        <v>4.1984194722150356E-2</v>
      </c>
      <c r="J30" s="99">
        <f>分析係数表!G33</f>
        <v>0.48251618559482062</v>
      </c>
      <c r="K30" s="101">
        <f t="shared" si="3"/>
        <v>2.025805349260219E-2</v>
      </c>
      <c r="L30" s="75"/>
      <c r="M30" s="76"/>
      <c r="N30" s="77">
        <f>分析係数表!H33</f>
        <v>1.0711870111293417E-3</v>
      </c>
      <c r="O30" s="78">
        <f t="shared" si="4"/>
        <v>3.3204538406182943E-3</v>
      </c>
      <c r="P30" s="72">
        <f>分析係数表!C33</f>
        <v>0.92720800471848297</v>
      </c>
      <c r="Q30" s="78">
        <f t="shared" si="5"/>
        <v>3.0787513803195122E-3</v>
      </c>
      <c r="R30" s="79">
        <v>1.2507030833173102E-2</v>
      </c>
      <c r="S30" s="80">
        <f t="shared" si="6"/>
        <v>5.4491225555323458E-2</v>
      </c>
      <c r="T30" s="81">
        <f>分析係数表!F33</f>
        <v>0.61375438359859724</v>
      </c>
      <c r="U30" s="82">
        <f t="shared" si="7"/>
        <v>3.3444228552239677E-2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99">
        <f>投入係数表!K31</f>
        <v>1.9702550559455138E-2</v>
      </c>
      <c r="E31" s="100">
        <f t="shared" si="0"/>
        <v>1.9702550559455139</v>
      </c>
      <c r="F31" s="72">
        <f>分析係数表!C34</f>
        <v>0.43058167090385968</v>
      </c>
      <c r="G31" s="100">
        <f t="shared" si="1"/>
        <v>0.84835571409579691</v>
      </c>
      <c r="H31" s="100">
        <v>0.95259325359534697</v>
      </c>
      <c r="I31" s="100">
        <f t="shared" si="2"/>
        <v>0.95259325359534697</v>
      </c>
      <c r="J31" s="99">
        <f>分析係数表!G34</f>
        <v>0.40252218378442245</v>
      </c>
      <c r="K31" s="101">
        <f t="shared" si="3"/>
        <v>0.3834399166955072</v>
      </c>
      <c r="L31" s="75"/>
      <c r="M31" s="76"/>
      <c r="N31" s="77">
        <f>分析係数表!H34</f>
        <v>0.17332617383102331</v>
      </c>
      <c r="O31" s="78">
        <f t="shared" si="4"/>
        <v>0.53727458753456026</v>
      </c>
      <c r="P31" s="72">
        <f>分析係数表!C34</f>
        <v>0.43058167090385968</v>
      </c>
      <c r="Q31" s="78">
        <f t="shared" si="5"/>
        <v>0.23134058963481297</v>
      </c>
      <c r="R31" s="79">
        <v>0.25987620960271274</v>
      </c>
      <c r="S31" s="80">
        <f t="shared" si="6"/>
        <v>1.2124694631980597</v>
      </c>
      <c r="T31" s="81">
        <f>分析係数表!F34</f>
        <v>0.66293540075026103</v>
      </c>
      <c r="U31" s="82">
        <f t="shared" si="7"/>
        <v>0.80378892948265956</v>
      </c>
      <c r="V31" s="83">
        <f>分析係数表!D34</f>
        <v>0.16067471370017011</v>
      </c>
      <c r="W31" s="127">
        <f t="shared" si="8"/>
        <v>0</v>
      </c>
      <c r="X31" s="72">
        <f>分析係数表!E34</f>
        <v>0.14658203786750718</v>
      </c>
      <c r="Y31" s="126">
        <f t="shared" si="9"/>
        <v>0</v>
      </c>
    </row>
    <row r="32" spans="1:25" x14ac:dyDescent="0.15">
      <c r="A32" s="10" t="s">
        <v>20</v>
      </c>
      <c r="B32" s="9" t="s">
        <v>37</v>
      </c>
      <c r="C32" s="86"/>
      <c r="D32" s="99">
        <f>投入係数表!K32</f>
        <v>4.8995760650496906E-3</v>
      </c>
      <c r="E32" s="100">
        <f t="shared" si="0"/>
        <v>0.48995760650496906</v>
      </c>
      <c r="F32" s="72">
        <f>分析係数表!C35</f>
        <v>0.85041941808411148</v>
      </c>
      <c r="G32" s="100">
        <f t="shared" si="1"/>
        <v>0.41666946260983984</v>
      </c>
      <c r="H32" s="100">
        <v>0.62099620384632148</v>
      </c>
      <c r="I32" s="100">
        <f t="shared" si="2"/>
        <v>0.62099620384632148</v>
      </c>
      <c r="J32" s="99">
        <f>分析係数表!G35</f>
        <v>0.31439227022235533</v>
      </c>
      <c r="K32" s="101">
        <f t="shared" si="3"/>
        <v>0.19523640632670955</v>
      </c>
      <c r="L32" s="75"/>
      <c r="M32" s="76"/>
      <c r="N32" s="77">
        <f>分析係数表!H35</f>
        <v>5.0116599150103677E-2</v>
      </c>
      <c r="O32" s="78">
        <f t="shared" si="4"/>
        <v>0.15535088868492258</v>
      </c>
      <c r="P32" s="72">
        <f>分析係数表!C35</f>
        <v>0.85041941808411148</v>
      </c>
      <c r="Q32" s="78">
        <f t="shared" si="5"/>
        <v>0.13211341235428145</v>
      </c>
      <c r="R32" s="79">
        <v>0.20288527554899941</v>
      </c>
      <c r="S32" s="80">
        <f t="shared" si="6"/>
        <v>0.82388147939532086</v>
      </c>
      <c r="T32" s="81">
        <f>分析係数表!F35</f>
        <v>0.64510687312527537</v>
      </c>
      <c r="U32" s="82">
        <f t="shared" si="7"/>
        <v>0.53149160499854142</v>
      </c>
      <c r="V32" s="83">
        <f>分析係数表!D35</f>
        <v>4.4457450663799247E-2</v>
      </c>
      <c r="W32" s="127">
        <f t="shared" si="8"/>
        <v>0</v>
      </c>
      <c r="X32" s="72">
        <f>分析係数表!E35</f>
        <v>4.3787951741632962E-2</v>
      </c>
      <c r="Y32" s="126">
        <f t="shared" si="9"/>
        <v>0</v>
      </c>
    </row>
    <row r="33" spans="1:25" x14ac:dyDescent="0.15">
      <c r="A33" s="10" t="s">
        <v>21</v>
      </c>
      <c r="B33" s="9" t="s">
        <v>38</v>
      </c>
      <c r="C33" s="86"/>
      <c r="D33" s="99">
        <f>投入係数表!K33</f>
        <v>6.6891375356174852E-4</v>
      </c>
      <c r="E33" s="100">
        <f t="shared" si="0"/>
        <v>6.6891375356174856E-2</v>
      </c>
      <c r="F33" s="72">
        <f>分析係数表!C36</f>
        <v>0.99367212085214862</v>
      </c>
      <c r="G33" s="100">
        <f t="shared" si="1"/>
        <v>6.6468094816887424E-2</v>
      </c>
      <c r="H33" s="100">
        <v>0.19896167248063298</v>
      </c>
      <c r="I33" s="100">
        <f t="shared" si="2"/>
        <v>0.19896167248063298</v>
      </c>
      <c r="J33" s="99">
        <f>分析係数表!G36</f>
        <v>5.4622350270852466E-2</v>
      </c>
      <c r="K33" s="101">
        <f t="shared" si="3"/>
        <v>1.0867754164711762E-2</v>
      </c>
      <c r="L33" s="75"/>
      <c r="M33" s="76"/>
      <c r="N33" s="77">
        <f>分析係数表!H36</f>
        <v>0.22260102528255266</v>
      </c>
      <c r="O33" s="78">
        <f t="shared" si="4"/>
        <v>0.69001623586320171</v>
      </c>
      <c r="P33" s="72">
        <f>分析係数表!C36</f>
        <v>0.99367212085214862</v>
      </c>
      <c r="Q33" s="78">
        <f t="shared" si="5"/>
        <v>0.68564989651260411</v>
      </c>
      <c r="R33" s="79">
        <v>0.73065468578791692</v>
      </c>
      <c r="S33" s="80">
        <f t="shared" si="6"/>
        <v>0.92961635826854994</v>
      </c>
      <c r="T33" s="81">
        <f>分析係数表!F36</f>
        <v>0.84078106922799567</v>
      </c>
      <c r="U33" s="82">
        <f t="shared" si="7"/>
        <v>0.78160383567686686</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99">
        <f>投入係数表!K34</f>
        <v>3.4088539856835083E-2</v>
      </c>
      <c r="E34" s="100">
        <f t="shared" si="0"/>
        <v>3.4088539856835083</v>
      </c>
      <c r="F34" s="72">
        <f>分析係数表!C37</f>
        <v>0.57178358697686016</v>
      </c>
      <c r="G34" s="100">
        <f t="shared" si="1"/>
        <v>1.9491267594144828</v>
      </c>
      <c r="H34" s="100">
        <v>2.1870888002515327</v>
      </c>
      <c r="I34" s="100">
        <f t="shared" si="2"/>
        <v>2.1870888002515327</v>
      </c>
      <c r="J34" s="99">
        <f>分析係数表!G37</f>
        <v>0.36884830758302428</v>
      </c>
      <c r="K34" s="101">
        <f t="shared" si="3"/>
        <v>0.80670400250656493</v>
      </c>
      <c r="L34" s="75"/>
      <c r="M34" s="76"/>
      <c r="N34" s="77">
        <f>分析係数表!H37</f>
        <v>4.5622990798280361E-2</v>
      </c>
      <c r="O34" s="78">
        <f t="shared" si="4"/>
        <v>0.14142165041464586</v>
      </c>
      <c r="P34" s="72">
        <f>分析係数表!C37</f>
        <v>0.57178358697686016</v>
      </c>
      <c r="Q34" s="78">
        <f t="shared" si="5"/>
        <v>8.0862578550273775E-2</v>
      </c>
      <c r="R34" s="79">
        <v>0.10922297476786419</v>
      </c>
      <c r="S34" s="80">
        <f t="shared" si="6"/>
        <v>2.2963117750193969</v>
      </c>
      <c r="T34" s="81">
        <f>分析係数表!F37</f>
        <v>0.64429400301330442</v>
      </c>
      <c r="U34" s="82">
        <f t="shared" si="7"/>
        <v>1.4794999056938336</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99">
        <f>投入係数表!K35</f>
        <v>9.3821669330738759E-4</v>
      </c>
      <c r="E35" s="100">
        <f t="shared" si="0"/>
        <v>9.3821669330738766E-2</v>
      </c>
      <c r="F35" s="72">
        <f>分析係数表!C38</f>
        <v>0.42668283982472699</v>
      </c>
      <c r="G35" s="100">
        <f t="shared" si="1"/>
        <v>4.0032096307136111E-2</v>
      </c>
      <c r="H35" s="100">
        <v>0.13324085998851135</v>
      </c>
      <c r="I35" s="100">
        <f t="shared" si="2"/>
        <v>0.13324085998851135</v>
      </c>
      <c r="J35" s="99">
        <f>分析係数表!G38</f>
        <v>0.18042179614021467</v>
      </c>
      <c r="K35" s="101">
        <f t="shared" si="3"/>
        <v>2.4039555278394079E-2</v>
      </c>
      <c r="L35" s="75"/>
      <c r="M35" s="76"/>
      <c r="N35" s="77">
        <f>分析係数表!H38</f>
        <v>3.1385057501308801E-2</v>
      </c>
      <c r="O35" s="78">
        <f t="shared" si="4"/>
        <v>9.7287059715536015E-2</v>
      </c>
      <c r="P35" s="72">
        <f>分析係数表!C38</f>
        <v>0.42668283982472699</v>
      </c>
      <c r="Q35" s="78">
        <f t="shared" si="5"/>
        <v>4.1510718917622702E-2</v>
      </c>
      <c r="R35" s="79">
        <v>6.6519477425969059E-2</v>
      </c>
      <c r="S35" s="80">
        <f t="shared" si="6"/>
        <v>0.1997603374144804</v>
      </c>
      <c r="T35" s="81">
        <f>分析係数表!F38</f>
        <v>0.52437100026299643</v>
      </c>
      <c r="U35" s="82">
        <f t="shared" si="7"/>
        <v>0.10474852794290476</v>
      </c>
      <c r="V35" s="83">
        <f>分析係数表!D38</f>
        <v>3.745569762927526E-2</v>
      </c>
      <c r="W35" s="127">
        <f t="shared" si="8"/>
        <v>0</v>
      </c>
      <c r="X35" s="72">
        <f>分析係数表!E38</f>
        <v>3.4218337111297577E-2</v>
      </c>
      <c r="Y35" s="126">
        <f t="shared" si="9"/>
        <v>0</v>
      </c>
    </row>
    <row r="36" spans="1:25" x14ac:dyDescent="0.15">
      <c r="A36" s="10" t="s">
        <v>24</v>
      </c>
      <c r="B36" s="9" t="s">
        <v>39</v>
      </c>
      <c r="C36" s="86"/>
      <c r="D36" s="99">
        <f>投入係数表!K36</f>
        <v>0</v>
      </c>
      <c r="E36" s="100">
        <f t="shared" si="0"/>
        <v>0</v>
      </c>
      <c r="F36" s="72">
        <f>分析係数表!C39</f>
        <v>1</v>
      </c>
      <c r="G36" s="100">
        <f t="shared" si="1"/>
        <v>0</v>
      </c>
      <c r="H36" s="100">
        <v>3.1697660334290952E-2</v>
      </c>
      <c r="I36" s="100">
        <f t="shared" si="2"/>
        <v>3.1697660334290952E-2</v>
      </c>
      <c r="J36" s="99">
        <f>分析係数表!G39</f>
        <v>0.351753812215997</v>
      </c>
      <c r="K36" s="101">
        <f t="shared" si="3"/>
        <v>1.1149772860914635E-2</v>
      </c>
      <c r="L36" s="75"/>
      <c r="M36" s="76"/>
      <c r="N36" s="77">
        <f>分析係数表!H39</f>
        <v>2.6196741762610056E-3</v>
      </c>
      <c r="O36" s="78">
        <f t="shared" si="4"/>
        <v>8.1204375047114075E-3</v>
      </c>
      <c r="P36" s="72">
        <f>分析係数表!C39</f>
        <v>1</v>
      </c>
      <c r="Q36" s="78">
        <f t="shared" si="5"/>
        <v>8.1204375047114075E-3</v>
      </c>
      <c r="R36" s="79">
        <v>1.0564474575810086E-2</v>
      </c>
      <c r="S36" s="80">
        <f t="shared" si="6"/>
        <v>4.2262134910101036E-2</v>
      </c>
      <c r="T36" s="81">
        <f>分析係数表!F39</f>
        <v>0.70125652740175148</v>
      </c>
      <c r="U36" s="82">
        <f t="shared" si="7"/>
        <v>2.9636597967641787E-2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99">
        <f>投入係数表!K37</f>
        <v>0</v>
      </c>
      <c r="E37" s="100">
        <f t="shared" si="0"/>
        <v>0</v>
      </c>
      <c r="F37" s="72">
        <f>分析係数表!C40</f>
        <v>0.86812466863195592</v>
      </c>
      <c r="G37" s="100">
        <f t="shared" si="1"/>
        <v>0</v>
      </c>
      <c r="H37" s="100">
        <v>4.8119515408120393E-3</v>
      </c>
      <c r="I37" s="100">
        <f t="shared" si="2"/>
        <v>4.8119515408120393E-3</v>
      </c>
      <c r="J37" s="99">
        <f>分析係数表!G40</f>
        <v>0.5308449982881025</v>
      </c>
      <c r="K37" s="101">
        <f t="shared" si="3"/>
        <v>2.5544004074447993E-3</v>
      </c>
      <c r="L37" s="75"/>
      <c r="M37" s="76"/>
      <c r="N37" s="77">
        <f>分析係数表!H40</f>
        <v>3.1726768564274997E-2</v>
      </c>
      <c r="O37" s="78">
        <f t="shared" si="4"/>
        <v>9.8346291950075188E-2</v>
      </c>
      <c r="P37" s="72">
        <f>分析係数表!C40</f>
        <v>0.86812466863195592</v>
      </c>
      <c r="Q37" s="78">
        <f t="shared" si="5"/>
        <v>8.537684211034062E-2</v>
      </c>
      <c r="R37" s="79">
        <v>8.612322244321291E-2</v>
      </c>
      <c r="S37" s="80">
        <f t="shared" si="6"/>
        <v>9.0935173984024953E-2</v>
      </c>
      <c r="T37" s="81">
        <f>分析係数表!F40</f>
        <v>0.72849135138041188</v>
      </c>
      <c r="U37" s="82">
        <f t="shared" si="7"/>
        <v>6.6245487783635204E-2</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99">
        <f>投入係数表!K38</f>
        <v>0</v>
      </c>
      <c r="E38" s="100">
        <f t="shared" si="0"/>
        <v>0</v>
      </c>
      <c r="F38" s="72">
        <f>分析係数表!C41</f>
        <v>0.9999434031873089</v>
      </c>
      <c r="G38" s="100">
        <f t="shared" si="1"/>
        <v>0</v>
      </c>
      <c r="H38" s="100">
        <v>4.7039400909115658E-3</v>
      </c>
      <c r="I38" s="100">
        <f t="shared" si="2"/>
        <v>4.7039400909115658E-3</v>
      </c>
      <c r="J38" s="99">
        <f>分析係数表!G41</f>
        <v>0.50163334603597476</v>
      </c>
      <c r="K38" s="101">
        <f t="shared" si="3"/>
        <v>2.3596532073567361E-3</v>
      </c>
      <c r="L38" s="75"/>
      <c r="M38" s="76"/>
      <c r="N38" s="77">
        <f>分析係数表!H41</f>
        <v>4.605647758626856E-2</v>
      </c>
      <c r="O38" s="78">
        <f t="shared" si="4"/>
        <v>0.14276536804291992</v>
      </c>
      <c r="P38" s="72">
        <f>分析係数表!C41</f>
        <v>0.9999434031873089</v>
      </c>
      <c r="Q38" s="78">
        <f t="shared" si="5"/>
        <v>0.14275728797812601</v>
      </c>
      <c r="R38" s="79">
        <v>0.14543436413693811</v>
      </c>
      <c r="S38" s="80">
        <f t="shared" si="6"/>
        <v>0.15013830422784968</v>
      </c>
      <c r="T38" s="81">
        <f>分析係数表!F41</f>
        <v>0.6065809667987323</v>
      </c>
      <c r="U38" s="82">
        <f t="shared" si="7"/>
        <v>9.107103773205126E-2</v>
      </c>
      <c r="V38" s="83">
        <f>分析係数表!D41</f>
        <v>0.10372147914479408</v>
      </c>
      <c r="W38" s="127">
        <f t="shared" si="8"/>
        <v>0</v>
      </c>
      <c r="X38" s="72">
        <f>分析係数表!E41</f>
        <v>9.872112035903656E-2</v>
      </c>
      <c r="Y38" s="126">
        <f t="shared" si="9"/>
        <v>0</v>
      </c>
    </row>
    <row r="39" spans="1:25" x14ac:dyDescent="0.15">
      <c r="A39" s="10" t="s">
        <v>56</v>
      </c>
      <c r="B39" s="9" t="s">
        <v>472</v>
      </c>
      <c r="C39" s="86"/>
      <c r="D39" s="99">
        <f>投入係数表!K39</f>
        <v>3.2142608937382722E-4</v>
      </c>
      <c r="E39" s="100">
        <f>$C$13*D39</f>
        <v>3.2142608937382723E-2</v>
      </c>
      <c r="F39" s="72">
        <f>分析係数表!C42</f>
        <v>0.93692850875802069</v>
      </c>
      <c r="G39" s="100">
        <f>E39*F39</f>
        <v>3.0115326659294225E-2</v>
      </c>
      <c r="H39" s="100">
        <v>4.6754801429067676E-2</v>
      </c>
      <c r="I39" s="100">
        <f>C39+H39</f>
        <v>4.6754801429067676E-2</v>
      </c>
      <c r="J39" s="99">
        <f>分析係数表!G42</f>
        <v>0.49922072097325781</v>
      </c>
      <c r="K39" s="101">
        <f>I39*J39</f>
        <v>2.3340965678380669E-2</v>
      </c>
      <c r="L39" s="75"/>
      <c r="M39" s="76"/>
      <c r="N39" s="77">
        <f>分析係数表!H42</f>
        <v>1.1809361738003208E-2</v>
      </c>
      <c r="O39" s="78">
        <f t="shared" si="4"/>
        <v>3.6606531007935025E-2</v>
      </c>
      <c r="P39" s="72">
        <f>分析係数表!C42</f>
        <v>0.93692850875802069</v>
      </c>
      <c r="Q39" s="78">
        <f>O39*P39</f>
        <v>3.4297702508068809E-2</v>
      </c>
      <c r="R39" s="79">
        <v>3.747584204268898E-2</v>
      </c>
      <c r="S39" s="80">
        <f>I39+R39</f>
        <v>8.4230643471756655E-2</v>
      </c>
      <c r="T39" s="81">
        <f>分析係数表!F42</f>
        <v>0.57339238661209846</v>
      </c>
      <c r="U39" s="82">
        <f t="shared" si="7"/>
        <v>4.8297209686143316E-2</v>
      </c>
      <c r="V39" s="83">
        <f>分析係数表!D42</f>
        <v>0.13686157986208444</v>
      </c>
      <c r="W39" s="127">
        <f t="shared" si="8"/>
        <v>0</v>
      </c>
      <c r="X39" s="72">
        <f>分析係数表!E42</f>
        <v>0.12798116275158378</v>
      </c>
      <c r="Y39" s="126">
        <f t="shared" si="9"/>
        <v>0</v>
      </c>
    </row>
    <row r="40" spans="1:25" x14ac:dyDescent="0.15">
      <c r="A40" s="10" t="s">
        <v>156</v>
      </c>
      <c r="B40" s="9" t="s">
        <v>41</v>
      </c>
      <c r="C40" s="86"/>
      <c r="D40" s="99">
        <f>投入係数表!K40</f>
        <v>1.0476753075265828E-2</v>
      </c>
      <c r="E40" s="100">
        <f>$C$13*D40</f>
        <v>1.0476753075265828</v>
      </c>
      <c r="F40" s="72">
        <f>分析係数表!C43</f>
        <v>0.64668770435795053</v>
      </c>
      <c r="G40" s="100">
        <f>E40*F40</f>
        <v>0.67751873953687569</v>
      </c>
      <c r="H40" s="100">
        <v>1.2642561340467595</v>
      </c>
      <c r="I40" s="100">
        <f>C40+H40</f>
        <v>1.2642561340467595</v>
      </c>
      <c r="J40" s="99">
        <f>分析係数表!G43</f>
        <v>0.34525361813281841</v>
      </c>
      <c r="K40" s="101">
        <f>I40*J40</f>
        <v>0.43648900452625317</v>
      </c>
      <c r="L40" s="75"/>
      <c r="M40" s="76"/>
      <c r="N40" s="77">
        <f>分析係数表!H43</f>
        <v>1.6687581740348217E-2</v>
      </c>
      <c r="O40" s="78">
        <f t="shared" si="4"/>
        <v>5.172798428721833E-2</v>
      </c>
      <c r="P40" s="72">
        <f>分析係数表!C43</f>
        <v>0.64668770435795053</v>
      </c>
      <c r="Q40" s="78">
        <f>O40*P40</f>
        <v>3.3451851409765358E-2</v>
      </c>
      <c r="R40" s="79">
        <v>0.13482124153832109</v>
      </c>
      <c r="S40" s="80">
        <f>I40+R40</f>
        <v>1.3990773755850805</v>
      </c>
      <c r="T40" s="81">
        <f>分析係数表!F43</f>
        <v>0.5971160790993254</v>
      </c>
      <c r="U40" s="82">
        <f t="shared" si="7"/>
        <v>0.83541159686593747</v>
      </c>
      <c r="V40" s="83">
        <f>分析係数表!D43</f>
        <v>0.11965406207615147</v>
      </c>
      <c r="W40" s="127">
        <f t="shared" si="8"/>
        <v>0</v>
      </c>
      <c r="X40" s="72">
        <f>分析係数表!E43</f>
        <v>0.10089499703022012</v>
      </c>
      <c r="Y40" s="126">
        <f t="shared" si="9"/>
        <v>0</v>
      </c>
    </row>
    <row r="41" spans="1:25" x14ac:dyDescent="0.15">
      <c r="A41" s="10" t="s">
        <v>166</v>
      </c>
      <c r="B41" s="9" t="s">
        <v>42</v>
      </c>
      <c r="C41" s="86"/>
      <c r="D41" s="99">
        <f>投入係数表!K41</f>
        <v>3.4748766418792133E-5</v>
      </c>
      <c r="E41" s="100">
        <f>$C$13*D41</f>
        <v>3.4748766418792134E-3</v>
      </c>
      <c r="F41" s="72">
        <f>分析係数表!C44</f>
        <v>0.69156580457188765</v>
      </c>
      <c r="G41" s="100">
        <f>E41*F41</f>
        <v>2.4031058606292575E-3</v>
      </c>
      <c r="H41" s="100">
        <v>6.5070041255084971E-3</v>
      </c>
      <c r="I41" s="100">
        <f>C41+H41</f>
        <v>6.5070041255084971E-3</v>
      </c>
      <c r="J41" s="99">
        <f>分析係数表!G44</f>
        <v>0.27271905819722003</v>
      </c>
      <c r="K41" s="101">
        <f>I41*J41</f>
        <v>1.7745840367941028E-3</v>
      </c>
      <c r="L41" s="75"/>
      <c r="M41" s="76"/>
      <c r="N41" s="77">
        <f>分析係数表!H44</f>
        <v>0.15674397651271663</v>
      </c>
      <c r="O41" s="78">
        <f t="shared" si="4"/>
        <v>0.48587327273201031</v>
      </c>
      <c r="P41" s="72">
        <f>分析係数表!C44</f>
        <v>0.69156580457188765</v>
      </c>
      <c r="Q41" s="78">
        <f>O41*P41</f>
        <v>0.33601334077688894</v>
      </c>
      <c r="R41" s="79">
        <v>0.34240728630867845</v>
      </c>
      <c r="S41" s="80">
        <f>I41+R41</f>
        <v>0.34891429043418692</v>
      </c>
      <c r="T41" s="81">
        <f>分析係数表!F44</f>
        <v>0.50862281906626206</v>
      </c>
      <c r="U41" s="82">
        <f t="shared" si="7"/>
        <v>0.17746577001314068</v>
      </c>
      <c r="V41" s="83">
        <f>分析係数表!D44</f>
        <v>0.14406819380410243</v>
      </c>
      <c r="W41" s="127">
        <f t="shared" si="8"/>
        <v>0</v>
      </c>
      <c r="X41" s="72">
        <f>分析係数表!E44</f>
        <v>0.11993705213297758</v>
      </c>
      <c r="Y41" s="126">
        <f t="shared" si="9"/>
        <v>0</v>
      </c>
    </row>
    <row r="42" spans="1:25" x14ac:dyDescent="0.15">
      <c r="A42" s="10" t="s">
        <v>282</v>
      </c>
      <c r="B42" s="9" t="s">
        <v>236</v>
      </c>
      <c r="C42" s="86"/>
      <c r="D42" s="99">
        <f>投入係数表!K42</f>
        <v>6.0810341232886235E-5</v>
      </c>
      <c r="E42" s="100">
        <f>$C$13*D42</f>
        <v>6.0810341232886232E-3</v>
      </c>
      <c r="F42" s="72">
        <f>分析係数表!C45</f>
        <v>1</v>
      </c>
      <c r="G42" s="100">
        <f>E42*F42</f>
        <v>6.0810341232886232E-3</v>
      </c>
      <c r="H42" s="100">
        <v>1.960881733718485E-2</v>
      </c>
      <c r="I42" s="100">
        <f>C42+H42</f>
        <v>1.960881733718485E-2</v>
      </c>
      <c r="J42" s="99">
        <f>分析係数表!G45</f>
        <v>0</v>
      </c>
      <c r="K42" s="101">
        <f>I42*J42</f>
        <v>0</v>
      </c>
      <c r="L42" s="75"/>
      <c r="M42" s="76"/>
      <c r="N42" s="77">
        <f>分析係数表!H45</f>
        <v>0</v>
      </c>
      <c r="O42" s="78">
        <f t="shared" si="4"/>
        <v>0</v>
      </c>
      <c r="P42" s="72">
        <f>分析係数表!C45</f>
        <v>1</v>
      </c>
      <c r="Q42" s="78">
        <f>O42*P42</f>
        <v>0</v>
      </c>
      <c r="R42" s="79">
        <v>3.7899823734645031E-3</v>
      </c>
      <c r="S42" s="80">
        <f>I42+R42</f>
        <v>2.3398799710649353E-2</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457"/>
      <c r="D43" s="459">
        <f>投入係数表!K43</f>
        <v>6.2547779553825836E-4</v>
      </c>
      <c r="E43" s="443">
        <f>$C$13*D43</f>
        <v>6.254777955382583E-2</v>
      </c>
      <c r="F43" s="447">
        <f>分析係数表!C46</f>
        <v>0.99300149364803736</v>
      </c>
      <c r="G43" s="443">
        <f>E43*F43</f>
        <v>6.2110038521317218E-2</v>
      </c>
      <c r="H43" s="443">
        <v>0.12853832045947539</v>
      </c>
      <c r="I43" s="443">
        <f>C43+H43</f>
        <v>0.12853832045947539</v>
      </c>
      <c r="J43" s="459">
        <f>分析係数表!G46</f>
        <v>1.2662527198429125E-2</v>
      </c>
      <c r="K43" s="460">
        <f>I43*J43</f>
        <v>1.627619978858506E-3</v>
      </c>
      <c r="L43" s="448"/>
      <c r="M43" s="449"/>
      <c r="N43" s="450">
        <f>分析係数表!H46</f>
        <v>3.642815848522589E-5</v>
      </c>
      <c r="O43" s="451">
        <f t="shared" si="4"/>
        <v>1.1291960926728881E-4</v>
      </c>
      <c r="P43" s="447">
        <f>分析係数表!C46</f>
        <v>0.99300149364803736</v>
      </c>
      <c r="Q43" s="451">
        <f>O43*P43</f>
        <v>1.1212934066457055E-4</v>
      </c>
      <c r="R43" s="452">
        <v>9.9109024750279502E-3</v>
      </c>
      <c r="S43" s="444">
        <f>I43+R43</f>
        <v>0.13844922293450335</v>
      </c>
      <c r="T43" s="453">
        <f>分析係数表!F46</f>
        <v>0.42786180544499286</v>
      </c>
      <c r="U43" s="445">
        <f t="shared" si="7"/>
        <v>5.9237134487212913E-2</v>
      </c>
      <c r="V43" s="454">
        <f>分析係数表!D46</f>
        <v>2.303242583452741E-3</v>
      </c>
      <c r="W43" s="446">
        <f t="shared" si="8"/>
        <v>0</v>
      </c>
      <c r="X43" s="447">
        <f>分析係数表!E46</f>
        <v>2.2926285623308391E-3</v>
      </c>
      <c r="Y43" s="455">
        <f t="shared" si="9"/>
        <v>0</v>
      </c>
    </row>
    <row r="44" spans="1:25" x14ac:dyDescent="0.15">
      <c r="A44" s="129">
        <v>40</v>
      </c>
      <c r="B44" s="17" t="s">
        <v>137</v>
      </c>
      <c r="C44" s="456">
        <f>SUM(C5:C43)</f>
        <v>100</v>
      </c>
      <c r="D44" s="99">
        <f>投入係数表!K44</f>
        <v>0.82341545625130308</v>
      </c>
      <c r="E44" s="441">
        <f>SUM(E5:E43)</f>
        <v>82.34154562513028</v>
      </c>
      <c r="F44" s="447">
        <f>分析係数表!C47</f>
        <v>0.58532523599566522</v>
      </c>
      <c r="G44" s="441">
        <f>SUM(G5:G43)</f>
        <v>8.2967301974427183</v>
      </c>
      <c r="H44" s="441">
        <f>SUM(H5:H43)</f>
        <v>10.445644060958745</v>
      </c>
      <c r="I44" s="441">
        <f>SUM(I5:I43)</f>
        <v>110.44564406095873</v>
      </c>
      <c r="J44" s="99">
        <f>分析係数表!G47</f>
        <v>0.25475569279079324</v>
      </c>
      <c r="K44" s="442">
        <f>SUM(K5:K43)</f>
        <v>4.5451453345526076</v>
      </c>
      <c r="L44" s="15">
        <f>最終需要_まとめ!M21</f>
        <v>0.68200000000000005</v>
      </c>
      <c r="M44" s="441">
        <f>K44*L44</f>
        <v>3.0997891181648787</v>
      </c>
      <c r="N44" s="77">
        <f>分析係数表!H47</f>
        <v>1</v>
      </c>
      <c r="O44" s="443">
        <f>SUM(O5:O43)</f>
        <v>3.0997891181648787</v>
      </c>
      <c r="P44" s="72">
        <f>分析係数表!C47</f>
        <v>0.58532523599566522</v>
      </c>
      <c r="Q44" s="443">
        <f>SUM(Q5:Q43)</f>
        <v>2.0128876038472376</v>
      </c>
      <c r="R44" s="441">
        <f>SUM(R5:R43)</f>
        <v>2.4715266175881525</v>
      </c>
      <c r="S44" s="444">
        <f>SUM(S5:S43)</f>
        <v>112.91717067854688</v>
      </c>
      <c r="T44" s="453">
        <f>分析係数表!F47</f>
        <v>0.5063294671067512</v>
      </c>
      <c r="U44" s="445">
        <f>SUM(U5:U43)</f>
        <v>23.774861849602221</v>
      </c>
      <c r="V44" s="454">
        <f>分析係数表!D47</f>
        <v>6.4581730562403572E-2</v>
      </c>
      <c r="W44" s="446">
        <f>SUM(W5:W43)</f>
        <v>1</v>
      </c>
      <c r="X44" s="447">
        <f>分析係数表!E47</f>
        <v>5.7136770824146227E-2</v>
      </c>
      <c r="Y44" s="455">
        <f>SUM(Y5:Y43)</f>
        <v>1</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469</v>
      </c>
      <c r="S2" s="5" t="s">
        <v>139</v>
      </c>
      <c r="U2" s="60" t="s">
        <v>170</v>
      </c>
      <c r="W2" s="5" t="s">
        <v>122</v>
      </c>
      <c r="Y2" s="5" t="s">
        <v>140</v>
      </c>
    </row>
    <row r="3" spans="1:25" ht="45" x14ac:dyDescent="0.15">
      <c r="B3" s="61"/>
      <c r="C3" s="62" t="s">
        <v>185</v>
      </c>
      <c r="D3" s="62" t="s">
        <v>574</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投入係数表!L5</f>
        <v>5.2848690737026917E-3</v>
      </c>
      <c r="E5" s="73">
        <f t="shared" ref="E5:E38" si="0">$C$14*D5</f>
        <v>0.52848690737026915</v>
      </c>
      <c r="F5" s="72">
        <f>分析係数表!C8</f>
        <v>0.16988323914406789</v>
      </c>
      <c r="G5" s="73">
        <f t="shared" ref="G5:G38" si="1">E5*F5</f>
        <v>8.9781067669292294E-2</v>
      </c>
      <c r="H5" s="73">
        <f t="array" ref="H5:H43">MMULT(逆行列係数!C5:AO43,'10'!G5:G43)</f>
        <v>9.7381687350662161E-2</v>
      </c>
      <c r="I5" s="73">
        <f t="shared" ref="I5:I38" si="2">C5+H5</f>
        <v>9.7381687350662161E-2</v>
      </c>
      <c r="J5" s="72">
        <f>分析係数表!G8</f>
        <v>0.11982810575688495</v>
      </c>
      <c r="K5" s="74">
        <f t="shared" ref="K5:K38" si="3">I5*J5</f>
        <v>1.166906313063905E-2</v>
      </c>
      <c r="L5" s="75" t="s">
        <v>495</v>
      </c>
      <c r="M5" s="76" t="s">
        <v>495</v>
      </c>
      <c r="N5" s="77">
        <f>分析係数表!H8</f>
        <v>1.1007693311748612E-2</v>
      </c>
      <c r="O5" s="78">
        <f t="shared" ref="O5:O43" si="4">$M$44*N5</f>
        <v>0.21642044070574731</v>
      </c>
      <c r="P5" s="72">
        <f>分析係数表!C8</f>
        <v>0.16988323914406789</v>
      </c>
      <c r="Q5" s="78">
        <f t="shared" ref="Q5:Q38" si="5">O5*P5</f>
        <v>3.6766205484079037E-2</v>
      </c>
      <c r="R5" s="79">
        <f t="array" ref="R5:R43">MMULT(逆行列係数!C5:AO43,'10'!Q5:Q43)</f>
        <v>6.1612532414856293E-2</v>
      </c>
      <c r="S5" s="80">
        <f t="shared" ref="S5:S38" si="6">I5+R5</f>
        <v>0.15899421976551845</v>
      </c>
      <c r="T5" s="81">
        <f>分析係数表!F8</f>
        <v>0.4520504153237429</v>
      </c>
      <c r="U5" s="82">
        <f t="shared" ref="U5:U43" si="7">S5*T5</f>
        <v>7.1873403079077067E-2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投入係数表!L6</f>
        <v>0</v>
      </c>
      <c r="E6" s="73">
        <f t="shared" si="0"/>
        <v>0</v>
      </c>
      <c r="F6" s="72">
        <f>分析係数表!C9</f>
        <v>0.40976645435244163</v>
      </c>
      <c r="G6" s="73">
        <f t="shared" si="1"/>
        <v>0</v>
      </c>
      <c r="H6" s="73">
        <v>1.8978188886969547E-3</v>
      </c>
      <c r="I6" s="73">
        <f t="shared" si="2"/>
        <v>1.8978188886969547E-3</v>
      </c>
      <c r="J6" s="72">
        <f>分析係数表!G9</f>
        <v>0.27278621711745094</v>
      </c>
      <c r="K6" s="74">
        <f t="shared" si="3"/>
        <v>5.1769883542168694E-4</v>
      </c>
      <c r="L6" s="75"/>
      <c r="M6" s="76"/>
      <c r="N6" s="77">
        <f>分析係数表!H9</f>
        <v>5.6766522140644718E-4</v>
      </c>
      <c r="O6" s="78">
        <f t="shared" si="4"/>
        <v>1.1160772190026891E-2</v>
      </c>
      <c r="P6" s="72">
        <f>分析係数表!C9</f>
        <v>0.40976645435244163</v>
      </c>
      <c r="Q6" s="78">
        <f t="shared" si="5"/>
        <v>4.5733100481426545E-3</v>
      </c>
      <c r="R6" s="79">
        <v>6.1560547225660974E-3</v>
      </c>
      <c r="S6" s="80">
        <f t="shared" si="6"/>
        <v>8.0538736112630519E-3</v>
      </c>
      <c r="T6" s="81">
        <f>分析係数表!F9</f>
        <v>0.74407187847350875</v>
      </c>
      <c r="U6" s="82">
        <f t="shared" si="7"/>
        <v>5.9926608669207205E-3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投入係数表!L7</f>
        <v>0</v>
      </c>
      <c r="E7" s="73">
        <f t="shared" si="0"/>
        <v>0</v>
      </c>
      <c r="F7" s="72">
        <f>分析係数表!C10</f>
        <v>0.68007710705743762</v>
      </c>
      <c r="G7" s="73">
        <f t="shared" si="1"/>
        <v>0</v>
      </c>
      <c r="H7" s="73">
        <v>6.9651420776748851E-4</v>
      </c>
      <c r="I7" s="73">
        <f t="shared" si="2"/>
        <v>6.9651420776748851E-4</v>
      </c>
      <c r="J7" s="72">
        <f>分析係数表!G10</f>
        <v>0.17854260725424764</v>
      </c>
      <c r="K7" s="74">
        <f t="shared" si="3"/>
        <v>1.2435746264443414E-4</v>
      </c>
      <c r="L7" s="75"/>
      <c r="M7" s="76"/>
      <c r="N7" s="77">
        <f>分析係数表!H10</f>
        <v>1.290834700219075E-3</v>
      </c>
      <c r="O7" s="78">
        <f t="shared" si="4"/>
        <v>2.5378887909378502E-2</v>
      </c>
      <c r="P7" s="72">
        <f>分析係数表!C10</f>
        <v>0.68007710705743762</v>
      </c>
      <c r="Q7" s="78">
        <f t="shared" si="5"/>
        <v>1.7259600669745113E-2</v>
      </c>
      <c r="R7" s="79">
        <v>2.9112251904471108E-2</v>
      </c>
      <c r="S7" s="80">
        <f t="shared" si="6"/>
        <v>2.9808766112238597E-2</v>
      </c>
      <c r="T7" s="81">
        <f>分析係数表!F10</f>
        <v>0.51654343606185527</v>
      </c>
      <c r="U7" s="82">
        <f t="shared" si="7"/>
        <v>1.5397522472379915E-2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投入係数表!L8</f>
        <v>9.8132275170036471E-5</v>
      </c>
      <c r="E8" s="73">
        <f t="shared" si="0"/>
        <v>9.8132275170036472E-3</v>
      </c>
      <c r="F8" s="72">
        <f>分析係数表!C11</f>
        <v>2.1147201560344109E-2</v>
      </c>
      <c r="G8" s="73">
        <f t="shared" si="1"/>
        <v>2.0752230025959128E-4</v>
      </c>
      <c r="H8" s="73">
        <v>3.1486713296396199E-2</v>
      </c>
      <c r="I8" s="73">
        <f t="shared" si="2"/>
        <v>3.1486713296396199E-2</v>
      </c>
      <c r="J8" s="72">
        <f>分析係数表!G11</f>
        <v>0.2349962690544718</v>
      </c>
      <c r="K8" s="74">
        <f t="shared" si="3"/>
        <v>7.3992601494409357E-3</v>
      </c>
      <c r="L8" s="75"/>
      <c r="M8" s="76"/>
      <c r="N8" s="77">
        <f>分析係数表!H11</f>
        <v>-2.2238602446561594E-5</v>
      </c>
      <c r="O8" s="78">
        <f t="shared" si="4"/>
        <v>-4.3722949085326816E-4</v>
      </c>
      <c r="P8" s="72">
        <f>分析係数表!C11</f>
        <v>2.1147201560344109E-2</v>
      </c>
      <c r="Q8" s="78">
        <f t="shared" si="5"/>
        <v>-9.2461801712006933E-6</v>
      </c>
      <c r="R8" s="79">
        <v>5.0843238906178442E-3</v>
      </c>
      <c r="S8" s="80">
        <f t="shared" si="6"/>
        <v>3.6571037187014044E-2</v>
      </c>
      <c r="T8" s="81">
        <f>分析係数表!F11</f>
        <v>0.38828483104146677</v>
      </c>
      <c r="U8" s="82">
        <f t="shared" si="7"/>
        <v>1.4199978995170946E-2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投入係数表!L9</f>
        <v>1.6058008664187787E-5</v>
      </c>
      <c r="E9" s="73">
        <f t="shared" si="0"/>
        <v>1.6058008664187786E-3</v>
      </c>
      <c r="F9" s="72">
        <f>分析係数表!C12</f>
        <v>0.26979296775158057</v>
      </c>
      <c r="G9" s="73">
        <f t="shared" si="1"/>
        <v>4.332337813691817E-4</v>
      </c>
      <c r="H9" s="73">
        <v>1.435368304087422E-2</v>
      </c>
      <c r="I9" s="73">
        <f t="shared" si="2"/>
        <v>1.435368304087422E-2</v>
      </c>
      <c r="J9" s="72">
        <f>分析係数表!G12</f>
        <v>0.14399966915404239</v>
      </c>
      <c r="K9" s="74">
        <f t="shared" si="3"/>
        <v>2.0669256090278766E-3</v>
      </c>
      <c r="L9" s="75"/>
      <c r="M9" s="76"/>
      <c r="N9" s="77">
        <f>分析係数表!H12</f>
        <v>8.4790563397567215E-2</v>
      </c>
      <c r="O9" s="78">
        <f t="shared" si="4"/>
        <v>1.6670532670640943</v>
      </c>
      <c r="P9" s="72">
        <f>分析係数表!C12</f>
        <v>0.26979296775158057</v>
      </c>
      <c r="Q9" s="78">
        <f t="shared" si="5"/>
        <v>0.44975924832119024</v>
      </c>
      <c r="R9" s="79">
        <v>0.56818654439805694</v>
      </c>
      <c r="S9" s="80">
        <f t="shared" si="6"/>
        <v>0.58254022743893119</v>
      </c>
      <c r="T9" s="81">
        <f>分析係数表!F12</f>
        <v>0.33481714299007204</v>
      </c>
      <c r="U9" s="82">
        <f t="shared" si="7"/>
        <v>0.19504445462788972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投入係数表!L10</f>
        <v>4.8227552688110652E-3</v>
      </c>
      <c r="E10" s="73">
        <f t="shared" si="0"/>
        <v>0.48227552688110653</v>
      </c>
      <c r="F10" s="72">
        <f>分析係数表!C13</f>
        <v>6.684233532602335E-2</v>
      </c>
      <c r="G10" s="73">
        <f t="shared" si="1"/>
        <v>3.223642248732151E-2</v>
      </c>
      <c r="H10" s="73">
        <v>3.6789154744938449E-2</v>
      </c>
      <c r="I10" s="73">
        <f t="shared" si="2"/>
        <v>3.6789154744938449E-2</v>
      </c>
      <c r="J10" s="72">
        <f>分析係数表!G13</f>
        <v>0.23596605339775753</v>
      </c>
      <c r="K10" s="74">
        <f t="shared" si="3"/>
        <v>8.6809916530025105E-3</v>
      </c>
      <c r="L10" s="75"/>
      <c r="M10" s="76"/>
      <c r="N10" s="77">
        <f>分析係数表!H13</f>
        <v>1.6879182236800124E-2</v>
      </c>
      <c r="O10" s="78">
        <f t="shared" si="4"/>
        <v>0.3318588150109546</v>
      </c>
      <c r="P10" s="72">
        <f>分析係数表!C13</f>
        <v>6.684233532602335E-2</v>
      </c>
      <c r="Q10" s="78">
        <f t="shared" si="5"/>
        <v>2.2182218193858978E-2</v>
      </c>
      <c r="R10" s="79">
        <v>2.4782198072839004E-2</v>
      </c>
      <c r="S10" s="80">
        <f t="shared" si="6"/>
        <v>6.1571352817777453E-2</v>
      </c>
      <c r="T10" s="81">
        <f>分析係数表!F13</f>
        <v>0.36934894381465649</v>
      </c>
      <c r="U10" s="82">
        <f t="shared" si="7"/>
        <v>2.2741314132485677E-2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投入係数表!L11</f>
        <v>6.8532012532383649E-3</v>
      </c>
      <c r="E11" s="73">
        <f t="shared" si="0"/>
        <v>0.68532012532383646</v>
      </c>
      <c r="F11" s="72">
        <f>分析係数表!C14</f>
        <v>0.21710827927701792</v>
      </c>
      <c r="G11" s="73">
        <f t="shared" si="1"/>
        <v>0.1487886731629684</v>
      </c>
      <c r="H11" s="73">
        <v>0.20814778362895273</v>
      </c>
      <c r="I11" s="73">
        <f t="shared" si="2"/>
        <v>0.20814778362895273</v>
      </c>
      <c r="J11" s="72">
        <f>分析係数表!G14</f>
        <v>0.17574790290253137</v>
      </c>
      <c r="K11" s="74">
        <f t="shared" si="3"/>
        <v>3.6581536466598293E-2</v>
      </c>
      <c r="L11" s="75"/>
      <c r="M11" s="76"/>
      <c r="N11" s="77">
        <f>分析係数表!H14</f>
        <v>1.1225515443921091E-3</v>
      </c>
      <c r="O11" s="78">
        <f t="shared" si="4"/>
        <v>2.2070300568145566E-2</v>
      </c>
      <c r="P11" s="72">
        <f>分析係数表!C14</f>
        <v>0.21710827927701792</v>
      </c>
      <c r="Q11" s="78">
        <f t="shared" si="5"/>
        <v>4.7916449794766754E-3</v>
      </c>
      <c r="R11" s="79">
        <v>2.6959675265247181E-2</v>
      </c>
      <c r="S11" s="80">
        <f t="shared" si="6"/>
        <v>0.2351074588941999</v>
      </c>
      <c r="T11" s="81">
        <f>分析係数表!F14</f>
        <v>0.32729567218469302</v>
      </c>
      <c r="U11" s="82">
        <f t="shared" si="7"/>
        <v>7.6949653794412237E-2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投入係数表!L12</f>
        <v>0.1875325620731246</v>
      </c>
      <c r="E12" s="73">
        <f t="shared" si="0"/>
        <v>18.753256207312461</v>
      </c>
      <c r="F12" s="72">
        <f>分析係数表!C15</f>
        <v>0.1777237835164599</v>
      </c>
      <c r="G12" s="73">
        <f t="shared" si="1"/>
        <v>3.3328996464171077</v>
      </c>
      <c r="H12" s="73">
        <v>3.7356130468763702</v>
      </c>
      <c r="I12" s="73">
        <f t="shared" si="2"/>
        <v>3.7356130468763702</v>
      </c>
      <c r="J12" s="72">
        <f>分析係数表!G15</f>
        <v>0.10387096116118634</v>
      </c>
      <c r="K12" s="74">
        <f t="shared" si="3"/>
        <v>0.3880217177053164</v>
      </c>
      <c r="L12" s="75"/>
      <c r="M12" s="76"/>
      <c r="N12" s="77">
        <f>分析係数表!H15</f>
        <v>7.5144901505810619E-3</v>
      </c>
      <c r="O12" s="78">
        <f t="shared" si="4"/>
        <v>0.14774115012197855</v>
      </c>
      <c r="P12" s="72">
        <f>分析係数表!C15</f>
        <v>0.1777237835164599</v>
      </c>
      <c r="Q12" s="78">
        <f t="shared" si="5"/>
        <v>2.6257116180751321E-2</v>
      </c>
      <c r="R12" s="79">
        <v>6.1630641483722305E-2</v>
      </c>
      <c r="S12" s="80">
        <f t="shared" si="6"/>
        <v>3.7972436883600924</v>
      </c>
      <c r="T12" s="81">
        <f>分析係数表!F15</f>
        <v>0.33005409485469872</v>
      </c>
      <c r="U12" s="82">
        <f t="shared" si="7"/>
        <v>1.253295828504408</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投入係数表!L13</f>
        <v>2.1678311696653511E-3</v>
      </c>
      <c r="E13" s="73">
        <f t="shared" si="0"/>
        <v>0.2167831169665351</v>
      </c>
      <c r="F13" s="72">
        <f>分析係数表!C16</f>
        <v>0.12368252551663639</v>
      </c>
      <c r="G13" s="73">
        <f t="shared" si="1"/>
        <v>2.6812283395789449E-2</v>
      </c>
      <c r="H13" s="73">
        <v>8.6765192289414608E-2</v>
      </c>
      <c r="I13" s="73">
        <f t="shared" si="2"/>
        <v>8.6765192289414608E-2</v>
      </c>
      <c r="J13" s="72">
        <f>分析係数表!G16</f>
        <v>1.9772048092292722E-2</v>
      </c>
      <c r="K13" s="74">
        <f t="shared" si="3"/>
        <v>1.7155255546833312E-3</v>
      </c>
      <c r="L13" s="75"/>
      <c r="M13" s="76"/>
      <c r="N13" s="77">
        <f>分析係数表!H16</f>
        <v>1.7113434381227897E-2</v>
      </c>
      <c r="O13" s="78">
        <f t="shared" si="4"/>
        <v>0.33646440774483061</v>
      </c>
      <c r="P13" s="72">
        <f>分析係数表!C16</f>
        <v>0.12368252551663639</v>
      </c>
      <c r="Q13" s="78">
        <f t="shared" si="5"/>
        <v>4.1614767696339962E-2</v>
      </c>
      <c r="R13" s="79">
        <v>6.0483516403242489E-2</v>
      </c>
      <c r="S13" s="80">
        <f t="shared" si="6"/>
        <v>0.1472487086926571</v>
      </c>
      <c r="T13" s="81">
        <f>分析係数表!F16</f>
        <v>0.17086837167280561</v>
      </c>
      <c r="U13" s="82">
        <f t="shared" si="7"/>
        <v>2.5160147085237616E-2</v>
      </c>
      <c r="V13" s="83">
        <f>分析係数表!D16</f>
        <v>1.2952602682604767E-2</v>
      </c>
      <c r="W13" s="127">
        <f t="shared" si="8"/>
        <v>0</v>
      </c>
      <c r="X13" s="72">
        <f>分析係数表!E16</f>
        <v>1.2952602682604767E-2</v>
      </c>
      <c r="Y13" s="126">
        <f t="shared" si="9"/>
        <v>0</v>
      </c>
    </row>
    <row r="14" spans="1:25" x14ac:dyDescent="0.15">
      <c r="A14" s="10" t="s">
        <v>2</v>
      </c>
      <c r="B14" s="9" t="s">
        <v>469</v>
      </c>
      <c r="C14" s="71">
        <f>最終需要_まとめ!C15</f>
        <v>100</v>
      </c>
      <c r="D14" s="72">
        <f>投入係数表!L14</f>
        <v>0.21834074380696133</v>
      </c>
      <c r="E14" s="73">
        <f t="shared" si="0"/>
        <v>21.834074380696133</v>
      </c>
      <c r="F14" s="72">
        <f>分析係数表!C17</f>
        <v>0.19283956701830429</v>
      </c>
      <c r="G14" s="73">
        <f t="shared" si="1"/>
        <v>4.2104734498188927</v>
      </c>
      <c r="H14" s="73">
        <v>4.4285306315494468</v>
      </c>
      <c r="I14" s="73">
        <f t="shared" si="2"/>
        <v>104.42853063154945</v>
      </c>
      <c r="J14" s="72">
        <f>分析係数表!G17</f>
        <v>0.23402763404868787</v>
      </c>
      <c r="K14" s="74">
        <f t="shared" si="3"/>
        <v>24.439161950882447</v>
      </c>
      <c r="L14" s="75"/>
      <c r="M14" s="76"/>
      <c r="N14" s="77">
        <f>分析係数表!H17</f>
        <v>3.1766349957435482E-3</v>
      </c>
      <c r="O14" s="78">
        <f t="shared" si="4"/>
        <v>6.2455296152406012E-2</v>
      </c>
      <c r="P14" s="72">
        <f>分析係数表!C17</f>
        <v>0.19283956701830429</v>
      </c>
      <c r="Q14" s="78">
        <f t="shared" si="5"/>
        <v>1.2043852268029941E-2</v>
      </c>
      <c r="R14" s="79">
        <v>2.7689312453623261E-2</v>
      </c>
      <c r="S14" s="80">
        <f t="shared" si="6"/>
        <v>104.45621994400307</v>
      </c>
      <c r="T14" s="81">
        <f>分析係数表!F17</f>
        <v>0.36995154049829787</v>
      </c>
      <c r="U14" s="82">
        <f t="shared" si="7"/>
        <v>38.643739482912963</v>
      </c>
      <c r="V14" s="83">
        <f>分析係数表!D17</f>
        <v>4.4453920652026524E-2</v>
      </c>
      <c r="W14" s="127">
        <f t="shared" si="8"/>
        <v>5</v>
      </c>
      <c r="X14" s="72">
        <f>分析係数表!E17</f>
        <v>4.2061277361062542E-2</v>
      </c>
      <c r="Y14" s="126">
        <f t="shared" si="9"/>
        <v>4</v>
      </c>
    </row>
    <row r="15" spans="1:25" x14ac:dyDescent="0.15">
      <c r="A15" s="10" t="s">
        <v>3</v>
      </c>
      <c r="B15" s="9" t="s">
        <v>31</v>
      </c>
      <c r="C15" s="86"/>
      <c r="D15" s="72">
        <f>投入係数表!L15</f>
        <v>3.090274556263694E-3</v>
      </c>
      <c r="E15" s="73">
        <f t="shared" si="0"/>
        <v>0.30902745562636941</v>
      </c>
      <c r="F15" s="72">
        <f>分析係数表!C18</f>
        <v>0.30630539049432115</v>
      </c>
      <c r="G15" s="73">
        <f t="shared" si="1"/>
        <v>9.4656775469101589E-2</v>
      </c>
      <c r="H15" s="73">
        <v>0.12005512955909413</v>
      </c>
      <c r="I15" s="73">
        <f t="shared" si="2"/>
        <v>0.12005512955909413</v>
      </c>
      <c r="J15" s="72">
        <f>分析係数表!G18</f>
        <v>0.21755179396051724</v>
      </c>
      <c r="K15" s="74">
        <f t="shared" si="3"/>
        <v>2.6118208809743249E-2</v>
      </c>
      <c r="L15" s="75"/>
      <c r="M15" s="76"/>
      <c r="N15" s="77">
        <f>分析係数表!H18</f>
        <v>5.3704565311248737E-4</v>
      </c>
      <c r="O15" s="78">
        <f t="shared" si="4"/>
        <v>1.0558765913441608E-2</v>
      </c>
      <c r="P15" s="72">
        <f>分析係数表!C18</f>
        <v>0.30630539049432115</v>
      </c>
      <c r="Q15" s="78">
        <f t="shared" si="5"/>
        <v>3.2342069162548592E-3</v>
      </c>
      <c r="R15" s="79">
        <v>8.5464971089855898E-3</v>
      </c>
      <c r="S15" s="80">
        <f t="shared" si="6"/>
        <v>0.12860162666807973</v>
      </c>
      <c r="T15" s="81">
        <f>分析係数表!F18</f>
        <v>0.4635011306393737</v>
      </c>
      <c r="U15" s="82">
        <f t="shared" si="7"/>
        <v>5.9606999362717586E-2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投入係数表!L16</f>
        <v>2.2838056766844852E-3</v>
      </c>
      <c r="E16" s="73">
        <f t="shared" si="0"/>
        <v>0.22838056766844853</v>
      </c>
      <c r="F16" s="72">
        <f>分析係数表!C19</f>
        <v>0.36966314955627488</v>
      </c>
      <c r="G16" s="73">
        <f t="shared" si="1"/>
        <v>8.4423879941768643E-2</v>
      </c>
      <c r="H16" s="73">
        <v>0.15075861896364806</v>
      </c>
      <c r="I16" s="73">
        <f t="shared" si="2"/>
        <v>0.15075861896364806</v>
      </c>
      <c r="J16" s="72">
        <f>分析係数表!G19</f>
        <v>4.2381117789262797E-2</v>
      </c>
      <c r="K16" s="74">
        <f t="shared" si="3"/>
        <v>6.3893187880449563E-3</v>
      </c>
      <c r="L16" s="75"/>
      <c r="M16" s="76"/>
      <c r="N16" s="77">
        <f>分析係数表!H19</f>
        <v>-1.254655481313475E-4</v>
      </c>
      <c r="O16" s="78">
        <f t="shared" si="4"/>
        <v>-2.4667574260079906E-3</v>
      </c>
      <c r="P16" s="72">
        <f>分析係数表!C19</f>
        <v>0.36966314955627488</v>
      </c>
      <c r="Q16" s="78">
        <f t="shared" si="5"/>
        <v>-9.1186931928944346E-4</v>
      </c>
      <c r="R16" s="79">
        <v>5.7873216741642702E-3</v>
      </c>
      <c r="S16" s="80">
        <f t="shared" si="6"/>
        <v>0.15654594063781233</v>
      </c>
      <c r="T16" s="81">
        <f>分析係数表!F19</f>
        <v>0.17645477862102601</v>
      </c>
      <c r="U16" s="82">
        <f t="shared" si="7"/>
        <v>2.7623279299265453E-2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投入係数表!L17</f>
        <v>2.2623949984655681E-3</v>
      </c>
      <c r="E17" s="73">
        <f t="shared" si="0"/>
        <v>0.22623949984655681</v>
      </c>
      <c r="F17" s="72">
        <f>分析係数表!C20</f>
        <v>0.11840151680286914</v>
      </c>
      <c r="G17" s="73">
        <f t="shared" si="1"/>
        <v>2.6787099942554807E-2</v>
      </c>
      <c r="H17" s="73">
        <v>3.6465564365897124E-2</v>
      </c>
      <c r="I17" s="73">
        <f t="shared" si="2"/>
        <v>3.6465564365897124E-2</v>
      </c>
      <c r="J17" s="72">
        <f>分析係数表!G20</f>
        <v>0.11103277983246747</v>
      </c>
      <c r="K17" s="74">
        <f t="shared" si="3"/>
        <v>4.0488729797053266E-3</v>
      </c>
      <c r="L17" s="75"/>
      <c r="M17" s="76"/>
      <c r="N17" s="77">
        <f>分析係数表!H20</f>
        <v>6.0558701736942728E-4</v>
      </c>
      <c r="O17" s="78">
        <f t="shared" si="4"/>
        <v>1.1906346359131161E-2</v>
      </c>
      <c r="P17" s="72">
        <f>分析係数表!C20</f>
        <v>0.11840151680286914</v>
      </c>
      <c r="Q17" s="78">
        <f t="shared" si="5"/>
        <v>1.4097294685014479E-3</v>
      </c>
      <c r="R17" s="79">
        <v>3.6766926256262098E-3</v>
      </c>
      <c r="S17" s="80">
        <f t="shared" si="6"/>
        <v>4.0142256991523337E-2</v>
      </c>
      <c r="T17" s="81">
        <f>分析係数表!F20</f>
        <v>0.24737258814980315</v>
      </c>
      <c r="U17" s="82">
        <f t="shared" si="7"/>
        <v>9.9300940061676588E-3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投入係数表!L18</f>
        <v>7.7381759529536031E-3</v>
      </c>
      <c r="E18" s="73">
        <f t="shared" si="0"/>
        <v>0.77381759529536032</v>
      </c>
      <c r="F18" s="72">
        <f>分析係数表!C21</f>
        <v>0.26258212636596168</v>
      </c>
      <c r="G18" s="73">
        <f t="shared" si="1"/>
        <v>0.2031906695920509</v>
      </c>
      <c r="H18" s="73">
        <v>0.24779975532756499</v>
      </c>
      <c r="I18" s="73">
        <f t="shared" si="2"/>
        <v>0.24779975532756499</v>
      </c>
      <c r="J18" s="72">
        <f>分析係数表!G21</f>
        <v>0.28467983327929475</v>
      </c>
      <c r="K18" s="74">
        <f t="shared" si="3"/>
        <v>7.0543593033301225E-2</v>
      </c>
      <c r="L18" s="75"/>
      <c r="M18" s="76"/>
      <c r="N18" s="77">
        <f>分析係数表!H21</f>
        <v>1.0324354165676096E-3</v>
      </c>
      <c r="O18" s="78">
        <f t="shared" si="4"/>
        <v>2.0298542258195381E-2</v>
      </c>
      <c r="P18" s="72">
        <f>分析係数表!C21</f>
        <v>0.26258212636596168</v>
      </c>
      <c r="Q18" s="78">
        <f t="shared" si="5"/>
        <v>5.3300343882862729E-3</v>
      </c>
      <c r="R18" s="79">
        <v>1.5484100270013774E-2</v>
      </c>
      <c r="S18" s="80">
        <f t="shared" si="6"/>
        <v>0.26328385559757878</v>
      </c>
      <c r="T18" s="81">
        <f>分析係数表!F21</f>
        <v>0.42515189534375575</v>
      </c>
      <c r="U18" s="82">
        <f t="shared" si="7"/>
        <v>0.11193563022072231</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投入係数表!L19</f>
        <v>3.8182376157068737E-4</v>
      </c>
      <c r="E19" s="73">
        <f t="shared" si="0"/>
        <v>3.8182376157068737E-2</v>
      </c>
      <c r="F19" s="72">
        <f>分析係数表!C22</f>
        <v>0.19256748567873505</v>
      </c>
      <c r="G19" s="73">
        <f t="shared" si="1"/>
        <v>7.3526841738064085E-3</v>
      </c>
      <c r="H19" s="73">
        <v>2.3771134184835441E-2</v>
      </c>
      <c r="I19" s="73">
        <f t="shared" si="2"/>
        <v>2.3771134184835441E-2</v>
      </c>
      <c r="J19" s="72">
        <f>分析係数表!G22</f>
        <v>0.19753386347788673</v>
      </c>
      <c r="K19" s="74">
        <f t="shared" si="3"/>
        <v>4.6956039747818104E-3</v>
      </c>
      <c r="L19" s="75"/>
      <c r="M19" s="76"/>
      <c r="N19" s="77">
        <f>分析係数表!H22</f>
        <v>4.8211298587508529E-5</v>
      </c>
      <c r="O19" s="78">
        <f t="shared" si="4"/>
        <v>9.4787438129010737E-4</v>
      </c>
      <c r="P19" s="72">
        <f>分析係数表!C22</f>
        <v>0.19256748567873505</v>
      </c>
      <c r="Q19" s="78">
        <f t="shared" si="5"/>
        <v>1.825297863443226E-4</v>
      </c>
      <c r="R19" s="79">
        <v>4.4556117869906896E-3</v>
      </c>
      <c r="S19" s="80">
        <f t="shared" si="6"/>
        <v>2.8226745971826131E-2</v>
      </c>
      <c r="T19" s="81">
        <f>分析係数表!F22</f>
        <v>0.41915604646677446</v>
      </c>
      <c r="U19" s="82">
        <f t="shared" si="7"/>
        <v>1.1831411246172593E-2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投入係数表!L20</f>
        <v>2.544302261681309E-3</v>
      </c>
      <c r="E20" s="73">
        <f t="shared" si="0"/>
        <v>0.25443022616813088</v>
      </c>
      <c r="F20" s="72">
        <f>分析係数表!C23</f>
        <v>0.20116432520583094</v>
      </c>
      <c r="G20" s="73">
        <f t="shared" si="1"/>
        <v>5.1182284759078996E-2</v>
      </c>
      <c r="H20" s="73">
        <v>7.2636055845767697E-2</v>
      </c>
      <c r="I20" s="73">
        <f t="shared" si="2"/>
        <v>7.2636055845767697E-2</v>
      </c>
      <c r="J20" s="72">
        <f>分析係数表!G23</f>
        <v>0.20785566100352021</v>
      </c>
      <c r="K20" s="74">
        <f t="shared" si="3"/>
        <v>1.5097815400510653E-2</v>
      </c>
      <c r="L20" s="75"/>
      <c r="M20" s="76"/>
      <c r="N20" s="77">
        <f>分析係数表!H23</f>
        <v>2.5225877402069866E-5</v>
      </c>
      <c r="O20" s="78">
        <f t="shared" si="4"/>
        <v>4.9596181052012503E-4</v>
      </c>
      <c r="P20" s="72">
        <f>分析係数表!C23</f>
        <v>0.20116432520583094</v>
      </c>
      <c r="Q20" s="78">
        <f t="shared" si="5"/>
        <v>9.9769822941143141E-5</v>
      </c>
      <c r="R20" s="79">
        <v>4.2472918648178053E-3</v>
      </c>
      <c r="S20" s="80">
        <f t="shared" si="6"/>
        <v>7.6883347710585498E-2</v>
      </c>
      <c r="T20" s="81">
        <f>分析係数表!F23</f>
        <v>0.42478695148042223</v>
      </c>
      <c r="U20" s="82">
        <f t="shared" si="7"/>
        <v>3.265904289358891E-2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投入係数表!L21</f>
        <v>0</v>
      </c>
      <c r="E21" s="73">
        <f t="shared" si="0"/>
        <v>0</v>
      </c>
      <c r="F21" s="72">
        <f>分析係数表!C24</f>
        <v>0.46796458506974481</v>
      </c>
      <c r="G21" s="73">
        <f t="shared" si="1"/>
        <v>0</v>
      </c>
      <c r="H21" s="73">
        <v>1.6171034229368761E-2</v>
      </c>
      <c r="I21" s="73">
        <f t="shared" si="2"/>
        <v>1.6171034229368761E-2</v>
      </c>
      <c r="J21" s="72">
        <f>分析係数表!G24</f>
        <v>0.19290112247208774</v>
      </c>
      <c r="K21" s="74">
        <f t="shared" si="3"/>
        <v>3.1194106543797864E-3</v>
      </c>
      <c r="L21" s="75"/>
      <c r="M21" s="76"/>
      <c r="N21" s="77">
        <f>分析係数表!H24</f>
        <v>1.1220536652328578E-3</v>
      </c>
      <c r="O21" s="78">
        <f t="shared" si="4"/>
        <v>2.2060511848201091E-2</v>
      </c>
      <c r="P21" s="72">
        <f>分析係数表!C24</f>
        <v>0.46796458506974481</v>
      </c>
      <c r="Q21" s="78">
        <f t="shared" si="5"/>
        <v>1.0323538273469613E-2</v>
      </c>
      <c r="R21" s="79">
        <v>2.0950974514056052E-2</v>
      </c>
      <c r="S21" s="80">
        <f t="shared" si="6"/>
        <v>3.7122008743424813E-2</v>
      </c>
      <c r="T21" s="81">
        <f>分析係数表!F24</f>
        <v>0.36341689561906876</v>
      </c>
      <c r="U21" s="82">
        <f t="shared" si="7"/>
        <v>1.3490765176679373E-2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投入係数表!L22</f>
        <v>0</v>
      </c>
      <c r="E22" s="73">
        <f t="shared" si="0"/>
        <v>0</v>
      </c>
      <c r="F22" s="72">
        <f>分析係数表!C25</f>
        <v>0.11839811615034102</v>
      </c>
      <c r="G22" s="73">
        <f t="shared" si="1"/>
        <v>0</v>
      </c>
      <c r="H22" s="73">
        <v>1.2388694594827323E-2</v>
      </c>
      <c r="I22" s="73">
        <f t="shared" si="2"/>
        <v>1.2388694594827323E-2</v>
      </c>
      <c r="J22" s="72">
        <f>分析係数表!G25</f>
        <v>0.19601885967651284</v>
      </c>
      <c r="K22" s="74">
        <f t="shared" si="3"/>
        <v>2.4284177873586301E-3</v>
      </c>
      <c r="L22" s="75"/>
      <c r="M22" s="76"/>
      <c r="N22" s="77">
        <f>分析係数表!H25</f>
        <v>4.7721717414244671E-4</v>
      </c>
      <c r="O22" s="78">
        <f t="shared" si="4"/>
        <v>9.3824880667803916E-3</v>
      </c>
      <c r="P22" s="72">
        <f>分析係数表!C25</f>
        <v>0.11839811615034102</v>
      </c>
      <c r="Q22" s="78">
        <f t="shared" si="5"/>
        <v>1.1108689119098533E-3</v>
      </c>
      <c r="R22" s="79">
        <v>7.007929816222596E-3</v>
      </c>
      <c r="S22" s="80">
        <f t="shared" si="6"/>
        <v>1.9396624411049918E-2</v>
      </c>
      <c r="T22" s="81">
        <f>分析係数表!F25</f>
        <v>0.34892899519140697</v>
      </c>
      <c r="U22" s="82">
        <f t="shared" si="7"/>
        <v>6.7680446658527635E-3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投入係数表!L23</f>
        <v>2.1410678218917049E-5</v>
      </c>
      <c r="E23" s="73">
        <f t="shared" si="0"/>
        <v>2.1410678218917048E-3</v>
      </c>
      <c r="F23" s="72">
        <f>分析係数表!C26</f>
        <v>0.29113960871661038</v>
      </c>
      <c r="G23" s="73">
        <f t="shared" si="1"/>
        <v>6.2334964790127618E-4</v>
      </c>
      <c r="H23" s="73">
        <v>1.6994785959005065E-2</v>
      </c>
      <c r="I23" s="73">
        <f t="shared" si="2"/>
        <v>1.6994785959005065E-2</v>
      </c>
      <c r="J23" s="72">
        <f>分析係数表!G26</f>
        <v>0.2004458717578543</v>
      </c>
      <c r="K23" s="74">
        <f t="shared" si="3"/>
        <v>3.4065346868909123E-3</v>
      </c>
      <c r="L23" s="75"/>
      <c r="M23" s="76"/>
      <c r="N23" s="77">
        <f>分析係数表!H26</f>
        <v>1.0726059667332082E-2</v>
      </c>
      <c r="O23" s="78">
        <f t="shared" si="4"/>
        <v>0.21088328812382195</v>
      </c>
      <c r="P23" s="72">
        <f>分析係数表!C26</f>
        <v>0.29113960871661038</v>
      </c>
      <c r="Q23" s="78">
        <f t="shared" si="5"/>
        <v>6.1396477989241735E-2</v>
      </c>
      <c r="R23" s="79">
        <v>6.9077865886424117E-2</v>
      </c>
      <c r="S23" s="80">
        <f t="shared" si="6"/>
        <v>8.6072651845429185E-2</v>
      </c>
      <c r="T23" s="81">
        <f>分析係数表!F26</f>
        <v>0.34176102976079403</v>
      </c>
      <c r="U23" s="82">
        <f t="shared" si="7"/>
        <v>2.9416278128936189E-2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投入係数表!L24</f>
        <v>5.3526695547292622E-6</v>
      </c>
      <c r="E24" s="73">
        <f t="shared" si="0"/>
        <v>5.3526695547292621E-4</v>
      </c>
      <c r="F24" s="72">
        <f>分析係数表!C27</f>
        <v>0.22390034937983039</v>
      </c>
      <c r="G24" s="73">
        <f t="shared" si="1"/>
        <v>1.198464583418663E-4</v>
      </c>
      <c r="H24" s="73">
        <v>2.2661991158447231E-3</v>
      </c>
      <c r="I24" s="73">
        <f t="shared" si="2"/>
        <v>2.2661991158447231E-3</v>
      </c>
      <c r="J24" s="72">
        <f>分析係数表!G27</f>
        <v>0.17801424712710151</v>
      </c>
      <c r="K24" s="74">
        <f t="shared" si="3"/>
        <v>4.0341572944720149E-4</v>
      </c>
      <c r="L24" s="75"/>
      <c r="M24" s="76"/>
      <c r="N24" s="77">
        <f>分析係数表!H27</f>
        <v>1.001616696609949E-2</v>
      </c>
      <c r="O24" s="78">
        <f t="shared" si="4"/>
        <v>0.19692620493632304</v>
      </c>
      <c r="P24" s="72">
        <f>分析係数表!C27</f>
        <v>0.22390034937983039</v>
      </c>
      <c r="Q24" s="78">
        <f t="shared" si="5"/>
        <v>4.4091846087286807E-2</v>
      </c>
      <c r="R24" s="79">
        <v>4.5027880380798857E-2</v>
      </c>
      <c r="S24" s="80">
        <f t="shared" si="6"/>
        <v>4.7294079496643583E-2</v>
      </c>
      <c r="T24" s="81">
        <f>分析係数表!F27</f>
        <v>0.3354402389489512</v>
      </c>
      <c r="U24" s="82">
        <f t="shared" si="7"/>
        <v>1.5864337327224816E-2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投入係数表!L25</f>
        <v>0</v>
      </c>
      <c r="E25" s="73">
        <f t="shared" si="0"/>
        <v>0</v>
      </c>
      <c r="F25" s="72">
        <f>分析係数表!C28</f>
        <v>0.22512814125204084</v>
      </c>
      <c r="G25" s="73">
        <f t="shared" si="1"/>
        <v>0</v>
      </c>
      <c r="H25" s="73">
        <v>2.4418234118015178E-2</v>
      </c>
      <c r="I25" s="73">
        <f t="shared" si="2"/>
        <v>2.4418234118015178E-2</v>
      </c>
      <c r="J25" s="72">
        <f>分析係数表!G28</f>
        <v>0.17968722251031818</v>
      </c>
      <c r="K25" s="74">
        <f t="shared" si="3"/>
        <v>4.3876446672728364E-3</v>
      </c>
      <c r="L25" s="75"/>
      <c r="M25" s="76"/>
      <c r="N25" s="77">
        <f>分析係数表!H28</f>
        <v>8.1409051127791718E-3</v>
      </c>
      <c r="O25" s="78">
        <f t="shared" si="4"/>
        <v>0.16005699126545364</v>
      </c>
      <c r="P25" s="72">
        <f>分析係数表!C28</f>
        <v>0.22512814125204084</v>
      </c>
      <c r="Q25" s="78">
        <f t="shared" si="5"/>
        <v>3.6033332937985711E-2</v>
      </c>
      <c r="R25" s="79">
        <v>4.6369960169112129E-2</v>
      </c>
      <c r="S25" s="80">
        <f t="shared" si="6"/>
        <v>7.0788194287127307E-2</v>
      </c>
      <c r="T25" s="81">
        <f>分析係数表!F28</f>
        <v>0.30733691598411605</v>
      </c>
      <c r="U25" s="82">
        <f t="shared" si="7"/>
        <v>2.1755825320290131E-2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投入係数表!L26</f>
        <v>2.0928937958991415E-3</v>
      </c>
      <c r="E26" s="73">
        <f t="shared" si="0"/>
        <v>0.20928937958991414</v>
      </c>
      <c r="F26" s="72">
        <f>分析係数表!C29</f>
        <v>0.20292812083079403</v>
      </c>
      <c r="G26" s="73">
        <f t="shared" si="1"/>
        <v>4.2470700510024016E-2</v>
      </c>
      <c r="H26" s="73">
        <v>7.658082968862627E-2</v>
      </c>
      <c r="I26" s="73">
        <f t="shared" si="2"/>
        <v>7.658082968862627E-2</v>
      </c>
      <c r="J26" s="72">
        <f>分析係数表!G29</f>
        <v>0.25422836329948895</v>
      </c>
      <c r="K26" s="74">
        <f t="shared" si="3"/>
        <v>1.9469018991856369E-2</v>
      </c>
      <c r="L26" s="75"/>
      <c r="M26" s="76"/>
      <c r="N26" s="77">
        <f>分析係数表!H29</f>
        <v>1.2173975242294967E-2</v>
      </c>
      <c r="O26" s="78">
        <f t="shared" si="4"/>
        <v>0.2393505171756827</v>
      </c>
      <c r="P26" s="72">
        <f>分析係数表!C29</f>
        <v>0.20292812083079403</v>
      </c>
      <c r="Q26" s="78">
        <f t="shared" si="5"/>
        <v>4.857095067033998E-2</v>
      </c>
      <c r="R26" s="79">
        <v>7.0827981126673129E-2</v>
      </c>
      <c r="S26" s="80">
        <f t="shared" si="6"/>
        <v>0.14740881081529938</v>
      </c>
      <c r="T26" s="81">
        <f>分析係数表!F29</f>
        <v>0.40384720428768384</v>
      </c>
      <c r="U26" s="82">
        <f t="shared" si="7"/>
        <v>5.9530636135130752E-2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投入係数表!L27</f>
        <v>3.0349636375314915E-3</v>
      </c>
      <c r="E27" s="73">
        <f t="shared" si="0"/>
        <v>0.30349636375314915</v>
      </c>
      <c r="F27" s="72">
        <f>分析係数表!C30</f>
        <v>1</v>
      </c>
      <c r="G27" s="73">
        <f t="shared" si="1"/>
        <v>0.30349636375314915</v>
      </c>
      <c r="H27" s="73">
        <v>0.43479724946306836</v>
      </c>
      <c r="I27" s="73">
        <f t="shared" si="2"/>
        <v>0.43479724946306836</v>
      </c>
      <c r="J27" s="72">
        <f>分析係数表!G30</f>
        <v>0.34673715455884868</v>
      </c>
      <c r="K27" s="74">
        <f t="shared" si="3"/>
        <v>0.15076036108883822</v>
      </c>
      <c r="L27" s="75"/>
      <c r="M27" s="76"/>
      <c r="N27" s="77">
        <f>分析係数表!H30</f>
        <v>0</v>
      </c>
      <c r="O27" s="78">
        <f t="shared" si="4"/>
        <v>0</v>
      </c>
      <c r="P27" s="72">
        <f>分析係数表!C30</f>
        <v>1</v>
      </c>
      <c r="Q27" s="78">
        <f t="shared" si="5"/>
        <v>0</v>
      </c>
      <c r="R27" s="79">
        <v>8.4536507585424053E-2</v>
      </c>
      <c r="S27" s="80">
        <f t="shared" si="6"/>
        <v>0.51933375704849238</v>
      </c>
      <c r="T27" s="81">
        <f>分析係数表!F30</f>
        <v>0.44336430675838301</v>
      </c>
      <c r="U27" s="82">
        <f t="shared" si="7"/>
        <v>0.23025405117003134</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投入係数表!L28</f>
        <v>3.2308713432345829E-2</v>
      </c>
      <c r="E28" s="73">
        <f t="shared" si="0"/>
        <v>3.230871343234583</v>
      </c>
      <c r="F28" s="72">
        <f>分析係数表!C31</f>
        <v>0.99667993786519227</v>
      </c>
      <c r="G28" s="73">
        <f t="shared" si="1"/>
        <v>3.2201446496254746</v>
      </c>
      <c r="H28" s="73">
        <v>4.0526587500290905</v>
      </c>
      <c r="I28" s="73">
        <f t="shared" si="2"/>
        <v>4.0526587500290905</v>
      </c>
      <c r="J28" s="72">
        <f>分析係数表!G31</f>
        <v>7.0744430198025232E-2</v>
      </c>
      <c r="K28" s="74">
        <f t="shared" si="3"/>
        <v>0.28670303405784919</v>
      </c>
      <c r="L28" s="75"/>
      <c r="M28" s="76"/>
      <c r="N28" s="77">
        <f>分析係数表!H31</f>
        <v>1.5783931066306964E-2</v>
      </c>
      <c r="O28" s="78">
        <f t="shared" si="4"/>
        <v>0.31032526258643112</v>
      </c>
      <c r="P28" s="72">
        <f>分析係数表!C31</f>
        <v>0.99667993786519227</v>
      </c>
      <c r="Q28" s="78">
        <f t="shared" si="5"/>
        <v>0.30929496343264362</v>
      </c>
      <c r="R28" s="79">
        <v>0.58644431921800222</v>
      </c>
      <c r="S28" s="80">
        <f t="shared" si="6"/>
        <v>4.6391030692470929</v>
      </c>
      <c r="T28" s="81">
        <f>分析係数表!F31</f>
        <v>0.308369223350977</v>
      </c>
      <c r="U28" s="82">
        <f t="shared" si="7"/>
        <v>1.4305566105088596</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投入係数表!L29</f>
        <v>9.5277518074180867E-4</v>
      </c>
      <c r="E29" s="73">
        <f t="shared" si="0"/>
        <v>9.5277518074180861E-2</v>
      </c>
      <c r="F29" s="72">
        <f>分析係数表!C32</f>
        <v>0.99973750468741629</v>
      </c>
      <c r="G29" s="73">
        <f t="shared" si="1"/>
        <v>9.5252508172291778E-2</v>
      </c>
      <c r="H29" s="73">
        <v>0.14597075505991752</v>
      </c>
      <c r="I29" s="73">
        <f t="shared" si="2"/>
        <v>0.14597075505991752</v>
      </c>
      <c r="J29" s="72">
        <f>分析係数表!G32</f>
        <v>0.13654952076677315</v>
      </c>
      <c r="K29" s="74">
        <f t="shared" si="3"/>
        <v>1.9932236649395765E-2</v>
      </c>
      <c r="L29" s="75"/>
      <c r="M29" s="76"/>
      <c r="N29" s="77">
        <f>分析係数表!H32</f>
        <v>6.1925380029087757E-3</v>
      </c>
      <c r="O29" s="78">
        <f t="shared" si="4"/>
        <v>0.12175046721607029</v>
      </c>
      <c r="P29" s="72">
        <f>分析係数表!C32</f>
        <v>0.99973750468741629</v>
      </c>
      <c r="Q29" s="78">
        <f t="shared" si="5"/>
        <v>0.12171850828912119</v>
      </c>
      <c r="R29" s="79">
        <v>0.18127919109489288</v>
      </c>
      <c r="S29" s="80">
        <f t="shared" si="6"/>
        <v>0.3272499461548104</v>
      </c>
      <c r="T29" s="81">
        <f>分析係数表!F32</f>
        <v>0.46980830670926516</v>
      </c>
      <c r="U29" s="82">
        <f t="shared" si="7"/>
        <v>0.15374474307368968</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投入係数表!L30</f>
        <v>5.8879365102021881E-5</v>
      </c>
      <c r="E30" s="73">
        <f t="shared" si="0"/>
        <v>5.8879365102021885E-3</v>
      </c>
      <c r="F30" s="72">
        <f>分析係数表!C33</f>
        <v>0.92720800471848297</v>
      </c>
      <c r="G30" s="73">
        <f t="shared" si="1"/>
        <v>5.459341863533679E-3</v>
      </c>
      <c r="H30" s="73">
        <v>6.2500992022900895E-2</v>
      </c>
      <c r="I30" s="73">
        <f t="shared" si="2"/>
        <v>6.2500992022900895E-2</v>
      </c>
      <c r="J30" s="72">
        <f>分析係数表!G33</f>
        <v>0.48251618559482062</v>
      </c>
      <c r="K30" s="74">
        <f t="shared" si="3"/>
        <v>3.0157740266782453E-2</v>
      </c>
      <c r="L30" s="75"/>
      <c r="M30" s="76"/>
      <c r="N30" s="77">
        <f>分析係数表!H33</f>
        <v>1.0711870111293417E-3</v>
      </c>
      <c r="O30" s="78">
        <f t="shared" si="4"/>
        <v>2.106043096054044E-2</v>
      </c>
      <c r="P30" s="72">
        <f>分析係数表!C33</f>
        <v>0.92720800471848297</v>
      </c>
      <c r="Q30" s="78">
        <f t="shared" si="5"/>
        <v>1.9527400169434064E-2</v>
      </c>
      <c r="R30" s="79">
        <v>7.9327547385614275E-2</v>
      </c>
      <c r="S30" s="80">
        <f t="shared" si="6"/>
        <v>0.14182853940851517</v>
      </c>
      <c r="T30" s="81">
        <f>分析係数表!F33</f>
        <v>0.61375438359859724</v>
      </c>
      <c r="U30" s="82">
        <f t="shared" si="7"/>
        <v>8.704788778136259E-2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投入係数表!L31</f>
        <v>5.5971081310618981E-2</v>
      </c>
      <c r="E31" s="73">
        <f t="shared" si="0"/>
        <v>5.5971081310618978</v>
      </c>
      <c r="F31" s="72">
        <f>分析係数表!C34</f>
        <v>0.43058167090385968</v>
      </c>
      <c r="G31" s="73">
        <f t="shared" si="1"/>
        <v>2.4100121713022111</v>
      </c>
      <c r="H31" s="73">
        <v>2.7458752850777604</v>
      </c>
      <c r="I31" s="73">
        <f t="shared" si="2"/>
        <v>2.7458752850777604</v>
      </c>
      <c r="J31" s="72">
        <f>分析係数表!G34</f>
        <v>0.40252218378442245</v>
      </c>
      <c r="K31" s="74">
        <f t="shared" si="3"/>
        <v>1.1052757161491737</v>
      </c>
      <c r="L31" s="75"/>
      <c r="M31" s="76"/>
      <c r="N31" s="77">
        <f>分析係数表!H34</f>
        <v>0.17332617383102331</v>
      </c>
      <c r="O31" s="78">
        <f t="shared" si="4"/>
        <v>3.4077372855505383</v>
      </c>
      <c r="P31" s="72">
        <f>分析係数表!C34</f>
        <v>0.43058167090385968</v>
      </c>
      <c r="Q31" s="78">
        <f t="shared" si="5"/>
        <v>1.4673092144137341</v>
      </c>
      <c r="R31" s="79">
        <v>1.6483002725933795</v>
      </c>
      <c r="S31" s="80">
        <f t="shared" si="6"/>
        <v>4.3941755576711401</v>
      </c>
      <c r="T31" s="81">
        <f>分析係数表!F34</f>
        <v>0.66293540075026103</v>
      </c>
      <c r="U31" s="82">
        <f t="shared" si="7"/>
        <v>2.9130545342917191</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投入係数表!L32</f>
        <v>3.9698965864242023E-3</v>
      </c>
      <c r="E32" s="73">
        <f t="shared" si="0"/>
        <v>0.39698965864242025</v>
      </c>
      <c r="F32" s="72">
        <f>分析係数表!C35</f>
        <v>0.85041941808411148</v>
      </c>
      <c r="G32" s="73">
        <f t="shared" si="1"/>
        <v>0.33760771448809707</v>
      </c>
      <c r="H32" s="73">
        <v>0.60480665192227101</v>
      </c>
      <c r="I32" s="73">
        <f t="shared" si="2"/>
        <v>0.60480665192227101</v>
      </c>
      <c r="J32" s="72">
        <f>分析係数表!G35</f>
        <v>0.31439227022235533</v>
      </c>
      <c r="K32" s="74">
        <f t="shared" si="3"/>
        <v>0.19014653634342463</v>
      </c>
      <c r="L32" s="75"/>
      <c r="M32" s="76"/>
      <c r="N32" s="77">
        <f>分析係数表!H35</f>
        <v>5.0116599150103677E-2</v>
      </c>
      <c r="O32" s="78">
        <f t="shared" si="4"/>
        <v>0.98533418106429349</v>
      </c>
      <c r="P32" s="72">
        <f>分析係数表!C35</f>
        <v>0.85041941808411148</v>
      </c>
      <c r="Q32" s="78">
        <f t="shared" si="5"/>
        <v>0.83794732087908097</v>
      </c>
      <c r="R32" s="79">
        <v>1.286827507234459</v>
      </c>
      <c r="S32" s="80">
        <f t="shared" si="6"/>
        <v>1.8916341591567301</v>
      </c>
      <c r="T32" s="81">
        <f>分析係数表!F35</f>
        <v>0.64510687312527537</v>
      </c>
      <c r="U32" s="82">
        <f t="shared" si="7"/>
        <v>1.2203061975105576</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投入係数表!L33</f>
        <v>3.2704810979395792E-3</v>
      </c>
      <c r="E33" s="73">
        <f t="shared" si="0"/>
        <v>0.32704810979395793</v>
      </c>
      <c r="F33" s="72">
        <f>分析係数表!C36</f>
        <v>0.99367212085214862</v>
      </c>
      <c r="G33" s="73">
        <f t="shared" si="1"/>
        <v>0.32497858887964853</v>
      </c>
      <c r="H33" s="73">
        <v>0.55594378005107326</v>
      </c>
      <c r="I33" s="73">
        <f t="shared" si="2"/>
        <v>0.55594378005107326</v>
      </c>
      <c r="J33" s="72">
        <f>分析係数表!G36</f>
        <v>5.4622350270852466E-2</v>
      </c>
      <c r="K33" s="74">
        <f t="shared" si="3"/>
        <v>3.0366955884851485E-2</v>
      </c>
      <c r="L33" s="75"/>
      <c r="M33" s="76"/>
      <c r="N33" s="77">
        <f>分析係数表!H36</f>
        <v>0.22260102528255266</v>
      </c>
      <c r="O33" s="78">
        <f t="shared" si="4"/>
        <v>4.3765220040953707</v>
      </c>
      <c r="P33" s="72">
        <f>分析係数表!C36</f>
        <v>0.99367212085214862</v>
      </c>
      <c r="Q33" s="78">
        <f t="shared" si="5"/>
        <v>4.3488279017655431</v>
      </c>
      <c r="R33" s="79">
        <v>4.6342769105221011</v>
      </c>
      <c r="S33" s="80">
        <f t="shared" si="6"/>
        <v>5.1902206905731747</v>
      </c>
      <c r="T33" s="81">
        <f>分析係数表!F36</f>
        <v>0.84078106922799567</v>
      </c>
      <c r="U33" s="82">
        <f t="shared" si="7"/>
        <v>4.3638393017493797</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投入係数表!L34</f>
        <v>1.8350735456796819E-2</v>
      </c>
      <c r="E34" s="73">
        <f t="shared" si="0"/>
        <v>1.8350735456796818</v>
      </c>
      <c r="F34" s="72">
        <f>分析係数表!C37</f>
        <v>0.57178358697686016</v>
      </c>
      <c r="G34" s="73">
        <f t="shared" si="1"/>
        <v>1.0492649343150735</v>
      </c>
      <c r="H34" s="73">
        <v>1.4233519091049833</v>
      </c>
      <c r="I34" s="73">
        <f t="shared" si="2"/>
        <v>1.4233519091049833</v>
      </c>
      <c r="J34" s="72">
        <f>分析係数表!G37</f>
        <v>0.36884830758302428</v>
      </c>
      <c r="K34" s="74">
        <f t="shared" si="3"/>
        <v>0.52500094276843967</v>
      </c>
      <c r="L34" s="75"/>
      <c r="M34" s="76"/>
      <c r="N34" s="77">
        <f>分析係数表!H37</f>
        <v>4.5622990798280361E-2</v>
      </c>
      <c r="O34" s="78">
        <f t="shared" si="4"/>
        <v>0.89698608920542411</v>
      </c>
      <c r="P34" s="72">
        <f>分析係数表!C37</f>
        <v>0.57178358697686016</v>
      </c>
      <c r="Q34" s="78">
        <f t="shared" si="5"/>
        <v>0.51288192355422324</v>
      </c>
      <c r="R34" s="79">
        <v>0.69276160121988739</v>
      </c>
      <c r="S34" s="80">
        <f t="shared" si="6"/>
        <v>2.1161135103248707</v>
      </c>
      <c r="T34" s="81">
        <f>分析係数表!F37</f>
        <v>0.64429400301330442</v>
      </c>
      <c r="U34" s="82">
        <f t="shared" si="7"/>
        <v>1.3633992443977465</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投入係数表!L35</f>
        <v>6.3768136628674608E-3</v>
      </c>
      <c r="E35" s="73">
        <f t="shared" si="0"/>
        <v>0.6376813662867461</v>
      </c>
      <c r="F35" s="72">
        <f>分析係数表!C38</f>
        <v>0.42668283982472699</v>
      </c>
      <c r="G35" s="73">
        <f t="shared" si="1"/>
        <v>0.27208769627054075</v>
      </c>
      <c r="H35" s="73">
        <v>0.50299204987808144</v>
      </c>
      <c r="I35" s="73">
        <f t="shared" si="2"/>
        <v>0.50299204987808144</v>
      </c>
      <c r="J35" s="72">
        <f>分析係数表!G38</f>
        <v>0.18042179614021467</v>
      </c>
      <c r="K35" s="74">
        <f t="shared" si="3"/>
        <v>9.0750729083251894E-2</v>
      </c>
      <c r="L35" s="75"/>
      <c r="M35" s="76"/>
      <c r="N35" s="77">
        <f>分析係数表!H38</f>
        <v>3.1385057501308801E-2</v>
      </c>
      <c r="O35" s="78">
        <f t="shared" si="4"/>
        <v>0.61705643349991546</v>
      </c>
      <c r="P35" s="72">
        <f>分析係数表!C38</f>
        <v>0.42668283982472699</v>
      </c>
      <c r="Q35" s="78">
        <f t="shared" si="5"/>
        <v>0.26328739137786172</v>
      </c>
      <c r="R35" s="79">
        <v>0.42190885014681778</v>
      </c>
      <c r="S35" s="80">
        <f t="shared" si="6"/>
        <v>0.92490090002489922</v>
      </c>
      <c r="T35" s="81">
        <f>分析係数表!F38</f>
        <v>0.52437100026299643</v>
      </c>
      <c r="U35" s="82">
        <f t="shared" si="7"/>
        <v>0.48499121009020207</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投入係数表!L36</f>
        <v>0</v>
      </c>
      <c r="E36" s="73">
        <f t="shared" si="0"/>
        <v>0</v>
      </c>
      <c r="F36" s="72">
        <f>分析係数表!C39</f>
        <v>1</v>
      </c>
      <c r="G36" s="73">
        <f t="shared" si="1"/>
        <v>0</v>
      </c>
      <c r="H36" s="73">
        <v>7.6484110850052231E-2</v>
      </c>
      <c r="I36" s="73">
        <f t="shared" si="2"/>
        <v>7.6484110850052231E-2</v>
      </c>
      <c r="J36" s="72">
        <f>分析係数表!G39</f>
        <v>0.351753812215997</v>
      </c>
      <c r="K36" s="74">
        <f t="shared" si="3"/>
        <v>2.690357756545677E-2</v>
      </c>
      <c r="L36" s="75"/>
      <c r="M36" s="76"/>
      <c r="N36" s="77">
        <f>分析係数表!H39</f>
        <v>2.6196741762610056E-3</v>
      </c>
      <c r="O36" s="78">
        <f t="shared" si="4"/>
        <v>5.150498144118535E-2</v>
      </c>
      <c r="P36" s="72">
        <f>分析係数表!C39</f>
        <v>1</v>
      </c>
      <c r="Q36" s="78">
        <f t="shared" si="5"/>
        <v>5.150498144118535E-2</v>
      </c>
      <c r="R36" s="79">
        <v>6.7006619612216392E-2</v>
      </c>
      <c r="S36" s="80">
        <f t="shared" si="6"/>
        <v>0.14349073046226862</v>
      </c>
      <c r="T36" s="81">
        <f>分析係数表!F39</f>
        <v>0.70125652740175148</v>
      </c>
      <c r="U36" s="82">
        <f t="shared" si="7"/>
        <v>0.10062381135831121</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投入係数表!L37</f>
        <v>1.2667984612859252E-4</v>
      </c>
      <c r="E37" s="73">
        <f t="shared" si="0"/>
        <v>1.2667984612859253E-2</v>
      </c>
      <c r="F37" s="72">
        <f>分析係数表!C40</f>
        <v>0.86812466863195592</v>
      </c>
      <c r="G37" s="73">
        <f t="shared" si="1"/>
        <v>1.0997389944273156E-2</v>
      </c>
      <c r="H37" s="73">
        <v>2.0149521659730187E-2</v>
      </c>
      <c r="I37" s="73">
        <f t="shared" si="2"/>
        <v>2.0149521659730187E-2</v>
      </c>
      <c r="J37" s="72">
        <f>分析係数表!G40</f>
        <v>0.5308449982881025</v>
      </c>
      <c r="K37" s="74">
        <f t="shared" si="3"/>
        <v>1.0696272790965555E-2</v>
      </c>
      <c r="L37" s="75"/>
      <c r="M37" s="76"/>
      <c r="N37" s="77">
        <f>分析係数表!H40</f>
        <v>3.1726768564274997E-2</v>
      </c>
      <c r="O37" s="78">
        <f t="shared" si="4"/>
        <v>0.62377475828847428</v>
      </c>
      <c r="P37" s="72">
        <f>分析係数表!C40</f>
        <v>0.86812466863195592</v>
      </c>
      <c r="Q37" s="78">
        <f t="shared" si="5"/>
        <v>0.54151425534016018</v>
      </c>
      <c r="R37" s="79">
        <v>0.54624827431024037</v>
      </c>
      <c r="S37" s="80">
        <f t="shared" si="6"/>
        <v>0.56639779596997053</v>
      </c>
      <c r="T37" s="81">
        <f>分析係数表!F40</f>
        <v>0.72849135138041188</v>
      </c>
      <c r="U37" s="82">
        <f t="shared" si="7"/>
        <v>0.41261589580505065</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投入係数表!L38</f>
        <v>1.7842231849097541E-6</v>
      </c>
      <c r="E38" s="73">
        <f t="shared" si="0"/>
        <v>1.7842231849097542E-4</v>
      </c>
      <c r="F38" s="72">
        <f>分析係数表!C41</f>
        <v>0.9999434031873089</v>
      </c>
      <c r="G38" s="73">
        <f t="shared" si="1"/>
        <v>1.7841222035643587E-4</v>
      </c>
      <c r="H38" s="73">
        <v>4.495457557418865E-3</v>
      </c>
      <c r="I38" s="73">
        <f t="shared" si="2"/>
        <v>4.495457557418865E-3</v>
      </c>
      <c r="J38" s="72">
        <f>分析係数表!G41</f>
        <v>0.50163334603597476</v>
      </c>
      <c r="K38" s="74">
        <f t="shared" si="3"/>
        <v>2.2550714164907355E-3</v>
      </c>
      <c r="L38" s="75"/>
      <c r="M38" s="76"/>
      <c r="N38" s="77">
        <f>分析係数表!H41</f>
        <v>4.605647758626856E-2</v>
      </c>
      <c r="O38" s="78">
        <f t="shared" si="4"/>
        <v>0.90550880137041456</v>
      </c>
      <c r="P38" s="72">
        <f>分析係数表!C41</f>
        <v>0.9999434031873089</v>
      </c>
      <c r="Q38" s="78">
        <f t="shared" si="5"/>
        <v>0.90545755245839321</v>
      </c>
      <c r="R38" s="79">
        <v>0.92243727279935495</v>
      </c>
      <c r="S38" s="80">
        <f t="shared" si="6"/>
        <v>0.92693273035677382</v>
      </c>
      <c r="T38" s="81">
        <f>分析係数表!F41</f>
        <v>0.6065809667987323</v>
      </c>
      <c r="U38" s="82">
        <f t="shared" si="7"/>
        <v>0.56225975173720055</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投入係数表!L39</f>
        <v>4.7817181355581408E-4</v>
      </c>
      <c r="E39" s="73">
        <f>$C$14*D39</f>
        <v>4.7817181355581405E-2</v>
      </c>
      <c r="F39" s="72">
        <f>分析係数表!C42</f>
        <v>0.93692850875802069</v>
      </c>
      <c r="G39" s="73">
        <f>E39*F39</f>
        <v>4.4801280420496713E-2</v>
      </c>
      <c r="H39" s="73">
        <v>7.543632674487695E-2</v>
      </c>
      <c r="I39" s="73">
        <f>C39+H39</f>
        <v>7.543632674487695E-2</v>
      </c>
      <c r="J39" s="72">
        <f>分析係数表!G42</f>
        <v>0.49922072097325781</v>
      </c>
      <c r="K39" s="74">
        <f>I39*J39</f>
        <v>3.765937742515172E-2</v>
      </c>
      <c r="L39" s="75"/>
      <c r="M39" s="76"/>
      <c r="N39" s="77">
        <f>分析係数表!H42</f>
        <v>1.1809361738003208E-2</v>
      </c>
      <c r="O39" s="78">
        <f t="shared" si="4"/>
        <v>0.23218191126967802</v>
      </c>
      <c r="P39" s="72">
        <f>分析係数表!C42</f>
        <v>0.93692850875802069</v>
      </c>
      <c r="Q39" s="78">
        <f>O39*P39</f>
        <v>0.2175378518864865</v>
      </c>
      <c r="R39" s="79">
        <v>0.23769563496814158</v>
      </c>
      <c r="S39" s="80">
        <f>I39+R39</f>
        <v>0.31313196171301855</v>
      </c>
      <c r="T39" s="81">
        <f>分析係数表!F42</f>
        <v>0.57339238661209846</v>
      </c>
      <c r="U39" s="82">
        <f t="shared" si="7"/>
        <v>0.17954748285115593</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投入係数表!L40</f>
        <v>3.8626647730111263E-2</v>
      </c>
      <c r="E40" s="73">
        <f>$C$14*D40</f>
        <v>3.8626647730111263</v>
      </c>
      <c r="F40" s="72">
        <f>分析係数表!C43</f>
        <v>0.64668770435795053</v>
      </c>
      <c r="G40" s="73">
        <f>E40*F40</f>
        <v>2.4979378147628895</v>
      </c>
      <c r="H40" s="73">
        <v>3.6422596054928382</v>
      </c>
      <c r="I40" s="73">
        <f>C40+H40</f>
        <v>3.6422596054928382</v>
      </c>
      <c r="J40" s="72">
        <f>分析係数表!G43</f>
        <v>0.34525361813281841</v>
      </c>
      <c r="K40" s="74">
        <f>I40*J40</f>
        <v>1.2575033069754142</v>
      </c>
      <c r="L40" s="75"/>
      <c r="M40" s="76"/>
      <c r="N40" s="77">
        <f>分析係数表!H43</f>
        <v>1.6687581740348217E-2</v>
      </c>
      <c r="O40" s="78">
        <f t="shared" si="4"/>
        <v>0.3280917892856553</v>
      </c>
      <c r="P40" s="72">
        <f>分析係数表!C43</f>
        <v>0.64668770435795053</v>
      </c>
      <c r="Q40" s="78">
        <f>O40*P40</f>
        <v>0.21217292603183285</v>
      </c>
      <c r="R40" s="79">
        <v>0.85512209647324655</v>
      </c>
      <c r="S40" s="80">
        <f>I40+R40</f>
        <v>4.4973817019660851</v>
      </c>
      <c r="T40" s="81">
        <f>分析係数表!F43</f>
        <v>0.5971160790993254</v>
      </c>
      <c r="U40" s="82">
        <f t="shared" si="7"/>
        <v>2.6854589280910397</v>
      </c>
      <c r="V40" s="83">
        <f>分析係数表!D43</f>
        <v>0.11965406207615147</v>
      </c>
      <c r="W40" s="127">
        <f t="shared" si="8"/>
        <v>1</v>
      </c>
      <c r="X40" s="72">
        <f>分析係数表!E43</f>
        <v>0.10089499703022012</v>
      </c>
      <c r="Y40" s="126">
        <f t="shared" si="9"/>
        <v>0</v>
      </c>
    </row>
    <row r="41" spans="1:25" x14ac:dyDescent="0.15">
      <c r="A41" s="10" t="s">
        <v>166</v>
      </c>
      <c r="B41" s="9" t="s">
        <v>42</v>
      </c>
      <c r="C41" s="86"/>
      <c r="D41" s="72">
        <f>投入係数表!L41</f>
        <v>8.5642712875668196E-5</v>
      </c>
      <c r="E41" s="73">
        <f>$C$14*D41</f>
        <v>8.5642712875668194E-3</v>
      </c>
      <c r="F41" s="72">
        <f>分析係数表!C44</f>
        <v>0.69156580457188765</v>
      </c>
      <c r="G41" s="73">
        <f>E41*F41</f>
        <v>5.9227571635580636E-3</v>
      </c>
      <c r="H41" s="73">
        <v>1.5098250896001855E-2</v>
      </c>
      <c r="I41" s="73">
        <f>C41+H41</f>
        <v>1.5098250896001855E-2</v>
      </c>
      <c r="J41" s="72">
        <f>分析係数表!G44</f>
        <v>0.27271905819722003</v>
      </c>
      <c r="K41" s="74">
        <f>I41*J41</f>
        <v>4.1175807647829592E-3</v>
      </c>
      <c r="L41" s="75"/>
      <c r="M41" s="76"/>
      <c r="N41" s="77">
        <f>分析係数表!H44</f>
        <v>0.15674397651271663</v>
      </c>
      <c r="O41" s="78">
        <f t="shared" si="4"/>
        <v>3.0817174419864637</v>
      </c>
      <c r="P41" s="72">
        <f>分析係数表!C44</f>
        <v>0.69156580457188765</v>
      </c>
      <c r="Q41" s="78">
        <f>O41*P41</f>
        <v>2.1312104022305882</v>
      </c>
      <c r="R41" s="79">
        <v>2.1717648730654049</v>
      </c>
      <c r="S41" s="80">
        <f>I41+R41</f>
        <v>2.1868631239614067</v>
      </c>
      <c r="T41" s="81">
        <f>分析係数表!F44</f>
        <v>0.50862281906626206</v>
      </c>
      <c r="U41" s="82">
        <f t="shared" si="7"/>
        <v>1.1122884870213032</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投入係数表!L42</f>
        <v>1.7485387212115588E-4</v>
      </c>
      <c r="E42" s="73">
        <f>$C$14*D42</f>
        <v>1.7485387212115587E-2</v>
      </c>
      <c r="F42" s="72">
        <f>分析係数表!C45</f>
        <v>1</v>
      </c>
      <c r="G42" s="73">
        <f>E42*F42</f>
        <v>1.7485387212115587E-2</v>
      </c>
      <c r="H42" s="73">
        <v>4.0757378195503541E-2</v>
      </c>
      <c r="I42" s="73">
        <f>C42+H42</f>
        <v>4.0757378195503541E-2</v>
      </c>
      <c r="J42" s="72">
        <f>分析係数表!G45</f>
        <v>0</v>
      </c>
      <c r="K42" s="74">
        <f>I42*J42</f>
        <v>0</v>
      </c>
      <c r="L42" s="75"/>
      <c r="M42" s="76"/>
      <c r="N42" s="77">
        <f>分析係数表!H45</f>
        <v>0</v>
      </c>
      <c r="O42" s="78">
        <f t="shared" si="4"/>
        <v>0</v>
      </c>
      <c r="P42" s="72">
        <f>分析係数表!C45</f>
        <v>1</v>
      </c>
      <c r="Q42" s="78">
        <f>O42*P42</f>
        <v>0</v>
      </c>
      <c r="R42" s="79">
        <v>2.4038479662512494E-2</v>
      </c>
      <c r="S42" s="80">
        <f>I42+R42</f>
        <v>6.4795857858016032E-2</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86"/>
      <c r="D43" s="447">
        <f>投入係数表!L43</f>
        <v>2.212436749288095E-3</v>
      </c>
      <c r="E43" s="441">
        <f>$C$14*D43</f>
        <v>0.2212436749288095</v>
      </c>
      <c r="F43" s="447">
        <f>分析係数表!C46</f>
        <v>0.99300149364803736</v>
      </c>
      <c r="G43" s="441">
        <f>E43*F43</f>
        <v>0.21969529966448867</v>
      </c>
      <c r="H43" s="441">
        <v>0.31015346390934084</v>
      </c>
      <c r="I43" s="441">
        <f>C43+H43</f>
        <v>0.31015346390934084</v>
      </c>
      <c r="J43" s="447">
        <f>分析係数表!G46</f>
        <v>1.2662527198429125E-2</v>
      </c>
      <c r="K43" s="442">
        <f>I43*J43</f>
        <v>3.9273266724390342E-3</v>
      </c>
      <c r="L43" s="448"/>
      <c r="M43" s="449"/>
      <c r="N43" s="450">
        <f>分析係数表!H46</f>
        <v>3.642815848522589E-5</v>
      </c>
      <c r="O43" s="451">
        <f t="shared" si="4"/>
        <v>7.1620800927083841E-4</v>
      </c>
      <c r="P43" s="447">
        <f>分析係数表!C46</f>
        <v>0.99300149364803736</v>
      </c>
      <c r="Q43" s="451">
        <f>O43*P43</f>
        <v>7.1119562296862989E-4</v>
      </c>
      <c r="R43" s="452">
        <v>6.2861249501094937E-2</v>
      </c>
      <c r="S43" s="444">
        <f>I43+R43</f>
        <v>0.37301471341043579</v>
      </c>
      <c r="T43" s="453">
        <f>分析係数表!F46</f>
        <v>0.42786180544499286</v>
      </c>
      <c r="U43" s="445">
        <f t="shared" si="7"/>
        <v>0.15959874873733565</v>
      </c>
      <c r="V43" s="454">
        <f>分析係数表!D46</f>
        <v>2.303242583452741E-3</v>
      </c>
      <c r="W43" s="446">
        <f t="shared" si="8"/>
        <v>0</v>
      </c>
      <c r="X43" s="447">
        <f>分析係数表!E46</f>
        <v>2.2926285623308391E-3</v>
      </c>
      <c r="Y43" s="126">
        <f t="shared" si="9"/>
        <v>0</v>
      </c>
    </row>
    <row r="44" spans="1:25" x14ac:dyDescent="0.15">
      <c r="A44" s="129">
        <v>40</v>
      </c>
      <c r="B44" s="17" t="s">
        <v>137</v>
      </c>
      <c r="C44" s="135">
        <f>SUM(C5:C43)</f>
        <v>100</v>
      </c>
      <c r="D44" s="72">
        <f>投入係数表!L44</f>
        <v>0.61153714395826342</v>
      </c>
      <c r="E44" s="441">
        <f>SUM(E5:E43)</f>
        <v>61.153714395826348</v>
      </c>
      <c r="F44" s="447">
        <f>分析係数表!C47</f>
        <v>0.58532523599566522</v>
      </c>
      <c r="G44" s="441">
        <f>SUM(G5:G43)</f>
        <v>19.16776189958583</v>
      </c>
      <c r="H44" s="441">
        <f>SUM(H5:H43)</f>
        <v>24.15569979974093</v>
      </c>
      <c r="I44" s="441">
        <f>SUM(I5:I43)</f>
        <v>124.15569979974096</v>
      </c>
      <c r="J44" s="72">
        <f>分析係数表!G47</f>
        <v>0.25475569279079324</v>
      </c>
      <c r="K44" s="442">
        <f>SUM(K5:K43)</f>
        <v>28.828203648855229</v>
      </c>
      <c r="L44" s="15">
        <f>最終需要_まとめ!M21</f>
        <v>0.68200000000000005</v>
      </c>
      <c r="M44" s="441">
        <f>K44*L44</f>
        <v>19.660834888519268</v>
      </c>
      <c r="N44" s="77">
        <f>分析係数表!H47</f>
        <v>1</v>
      </c>
      <c r="O44" s="443">
        <f>SUM(O5:O43)</f>
        <v>19.660834888519265</v>
      </c>
      <c r="P44" s="72">
        <f>分析係数表!C47</f>
        <v>0.58532523599566522</v>
      </c>
      <c r="Q44" s="443">
        <f>SUM(Q5:Q43)</f>
        <v>12.767013922487974</v>
      </c>
      <c r="R44" s="441">
        <f>SUM(R5:R43)</f>
        <v>15.675994365625916</v>
      </c>
      <c r="S44" s="444">
        <f>SUM(S5:S43)</f>
        <v>139.83169416536688</v>
      </c>
      <c r="T44" s="453">
        <f>分析係数表!F47</f>
        <v>0.5063294671067512</v>
      </c>
      <c r="U44" s="445">
        <f>SUM(U5:U43)</f>
        <v>58.184393676428627</v>
      </c>
      <c r="V44" s="454">
        <f>分析係数表!D47</f>
        <v>6.4581730562403572E-2</v>
      </c>
      <c r="W44" s="446">
        <f>SUM(W5:W43)</f>
        <v>7</v>
      </c>
      <c r="X44" s="447">
        <f>分析係数表!E47</f>
        <v>5.7136770824146227E-2</v>
      </c>
      <c r="Y44" s="12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575</v>
      </c>
      <c r="C1" s="58"/>
      <c r="D1" s="58"/>
      <c r="E1" s="58"/>
      <c r="F1" s="59"/>
      <c r="G1" s="58" t="s">
        <v>445</v>
      </c>
    </row>
    <row r="2" spans="1:25" x14ac:dyDescent="0.15">
      <c r="B2" s="5" t="s">
        <v>576</v>
      </c>
      <c r="S2" s="5" t="s">
        <v>139</v>
      </c>
      <c r="U2" s="60" t="s">
        <v>170</v>
      </c>
      <c r="W2" s="5" t="s">
        <v>122</v>
      </c>
      <c r="Y2" s="5" t="s">
        <v>140</v>
      </c>
    </row>
    <row r="3" spans="1:25" ht="45" x14ac:dyDescent="0.15">
      <c r="B3" s="61"/>
      <c r="C3" s="62" t="s">
        <v>185</v>
      </c>
      <c r="D3" s="62" t="s">
        <v>199</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577</v>
      </c>
      <c r="D4" s="68" t="s">
        <v>578</v>
      </c>
      <c r="E4" s="68" t="s">
        <v>579</v>
      </c>
      <c r="F4" s="68" t="s">
        <v>580</v>
      </c>
      <c r="G4" s="68" t="s">
        <v>581</v>
      </c>
      <c r="H4" s="68" t="s">
        <v>144</v>
      </c>
      <c r="I4" s="68" t="s">
        <v>582</v>
      </c>
      <c r="J4" s="68" t="s">
        <v>583</v>
      </c>
      <c r="K4" s="69" t="s">
        <v>584</v>
      </c>
      <c r="L4" s="68" t="s">
        <v>585</v>
      </c>
      <c r="M4" s="68" t="s">
        <v>586</v>
      </c>
      <c r="N4" s="68" t="s">
        <v>587</v>
      </c>
      <c r="O4" s="68" t="s">
        <v>588</v>
      </c>
      <c r="P4" s="68" t="s">
        <v>589</v>
      </c>
      <c r="Q4" s="68" t="s">
        <v>590</v>
      </c>
      <c r="R4" s="68" t="s">
        <v>145</v>
      </c>
      <c r="S4" s="68" t="s">
        <v>591</v>
      </c>
      <c r="T4" s="70" t="s">
        <v>592</v>
      </c>
      <c r="U4" s="69" t="s">
        <v>593</v>
      </c>
      <c r="V4" s="68" t="s">
        <v>594</v>
      </c>
      <c r="W4" s="68" t="s">
        <v>595</v>
      </c>
      <c r="X4" s="68" t="s">
        <v>596</v>
      </c>
      <c r="Y4" s="69" t="s">
        <v>597</v>
      </c>
    </row>
    <row r="5" spans="1:25" x14ac:dyDescent="0.15">
      <c r="A5" s="8" t="s">
        <v>219</v>
      </c>
      <c r="B5" s="9" t="s">
        <v>220</v>
      </c>
      <c r="C5" s="86"/>
      <c r="D5" s="72">
        <f>投入係数表!M5</f>
        <v>4.1946148771549836E-5</v>
      </c>
      <c r="E5" s="73">
        <f t="shared" ref="E5:E38" si="0">$C$15*D5</f>
        <v>4.1946148771549834E-3</v>
      </c>
      <c r="F5" s="72">
        <f>分析係数表!C8</f>
        <v>0.16988323914406789</v>
      </c>
      <c r="G5" s="73">
        <f t="shared" ref="G5:G38" si="1">E5*F5</f>
        <v>7.1259476229298502E-4</v>
      </c>
      <c r="H5" s="73">
        <f t="array" ref="H5:H43">MMULT(逆行列係数!C5:AO43,'11'!G5:G43)</f>
        <v>2.1661663136021262E-3</v>
      </c>
      <c r="I5" s="73">
        <f t="shared" ref="I5:I38" si="2">C5+H5</f>
        <v>2.1661663136021262E-3</v>
      </c>
      <c r="J5" s="72">
        <f>分析係数表!G8</f>
        <v>0.11982810575688495</v>
      </c>
      <c r="K5" s="74">
        <f t="shared" ref="K5:K38" si="3">I5*J5</f>
        <v>2.5956760611331719E-4</v>
      </c>
      <c r="L5" s="75" t="s">
        <v>495</v>
      </c>
      <c r="M5" s="76" t="s">
        <v>495</v>
      </c>
      <c r="N5" s="77">
        <f>分析係数表!H8</f>
        <v>1.1007693311748612E-2</v>
      </c>
      <c r="O5" s="78">
        <f t="shared" ref="O5:O43" si="4">$M$44*N5</f>
        <v>0.21189264829215079</v>
      </c>
      <c r="P5" s="72">
        <f>分析係数表!C8</f>
        <v>0.16988323914406789</v>
      </c>
      <c r="Q5" s="78">
        <f t="shared" ref="Q5:Q38" si="5">O5*P5</f>
        <v>3.5997009442685322E-2</v>
      </c>
      <c r="R5" s="79">
        <f t="array" ref="R5:R43">MMULT(逆行列係数!C5:AO43,'11'!Q5:Q43)</f>
        <v>6.0323519436503888E-2</v>
      </c>
      <c r="S5" s="80">
        <f t="shared" ref="S5:S38" si="6">I5+R5</f>
        <v>6.2489685750106015E-2</v>
      </c>
      <c r="T5" s="81">
        <f>分析係数表!F8</f>
        <v>0.4520504153237429</v>
      </c>
      <c r="U5" s="82">
        <f t="shared" ref="U5:U43" si="7">S5*T5</f>
        <v>2.8248488396785603E-2</v>
      </c>
      <c r="V5" s="83">
        <f>分析係数表!D8</f>
        <v>0.2736524906322878</v>
      </c>
      <c r="W5" s="127">
        <f t="shared" ref="W5:W43" si="8">ROUND(S5*V5,0)</f>
        <v>0</v>
      </c>
      <c r="X5" s="72">
        <f>分析係数表!E8</f>
        <v>4.6479574456934729E-2</v>
      </c>
      <c r="Y5" s="126">
        <f t="shared" ref="Y5:Y43" si="9">ROUND(S5*X5,0)</f>
        <v>0</v>
      </c>
    </row>
    <row r="6" spans="1:25" x14ac:dyDescent="0.15">
      <c r="A6" s="10" t="s">
        <v>177</v>
      </c>
      <c r="B6" s="9" t="s">
        <v>221</v>
      </c>
      <c r="C6" s="86"/>
      <c r="D6" s="72">
        <f>投入係数表!M6</f>
        <v>0</v>
      </c>
      <c r="E6" s="73">
        <f t="shared" si="0"/>
        <v>0</v>
      </c>
      <c r="F6" s="72">
        <f>分析係数表!C9</f>
        <v>0.40976645435244163</v>
      </c>
      <c r="G6" s="73">
        <f t="shared" si="1"/>
        <v>0</v>
      </c>
      <c r="H6" s="73">
        <v>3.53398344498221E-3</v>
      </c>
      <c r="I6" s="73">
        <f t="shared" si="2"/>
        <v>3.53398344498221E-3</v>
      </c>
      <c r="J6" s="72">
        <f>分析係数表!G9</f>
        <v>0.27278621711745094</v>
      </c>
      <c r="K6" s="74">
        <f t="shared" si="3"/>
        <v>9.6402197531239434E-4</v>
      </c>
      <c r="L6" s="75"/>
      <c r="M6" s="76"/>
      <c r="N6" s="77">
        <f>分析係数表!H9</f>
        <v>5.6766522140644718E-4</v>
      </c>
      <c r="O6" s="78">
        <f t="shared" si="4"/>
        <v>1.0927274561581574E-2</v>
      </c>
      <c r="P6" s="72">
        <f>分析係数表!C9</f>
        <v>0.40976645435244163</v>
      </c>
      <c r="Q6" s="78">
        <f t="shared" si="5"/>
        <v>4.4776305528349122E-3</v>
      </c>
      <c r="R6" s="79">
        <v>6.0272621843953742E-3</v>
      </c>
      <c r="S6" s="80">
        <f t="shared" si="6"/>
        <v>9.5612456293775842E-3</v>
      </c>
      <c r="T6" s="81">
        <f>分析係数表!F9</f>
        <v>0.74407187847350875</v>
      </c>
      <c r="U6" s="82">
        <f t="shared" si="7"/>
        <v>7.1142539959976048E-3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投入係数表!M7</f>
        <v>0</v>
      </c>
      <c r="E7" s="73">
        <f t="shared" si="0"/>
        <v>0</v>
      </c>
      <c r="F7" s="72">
        <f>分析係数表!C10</f>
        <v>0.68007710705743762</v>
      </c>
      <c r="G7" s="73">
        <f t="shared" si="1"/>
        <v>0</v>
      </c>
      <c r="H7" s="73">
        <v>2.0364225385844444E-3</v>
      </c>
      <c r="I7" s="73">
        <f t="shared" si="2"/>
        <v>2.0364225385844444E-3</v>
      </c>
      <c r="J7" s="72">
        <f>分析係数表!G10</f>
        <v>0.17854260725424764</v>
      </c>
      <c r="K7" s="74">
        <f t="shared" si="3"/>
        <v>3.6358818951018042E-4</v>
      </c>
      <c r="L7" s="75"/>
      <c r="M7" s="76"/>
      <c r="N7" s="77">
        <f>分析係数表!H10</f>
        <v>1.290834700219075E-3</v>
      </c>
      <c r="O7" s="78">
        <f t="shared" si="4"/>
        <v>2.4847929115620955E-2</v>
      </c>
      <c r="P7" s="72">
        <f>分析係数表!C10</f>
        <v>0.68007710705743762</v>
      </c>
      <c r="Q7" s="78">
        <f t="shared" si="5"/>
        <v>1.6898507749319773E-2</v>
      </c>
      <c r="R7" s="79">
        <v>2.8503186361096704E-2</v>
      </c>
      <c r="S7" s="80">
        <f t="shared" si="6"/>
        <v>3.0539608899681148E-2</v>
      </c>
      <c r="T7" s="81">
        <f>分析係数表!F10</f>
        <v>0.51654343606185527</v>
      </c>
      <c r="U7" s="82">
        <f t="shared" si="7"/>
        <v>1.5775034517026516E-2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投入係数表!M8</f>
        <v>6.8856509851625031E-2</v>
      </c>
      <c r="E8" s="73">
        <f t="shared" si="0"/>
        <v>6.8856509851625027</v>
      </c>
      <c r="F8" s="72">
        <f>分析係数表!C11</f>
        <v>2.1147201560344109E-2</v>
      </c>
      <c r="G8" s="73">
        <f t="shared" si="1"/>
        <v>0.14561224925741342</v>
      </c>
      <c r="H8" s="73">
        <v>0.203899053767015</v>
      </c>
      <c r="I8" s="73">
        <f t="shared" si="2"/>
        <v>0.203899053767015</v>
      </c>
      <c r="J8" s="72">
        <f>分析係数表!G11</f>
        <v>0.2349962690544718</v>
      </c>
      <c r="K8" s="74">
        <f t="shared" si="3"/>
        <v>4.7915516898985669E-2</v>
      </c>
      <c r="L8" s="75"/>
      <c r="M8" s="76"/>
      <c r="N8" s="77">
        <f>分析係数表!H11</f>
        <v>-2.2238602446561594E-5</v>
      </c>
      <c r="O8" s="78">
        <f t="shared" si="4"/>
        <v>-4.2808209070367811E-4</v>
      </c>
      <c r="P8" s="72">
        <f>分析係数表!C11</f>
        <v>2.1147201560344109E-2</v>
      </c>
      <c r="Q8" s="78">
        <f t="shared" si="5"/>
        <v>-9.0527382564841899E-6</v>
      </c>
      <c r="R8" s="79">
        <v>4.9779533321570252E-3</v>
      </c>
      <c r="S8" s="80">
        <f t="shared" si="6"/>
        <v>0.20887700709917204</v>
      </c>
      <c r="T8" s="81">
        <f>分析係数表!F11</f>
        <v>0.38828483104146677</v>
      </c>
      <c r="U8" s="82">
        <f t="shared" si="7"/>
        <v>8.1103773409949273E-2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投入係数表!M9</f>
        <v>2.9362304140084886E-4</v>
      </c>
      <c r="E9" s="73">
        <f t="shared" si="0"/>
        <v>2.9362304140084887E-2</v>
      </c>
      <c r="F9" s="72">
        <f>分析係数表!C12</f>
        <v>0.26979296775158057</v>
      </c>
      <c r="G9" s="73">
        <f t="shared" si="1"/>
        <v>7.9217431739780231E-3</v>
      </c>
      <c r="H9" s="73">
        <v>1.3008200512167495E-2</v>
      </c>
      <c r="I9" s="73">
        <f t="shared" si="2"/>
        <v>1.3008200512167495E-2</v>
      </c>
      <c r="J9" s="72">
        <f>分析係数表!G12</f>
        <v>0.14399966915404239</v>
      </c>
      <c r="K9" s="74">
        <f t="shared" si="3"/>
        <v>1.8731765700415641E-3</v>
      </c>
      <c r="L9" s="75"/>
      <c r="M9" s="76"/>
      <c r="N9" s="77">
        <f>分析係数表!H12</f>
        <v>8.4790563397567215E-2</v>
      </c>
      <c r="O9" s="78">
        <f t="shared" si="4"/>
        <v>1.6321763806153846</v>
      </c>
      <c r="P9" s="72">
        <f>分析係数表!C12</f>
        <v>0.26979296775158057</v>
      </c>
      <c r="Q9" s="78">
        <f t="shared" si="5"/>
        <v>0.44034970962025793</v>
      </c>
      <c r="R9" s="79">
        <v>0.55629935519890472</v>
      </c>
      <c r="S9" s="80">
        <f t="shared" si="6"/>
        <v>0.56930755571107217</v>
      </c>
      <c r="T9" s="81">
        <f>分析係数表!F12</f>
        <v>0.33481714299007204</v>
      </c>
      <c r="U9" s="82">
        <f t="shared" si="7"/>
        <v>0.19061392928584245</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投入係数表!M10</f>
        <v>3.9048051220060935E-3</v>
      </c>
      <c r="E10" s="73">
        <f t="shared" si="0"/>
        <v>0.39048051220060936</v>
      </c>
      <c r="F10" s="72">
        <f>分析係数表!C13</f>
        <v>6.684233532602335E-2</v>
      </c>
      <c r="G10" s="73">
        <f t="shared" si="1"/>
        <v>2.6100629334790484E-2</v>
      </c>
      <c r="H10" s="73">
        <v>3.0537836606504835E-2</v>
      </c>
      <c r="I10" s="73">
        <f t="shared" si="2"/>
        <v>3.0537836606504835E-2</v>
      </c>
      <c r="J10" s="72">
        <f>分析係数表!G13</f>
        <v>0.23596605339775753</v>
      </c>
      <c r="K10" s="74">
        <f t="shared" si="3"/>
        <v>7.2058927833425143E-3</v>
      </c>
      <c r="L10" s="75"/>
      <c r="M10" s="76"/>
      <c r="N10" s="77">
        <f>分析係数表!H13</f>
        <v>1.6879182236800124E-2</v>
      </c>
      <c r="O10" s="78">
        <f t="shared" si="4"/>
        <v>0.32491590416532562</v>
      </c>
      <c r="P10" s="72">
        <f>分析係数表!C13</f>
        <v>6.684233532602335E-2</v>
      </c>
      <c r="Q10" s="78">
        <f t="shared" si="5"/>
        <v>2.1718137818976763E-2</v>
      </c>
      <c r="R10" s="79">
        <v>2.4263722793606907E-2</v>
      </c>
      <c r="S10" s="80">
        <f t="shared" si="6"/>
        <v>5.4801559400111742E-2</v>
      </c>
      <c r="T10" s="81">
        <f>分析係数表!F13</f>
        <v>0.36934894381465649</v>
      </c>
      <c r="U10" s="82">
        <f t="shared" si="7"/>
        <v>2.0240898083827431E-2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投入係数表!M11</f>
        <v>1.7342825873909878E-2</v>
      </c>
      <c r="E11" s="73">
        <f t="shared" si="0"/>
        <v>1.7342825873909877</v>
      </c>
      <c r="F11" s="72">
        <f>分析係数表!C14</f>
        <v>0.21710827927701792</v>
      </c>
      <c r="G11" s="73">
        <f t="shared" si="1"/>
        <v>0.3765271083285518</v>
      </c>
      <c r="H11" s="73">
        <v>0.46780602193549742</v>
      </c>
      <c r="I11" s="73">
        <f t="shared" si="2"/>
        <v>0.46780602193549742</v>
      </c>
      <c r="J11" s="72">
        <f>分析係数表!G14</f>
        <v>0.17574790290253137</v>
      </c>
      <c r="K11" s="74">
        <f t="shared" si="3"/>
        <v>8.2215927320339263E-2</v>
      </c>
      <c r="L11" s="75"/>
      <c r="M11" s="76"/>
      <c r="N11" s="77">
        <f>分析係数表!H14</f>
        <v>1.1225515443921091E-3</v>
      </c>
      <c r="O11" s="78">
        <f t="shared" si="4"/>
        <v>2.1608561653131932E-2</v>
      </c>
      <c r="P11" s="72">
        <f>分析係数表!C14</f>
        <v>0.21710827927701792</v>
      </c>
      <c r="Q11" s="78">
        <f t="shared" si="5"/>
        <v>4.6913976381628281E-3</v>
      </c>
      <c r="R11" s="79">
        <v>2.6395644378234159E-2</v>
      </c>
      <c r="S11" s="80">
        <f t="shared" si="6"/>
        <v>0.49420166631373158</v>
      </c>
      <c r="T11" s="81">
        <f>分析係数表!F14</f>
        <v>0.32729567218469302</v>
      </c>
      <c r="U11" s="82">
        <f t="shared" si="7"/>
        <v>0.16175006657094815</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投入係数表!M12</f>
        <v>3.1654089177512286E-2</v>
      </c>
      <c r="E12" s="73">
        <f t="shared" si="0"/>
        <v>3.1654089177512286</v>
      </c>
      <c r="F12" s="72">
        <f>分析係数表!C15</f>
        <v>0.1777237835164599</v>
      </c>
      <c r="G12" s="73">
        <f t="shared" si="1"/>
        <v>0.56256844923949101</v>
      </c>
      <c r="H12" s="73">
        <v>0.6462285327212115</v>
      </c>
      <c r="I12" s="73">
        <f t="shared" si="2"/>
        <v>0.6462285327212115</v>
      </c>
      <c r="J12" s="72">
        <f>分析係数表!G15</f>
        <v>0.10387096116118634</v>
      </c>
      <c r="K12" s="74">
        <f t="shared" si="3"/>
        <v>6.7124378823535391E-2</v>
      </c>
      <c r="L12" s="75"/>
      <c r="M12" s="76"/>
      <c r="N12" s="77">
        <f>分析係数表!H15</f>
        <v>7.5144901505810619E-3</v>
      </c>
      <c r="O12" s="78">
        <f t="shared" si="4"/>
        <v>0.14465021630576</v>
      </c>
      <c r="P12" s="72">
        <f>分析係数表!C15</f>
        <v>0.1777237835164599</v>
      </c>
      <c r="Q12" s="78">
        <f t="shared" si="5"/>
        <v>2.5707783728333988E-2</v>
      </c>
      <c r="R12" s="79">
        <v>6.0341249640488384E-2</v>
      </c>
      <c r="S12" s="80">
        <f t="shared" si="6"/>
        <v>0.70656978236169987</v>
      </c>
      <c r="T12" s="81">
        <f>分析係数表!F15</f>
        <v>0.33005409485469872</v>
      </c>
      <c r="U12" s="82">
        <f t="shared" si="7"/>
        <v>0.23320624996907233</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投入係数表!M13</f>
        <v>2.4149541833656828E-2</v>
      </c>
      <c r="E13" s="73">
        <f t="shared" si="0"/>
        <v>2.4149541833656829</v>
      </c>
      <c r="F13" s="72">
        <f>分析係数表!C16</f>
        <v>0.12368252551663639</v>
      </c>
      <c r="G13" s="73">
        <f t="shared" si="1"/>
        <v>0.29868763240563384</v>
      </c>
      <c r="H13" s="73">
        <v>0.40159467215839262</v>
      </c>
      <c r="I13" s="73">
        <f t="shared" si="2"/>
        <v>0.40159467215839262</v>
      </c>
      <c r="J13" s="72">
        <f>分析係数表!G16</f>
        <v>1.9772048092292722E-2</v>
      </c>
      <c r="K13" s="74">
        <f t="shared" si="3"/>
        <v>7.9403491715242681E-3</v>
      </c>
      <c r="L13" s="75"/>
      <c r="M13" s="76"/>
      <c r="N13" s="77">
        <f>分析係数表!H16</f>
        <v>1.7113434381227897E-2</v>
      </c>
      <c r="O13" s="78">
        <f t="shared" si="4"/>
        <v>0.32942514200881995</v>
      </c>
      <c r="P13" s="72">
        <f>分析係数表!C16</f>
        <v>0.12368252551663639</v>
      </c>
      <c r="Q13" s="78">
        <f t="shared" si="5"/>
        <v>4.0744133532327441E-2</v>
      </c>
      <c r="R13" s="79">
        <v>5.921812388382431E-2</v>
      </c>
      <c r="S13" s="80">
        <f t="shared" si="6"/>
        <v>0.46081279604221692</v>
      </c>
      <c r="T13" s="81">
        <f>分析係数表!F16</f>
        <v>0.17086837167280561</v>
      </c>
      <c r="U13" s="82">
        <f t="shared" si="7"/>
        <v>7.8738332105726283E-2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投入係数表!M14</f>
        <v>1.328930258807738E-2</v>
      </c>
      <c r="E14" s="73">
        <f t="shared" si="0"/>
        <v>1.3289302588077379</v>
      </c>
      <c r="F14" s="72">
        <f>分析係数表!C17</f>
        <v>0.19283956701830429</v>
      </c>
      <c r="G14" s="73">
        <f t="shared" si="1"/>
        <v>0.25627033570600721</v>
      </c>
      <c r="H14" s="73">
        <v>0.30629420001163565</v>
      </c>
      <c r="I14" s="73">
        <f t="shared" si="2"/>
        <v>0.30629420001163565</v>
      </c>
      <c r="J14" s="72">
        <f>分析係数表!G17</f>
        <v>0.23402763404868787</v>
      </c>
      <c r="K14" s="74">
        <f t="shared" si="3"/>
        <v>7.1681306951558679E-2</v>
      </c>
      <c r="L14" s="75"/>
      <c r="M14" s="76"/>
      <c r="N14" s="77">
        <f>分析係数表!H17</f>
        <v>3.1766349957435482E-3</v>
      </c>
      <c r="O14" s="78">
        <f t="shared" si="4"/>
        <v>6.1148651478799269E-2</v>
      </c>
      <c r="P14" s="72">
        <f>分析係数表!C17</f>
        <v>0.19283956701830429</v>
      </c>
      <c r="Q14" s="78">
        <f t="shared" si="5"/>
        <v>1.1791879474924844E-2</v>
      </c>
      <c r="R14" s="79">
        <v>2.7110016623449442E-2</v>
      </c>
      <c r="S14" s="80">
        <f t="shared" si="6"/>
        <v>0.33340421663508507</v>
      </c>
      <c r="T14" s="81">
        <f>分析係数表!F17</f>
        <v>0.36995154049829787</v>
      </c>
      <c r="U14" s="82">
        <f t="shared" si="7"/>
        <v>0.12334340355277795</v>
      </c>
      <c r="V14" s="83">
        <f>分析係数表!D17</f>
        <v>4.4453920652026524E-2</v>
      </c>
      <c r="W14" s="127">
        <f t="shared" si="8"/>
        <v>0</v>
      </c>
      <c r="X14" s="72">
        <f>分析係数表!E17</f>
        <v>4.2061277361062542E-2</v>
      </c>
      <c r="Y14" s="126">
        <f t="shared" si="9"/>
        <v>0</v>
      </c>
    </row>
    <row r="15" spans="1:25" x14ac:dyDescent="0.15">
      <c r="A15" s="10" t="s">
        <v>3</v>
      </c>
      <c r="B15" s="9" t="s">
        <v>31</v>
      </c>
      <c r="C15" s="71">
        <f>最終需要_まとめ!C16</f>
        <v>100</v>
      </c>
      <c r="D15" s="72">
        <f>投入係数表!M15</f>
        <v>8.2073360000915183E-2</v>
      </c>
      <c r="E15" s="73">
        <f t="shared" si="0"/>
        <v>8.2073360000915176</v>
      </c>
      <c r="F15" s="72">
        <f>分析係数表!C18</f>
        <v>0.30630539049432115</v>
      </c>
      <c r="G15" s="73">
        <f t="shared" si="1"/>
        <v>2.5139512584261321</v>
      </c>
      <c r="H15" s="73">
        <v>2.5991726222382887</v>
      </c>
      <c r="I15" s="73">
        <f t="shared" si="2"/>
        <v>102.59917262223829</v>
      </c>
      <c r="J15" s="72">
        <f>分析係数表!G18</f>
        <v>0.21755179396051724</v>
      </c>
      <c r="K15" s="74">
        <f t="shared" si="3"/>
        <v>22.320634062832724</v>
      </c>
      <c r="L15" s="75"/>
      <c r="M15" s="76"/>
      <c r="N15" s="77">
        <f>分析係数表!H18</f>
        <v>5.3704565311248737E-4</v>
      </c>
      <c r="O15" s="78">
        <f t="shared" si="4"/>
        <v>1.0337863026247032E-2</v>
      </c>
      <c r="P15" s="72">
        <f>分析係数表!C18</f>
        <v>0.30630539049432115</v>
      </c>
      <c r="Q15" s="78">
        <f t="shared" si="5"/>
        <v>3.1665431711314015E-3</v>
      </c>
      <c r="R15" s="79">
        <v>8.3676934588003335E-3</v>
      </c>
      <c r="S15" s="80">
        <f t="shared" si="6"/>
        <v>102.60754031569708</v>
      </c>
      <c r="T15" s="81">
        <f>分析係数表!F18</f>
        <v>0.4635011306393737</v>
      </c>
      <c r="U15" s="82">
        <f t="shared" si="7"/>
        <v>47.558710948450717</v>
      </c>
      <c r="V15" s="83">
        <f>分析係数表!D18</f>
        <v>4.1488554421314744E-2</v>
      </c>
      <c r="W15" s="127">
        <f t="shared" si="8"/>
        <v>4</v>
      </c>
      <c r="X15" s="72">
        <f>分析係数表!E18</f>
        <v>3.8178621954614265E-2</v>
      </c>
      <c r="Y15" s="126">
        <f t="shared" si="9"/>
        <v>4</v>
      </c>
    </row>
    <row r="16" spans="1:25" x14ac:dyDescent="0.15">
      <c r="A16" s="10" t="s">
        <v>4</v>
      </c>
      <c r="B16" s="9" t="s">
        <v>32</v>
      </c>
      <c r="C16" s="86"/>
      <c r="D16" s="72">
        <f>投入係数表!M16</f>
        <v>6.9249278335576821E-3</v>
      </c>
      <c r="E16" s="73">
        <f t="shared" si="0"/>
        <v>0.69249278335576825</v>
      </c>
      <c r="F16" s="72">
        <f>分析係数表!C19</f>
        <v>0.36966314955627488</v>
      </c>
      <c r="G16" s="73">
        <f t="shared" si="1"/>
        <v>0.25598906334028443</v>
      </c>
      <c r="H16" s="73">
        <v>0.39116717164150538</v>
      </c>
      <c r="I16" s="73">
        <f t="shared" si="2"/>
        <v>0.39116717164150538</v>
      </c>
      <c r="J16" s="72">
        <f>分析係数表!G19</f>
        <v>4.2381117789262797E-2</v>
      </c>
      <c r="K16" s="74">
        <f t="shared" si="3"/>
        <v>1.6578101976631416E-2</v>
      </c>
      <c r="L16" s="75"/>
      <c r="M16" s="76"/>
      <c r="N16" s="77">
        <f>分析係数表!H19</f>
        <v>-1.254655481313475E-4</v>
      </c>
      <c r="O16" s="78">
        <f t="shared" si="4"/>
        <v>-2.4151497057610495E-3</v>
      </c>
      <c r="P16" s="72">
        <f>分析係数表!C19</f>
        <v>0.36966314955627488</v>
      </c>
      <c r="Q16" s="78">
        <f t="shared" si="5"/>
        <v>-8.9279184688154014E-4</v>
      </c>
      <c r="R16" s="79">
        <v>5.6662435029625428E-3</v>
      </c>
      <c r="S16" s="80">
        <f t="shared" si="6"/>
        <v>0.3968334151444679</v>
      </c>
      <c r="T16" s="81">
        <f>分析係数表!F19</f>
        <v>0.17645477862102601</v>
      </c>
      <c r="U16" s="82">
        <f t="shared" si="7"/>
        <v>7.0023152418742796E-2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投入係数表!M17</f>
        <v>8.0956067129091171E-3</v>
      </c>
      <c r="E17" s="73">
        <f t="shared" si="0"/>
        <v>0.80956067129091169</v>
      </c>
      <c r="F17" s="72">
        <f>分析係数表!C20</f>
        <v>0.11840151680286914</v>
      </c>
      <c r="G17" s="73">
        <f t="shared" si="1"/>
        <v>9.5853211424792903E-2</v>
      </c>
      <c r="H17" s="73">
        <v>0.11115643826857026</v>
      </c>
      <c r="I17" s="73">
        <f t="shared" si="2"/>
        <v>0.11115643826857026</v>
      </c>
      <c r="J17" s="72">
        <f>分析係数表!G20</f>
        <v>0.11103277983246747</v>
      </c>
      <c r="K17" s="74">
        <f t="shared" si="3"/>
        <v>1.2342008337235423E-2</v>
      </c>
      <c r="L17" s="75"/>
      <c r="M17" s="76"/>
      <c r="N17" s="77">
        <f>分析係数表!H20</f>
        <v>6.0558701736942728E-4</v>
      </c>
      <c r="O17" s="78">
        <f t="shared" si="4"/>
        <v>1.1657250365505384E-2</v>
      </c>
      <c r="P17" s="72">
        <f>分析係数表!C20</f>
        <v>0.11840151680286914</v>
      </c>
      <c r="Q17" s="78">
        <f t="shared" si="5"/>
        <v>1.3802361250266381E-3</v>
      </c>
      <c r="R17" s="79">
        <v>3.5997715135392453E-3</v>
      </c>
      <c r="S17" s="80">
        <f t="shared" si="6"/>
        <v>0.1147562097821095</v>
      </c>
      <c r="T17" s="81">
        <f>分析係数表!F20</f>
        <v>0.24737258814980315</v>
      </c>
      <c r="U17" s="82">
        <f t="shared" si="7"/>
        <v>2.8387540620062185E-2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投入係数表!M18</f>
        <v>1.0722960940508921E-2</v>
      </c>
      <c r="E18" s="73">
        <f t="shared" si="0"/>
        <v>1.0722960940508921</v>
      </c>
      <c r="F18" s="72">
        <f>分析係数表!C21</f>
        <v>0.26258212636596168</v>
      </c>
      <c r="G18" s="73">
        <f t="shared" si="1"/>
        <v>0.28156578846979846</v>
      </c>
      <c r="H18" s="73">
        <v>0.33155573667182464</v>
      </c>
      <c r="I18" s="73">
        <f t="shared" si="2"/>
        <v>0.33155573667182464</v>
      </c>
      <c r="J18" s="72">
        <f>分析係数表!G21</f>
        <v>0.28467983327929475</v>
      </c>
      <c r="K18" s="74">
        <f t="shared" si="3"/>
        <v>9.438723183852879E-2</v>
      </c>
      <c r="L18" s="75"/>
      <c r="M18" s="76"/>
      <c r="N18" s="77">
        <f>分析係数表!H21</f>
        <v>1.0324354165676096E-3</v>
      </c>
      <c r="O18" s="78">
        <f t="shared" si="4"/>
        <v>1.9873870793041655E-2</v>
      </c>
      <c r="P18" s="72">
        <f>分析係数表!C21</f>
        <v>0.26258212636596168</v>
      </c>
      <c r="Q18" s="78">
        <f t="shared" si="5"/>
        <v>5.2185232519592591E-3</v>
      </c>
      <c r="R18" s="79">
        <v>1.5160153088752563E-2</v>
      </c>
      <c r="S18" s="80">
        <f t="shared" si="6"/>
        <v>0.34671588976057721</v>
      </c>
      <c r="T18" s="81">
        <f>分析係数表!F21</f>
        <v>0.42515189534375575</v>
      </c>
      <c r="U18" s="82">
        <f t="shared" si="7"/>
        <v>0.14740691767750608</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投入係数表!M19</f>
        <v>1.1477991618396818E-3</v>
      </c>
      <c r="E19" s="73">
        <f t="shared" si="0"/>
        <v>0.11477991618396817</v>
      </c>
      <c r="F19" s="72">
        <f>分析係数表!C22</f>
        <v>0.19256748567873505</v>
      </c>
      <c r="G19" s="73">
        <f t="shared" si="1"/>
        <v>2.21028798659627E-2</v>
      </c>
      <c r="H19" s="73">
        <v>4.6532632254992636E-2</v>
      </c>
      <c r="I19" s="73">
        <f t="shared" si="2"/>
        <v>4.6532632254992636E-2</v>
      </c>
      <c r="J19" s="72">
        <f>分析係数表!G22</f>
        <v>0.19753386347788673</v>
      </c>
      <c r="K19" s="74">
        <f t="shared" si="3"/>
        <v>9.1917706271244237E-3</v>
      </c>
      <c r="L19" s="75"/>
      <c r="M19" s="76"/>
      <c r="N19" s="77">
        <f>分析係数表!H22</f>
        <v>4.8211298587508529E-5</v>
      </c>
      <c r="O19" s="78">
        <f t="shared" si="4"/>
        <v>9.2804363693595887E-4</v>
      </c>
      <c r="P19" s="72">
        <f>分析係数表!C22</f>
        <v>0.19256748567873505</v>
      </c>
      <c r="Q19" s="78">
        <f t="shared" si="5"/>
        <v>1.7871102976490646E-4</v>
      </c>
      <c r="R19" s="79">
        <v>4.3623946898381288E-3</v>
      </c>
      <c r="S19" s="80">
        <f t="shared" si="6"/>
        <v>5.0895026944830765E-2</v>
      </c>
      <c r="T19" s="81">
        <f>分析係数表!F22</f>
        <v>0.41915604646677446</v>
      </c>
      <c r="U19" s="82">
        <f t="shared" si="7"/>
        <v>2.1332958279015223E-2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投入係数表!M20</f>
        <v>1.1096662993200911E-3</v>
      </c>
      <c r="E20" s="73">
        <f t="shared" si="0"/>
        <v>0.11096662993200911</v>
      </c>
      <c r="F20" s="72">
        <f>分析係数表!C23</f>
        <v>0.20116432520583094</v>
      </c>
      <c r="G20" s="73">
        <f t="shared" si="1"/>
        <v>2.2322527230637774E-2</v>
      </c>
      <c r="H20" s="73">
        <v>4.9511823570544435E-2</v>
      </c>
      <c r="I20" s="73">
        <f t="shared" si="2"/>
        <v>4.9511823570544435E-2</v>
      </c>
      <c r="J20" s="72">
        <f>分析係数表!G23</f>
        <v>0.20785566100352021</v>
      </c>
      <c r="K20" s="74">
        <f t="shared" si="3"/>
        <v>1.0291312815745185E-2</v>
      </c>
      <c r="L20" s="75"/>
      <c r="M20" s="76"/>
      <c r="N20" s="77">
        <f>分析係数表!H23</f>
        <v>2.5225877402069866E-5</v>
      </c>
      <c r="O20" s="78">
        <f t="shared" si="4"/>
        <v>4.8558565512656023E-4</v>
      </c>
      <c r="P20" s="72">
        <f>分析係数表!C23</f>
        <v>0.20116432520583094</v>
      </c>
      <c r="Q20" s="78">
        <f t="shared" si="5"/>
        <v>9.7682510643165831E-5</v>
      </c>
      <c r="R20" s="79">
        <v>4.158433086870859E-3</v>
      </c>
      <c r="S20" s="80">
        <f t="shared" si="6"/>
        <v>5.3670256657415295E-2</v>
      </c>
      <c r="T20" s="81">
        <f>分析係数表!F23</f>
        <v>0.42478695148042223</v>
      </c>
      <c r="U20" s="82">
        <f t="shared" si="7"/>
        <v>2.279842471067528E-2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投入係数表!M21</f>
        <v>0</v>
      </c>
      <c r="E21" s="73">
        <f t="shared" si="0"/>
        <v>0</v>
      </c>
      <c r="F21" s="72">
        <f>分析係数表!C24</f>
        <v>0.46796458506974481</v>
      </c>
      <c r="G21" s="73">
        <f t="shared" si="1"/>
        <v>0</v>
      </c>
      <c r="H21" s="73">
        <v>2.3994851603193069E-2</v>
      </c>
      <c r="I21" s="73">
        <f t="shared" si="2"/>
        <v>2.3994851603193069E-2</v>
      </c>
      <c r="J21" s="72">
        <f>分析係数表!G24</f>
        <v>0.19290112247208774</v>
      </c>
      <c r="K21" s="74">
        <f t="shared" si="3"/>
        <v>4.6286338078071173E-3</v>
      </c>
      <c r="L21" s="75"/>
      <c r="M21" s="76"/>
      <c r="N21" s="77">
        <f>分析係数表!H24</f>
        <v>1.1220536652328578E-3</v>
      </c>
      <c r="O21" s="78">
        <f t="shared" si="4"/>
        <v>2.1598977725728118E-2</v>
      </c>
      <c r="P21" s="72">
        <f>分析係数表!C24</f>
        <v>0.46796458506974481</v>
      </c>
      <c r="Q21" s="78">
        <f t="shared" si="5"/>
        <v>1.0107556649351019E-2</v>
      </c>
      <c r="R21" s="79">
        <v>2.0512653331672102E-2</v>
      </c>
      <c r="S21" s="80">
        <f t="shared" si="6"/>
        <v>4.4507504934865175E-2</v>
      </c>
      <c r="T21" s="81">
        <f>分析係数表!F24</f>
        <v>0.36341689561906876</v>
      </c>
      <c r="U21" s="82">
        <f t="shared" si="7"/>
        <v>1.6174779275179085E-2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投入係数表!M22</f>
        <v>0</v>
      </c>
      <c r="E22" s="73">
        <f t="shared" si="0"/>
        <v>0</v>
      </c>
      <c r="F22" s="72">
        <f>分析係数表!C25</f>
        <v>0.11839811615034102</v>
      </c>
      <c r="G22" s="73">
        <f t="shared" si="1"/>
        <v>0</v>
      </c>
      <c r="H22" s="73">
        <v>1.8621708085233155E-2</v>
      </c>
      <c r="I22" s="73">
        <f t="shared" si="2"/>
        <v>1.8621708085233155E-2</v>
      </c>
      <c r="J22" s="72">
        <f>分析係数表!G25</f>
        <v>0.19601885967651284</v>
      </c>
      <c r="K22" s="74">
        <f t="shared" si="3"/>
        <v>3.6502059840963024E-3</v>
      </c>
      <c r="L22" s="75"/>
      <c r="M22" s="76"/>
      <c r="N22" s="77">
        <f>分析係数表!H25</f>
        <v>4.7721717414244671E-4</v>
      </c>
      <c r="O22" s="78">
        <f t="shared" si="4"/>
        <v>9.1861944165554203E-3</v>
      </c>
      <c r="P22" s="72">
        <f>分析係数表!C25</f>
        <v>0.11839811615034102</v>
      </c>
      <c r="Q22" s="78">
        <f t="shared" si="5"/>
        <v>1.0876281135109428E-3</v>
      </c>
      <c r="R22" s="79">
        <v>6.8613149615746874E-3</v>
      </c>
      <c r="S22" s="80">
        <f t="shared" si="6"/>
        <v>2.5483023046807843E-2</v>
      </c>
      <c r="T22" s="81">
        <f>分析係数表!F25</f>
        <v>0.34892899519140697</v>
      </c>
      <c r="U22" s="82">
        <f t="shared" si="7"/>
        <v>8.8917656261621267E-3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投入係数表!M23</f>
        <v>3.0506290015672606E-5</v>
      </c>
      <c r="E23" s="73">
        <f t="shared" si="0"/>
        <v>3.0506290015672607E-3</v>
      </c>
      <c r="F23" s="72">
        <f>分析係数表!C26</f>
        <v>0.29113960871661038</v>
      </c>
      <c r="G23" s="73">
        <f t="shared" si="1"/>
        <v>8.8815893385583609E-4</v>
      </c>
      <c r="H23" s="73">
        <v>2.5221759924254253E-2</v>
      </c>
      <c r="I23" s="73">
        <f t="shared" si="2"/>
        <v>2.5221759924254253E-2</v>
      </c>
      <c r="J23" s="72">
        <f>分析係数表!G26</f>
        <v>0.2004458717578543</v>
      </c>
      <c r="K23" s="74">
        <f t="shared" si="3"/>
        <v>5.0555976552844571E-3</v>
      </c>
      <c r="L23" s="75"/>
      <c r="M23" s="76"/>
      <c r="N23" s="77">
        <f>分析係数表!H26</f>
        <v>1.0726059667332082E-2</v>
      </c>
      <c r="O23" s="78">
        <f t="shared" si="4"/>
        <v>0.20647134002406017</v>
      </c>
      <c r="P23" s="72">
        <f>分析係数表!C26</f>
        <v>0.29113960871661038</v>
      </c>
      <c r="Q23" s="78">
        <f t="shared" si="5"/>
        <v>6.0111985145799095E-2</v>
      </c>
      <c r="R23" s="79">
        <v>6.7632668583950992E-2</v>
      </c>
      <c r="S23" s="80">
        <f t="shared" si="6"/>
        <v>9.2854428508205245E-2</v>
      </c>
      <c r="T23" s="81">
        <f>分析係数表!F26</f>
        <v>0.34176102976079403</v>
      </c>
      <c r="U23" s="82">
        <f t="shared" si="7"/>
        <v>3.1734025104814254E-2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投入係数表!M24</f>
        <v>7.6265725039181514E-6</v>
      </c>
      <c r="E24" s="73">
        <f t="shared" si="0"/>
        <v>7.6265725039181516E-4</v>
      </c>
      <c r="F24" s="72">
        <f>分析係数表!C27</f>
        <v>0.22390034937983039</v>
      </c>
      <c r="G24" s="73">
        <f t="shared" si="1"/>
        <v>1.707592248197882E-4</v>
      </c>
      <c r="H24" s="73">
        <v>3.2714157112887139E-3</v>
      </c>
      <c r="I24" s="73">
        <f t="shared" si="2"/>
        <v>3.2714157112887139E-3</v>
      </c>
      <c r="J24" s="72">
        <f>分析係数表!G27</f>
        <v>0.17801424712710151</v>
      </c>
      <c r="K24" s="74">
        <f t="shared" si="3"/>
        <v>5.8235860488483173E-4</v>
      </c>
      <c r="L24" s="75"/>
      <c r="M24" s="76"/>
      <c r="N24" s="77">
        <f>分析係数表!H27</f>
        <v>1.001616696609949E-2</v>
      </c>
      <c r="O24" s="78">
        <f t="shared" si="4"/>
        <v>0.19280625686745584</v>
      </c>
      <c r="P24" s="72">
        <f>分析係数表!C27</f>
        <v>0.22390034937983039</v>
      </c>
      <c r="Q24" s="78">
        <f t="shared" si="5"/>
        <v>4.3169388275240687E-2</v>
      </c>
      <c r="R24" s="79">
        <v>4.408583953417794E-2</v>
      </c>
      <c r="S24" s="80">
        <f t="shared" si="6"/>
        <v>4.7357255245466655E-2</v>
      </c>
      <c r="T24" s="81">
        <f>分析係数表!F27</f>
        <v>0.3354402389489512</v>
      </c>
      <c r="U24" s="82">
        <f t="shared" si="7"/>
        <v>1.5885529015505807E-2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投入係数表!M25</f>
        <v>0</v>
      </c>
      <c r="E25" s="73">
        <f t="shared" si="0"/>
        <v>0</v>
      </c>
      <c r="F25" s="72">
        <f>分析係数表!C28</f>
        <v>0.22512814125204084</v>
      </c>
      <c r="G25" s="73">
        <f t="shared" si="1"/>
        <v>0</v>
      </c>
      <c r="H25" s="73">
        <v>3.9348251667912504E-2</v>
      </c>
      <c r="I25" s="73">
        <f t="shared" si="2"/>
        <v>3.9348251667912504E-2</v>
      </c>
      <c r="J25" s="72">
        <f>分析係数表!G28</f>
        <v>0.17968722251031818</v>
      </c>
      <c r="K25" s="74">
        <f t="shared" si="3"/>
        <v>7.070378052844193E-3</v>
      </c>
      <c r="L25" s="75"/>
      <c r="M25" s="76"/>
      <c r="N25" s="77">
        <f>分析係数表!H28</f>
        <v>8.1409051127791718E-3</v>
      </c>
      <c r="O25" s="78">
        <f t="shared" si="4"/>
        <v>0.15670839430099157</v>
      </c>
      <c r="P25" s="72">
        <f>分析係数表!C28</f>
        <v>0.22512814125204084</v>
      </c>
      <c r="Q25" s="78">
        <f t="shared" si="5"/>
        <v>3.5279469527574138E-2</v>
      </c>
      <c r="R25" s="79">
        <v>4.5399841296847487E-2</v>
      </c>
      <c r="S25" s="80">
        <f t="shared" si="6"/>
        <v>8.4748092964759991E-2</v>
      </c>
      <c r="T25" s="81">
        <f>分析係数表!F28</f>
        <v>0.30733691598411605</v>
      </c>
      <c r="U25" s="82">
        <f t="shared" si="7"/>
        <v>2.60462175273245E-2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投入係数表!M26</f>
        <v>1.2633417352740418E-2</v>
      </c>
      <c r="E26" s="73">
        <f t="shared" si="0"/>
        <v>1.2633417352740417</v>
      </c>
      <c r="F26" s="72">
        <f>分析係数表!C29</f>
        <v>0.20292812083079403</v>
      </c>
      <c r="G26" s="73">
        <f t="shared" si="1"/>
        <v>0.25636756430627572</v>
      </c>
      <c r="H26" s="73">
        <v>0.31184446326212595</v>
      </c>
      <c r="I26" s="73">
        <f t="shared" si="2"/>
        <v>0.31184446326212595</v>
      </c>
      <c r="J26" s="72">
        <f>分析係数表!G29</f>
        <v>0.25422836329948895</v>
      </c>
      <c r="K26" s="74">
        <f t="shared" si="3"/>
        <v>7.9279707499137889E-2</v>
      </c>
      <c r="L26" s="75"/>
      <c r="M26" s="76"/>
      <c r="N26" s="77">
        <f>分析係数表!H29</f>
        <v>1.2173975242294967E-2</v>
      </c>
      <c r="O26" s="78">
        <f t="shared" si="4"/>
        <v>0.23434299823558435</v>
      </c>
      <c r="P26" s="72">
        <f>分析係数表!C29</f>
        <v>0.20292812083079403</v>
      </c>
      <c r="Q26" s="78">
        <f t="shared" si="5"/>
        <v>4.7554784261801215E-2</v>
      </c>
      <c r="R26" s="79">
        <v>6.9346169175038982E-2</v>
      </c>
      <c r="S26" s="80">
        <f t="shared" si="6"/>
        <v>0.38119063243716494</v>
      </c>
      <c r="T26" s="81">
        <f>分析係数表!F29</f>
        <v>0.40384720428768384</v>
      </c>
      <c r="U26" s="82">
        <f t="shared" si="7"/>
        <v>0.15394277121040315</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投入係数表!M27</f>
        <v>5.636037080395514E-3</v>
      </c>
      <c r="E27" s="73">
        <f t="shared" si="0"/>
        <v>0.5636037080395514</v>
      </c>
      <c r="F27" s="72">
        <f>分析係数表!C30</f>
        <v>1</v>
      </c>
      <c r="G27" s="73">
        <f t="shared" si="1"/>
        <v>0.5636037080395514</v>
      </c>
      <c r="H27" s="73">
        <v>0.74788488308285628</v>
      </c>
      <c r="I27" s="73">
        <f t="shared" si="2"/>
        <v>0.74788488308285628</v>
      </c>
      <c r="J27" s="72">
        <f>分析係数表!G30</f>
        <v>0.34673715455884868</v>
      </c>
      <c r="K27" s="74">
        <f t="shared" si="3"/>
        <v>0.25931947629772684</v>
      </c>
      <c r="L27" s="75"/>
      <c r="M27" s="76"/>
      <c r="N27" s="77">
        <f>分析係数表!H30</f>
        <v>0</v>
      </c>
      <c r="O27" s="78">
        <f t="shared" si="4"/>
        <v>0</v>
      </c>
      <c r="P27" s="72">
        <f>分析係数表!C30</f>
        <v>1</v>
      </c>
      <c r="Q27" s="78">
        <f t="shared" si="5"/>
        <v>0</v>
      </c>
      <c r="R27" s="79">
        <v>8.2767895727555926E-2</v>
      </c>
      <c r="S27" s="80">
        <f t="shared" si="6"/>
        <v>0.83065277881041222</v>
      </c>
      <c r="T27" s="81">
        <f>分析係数表!F30</f>
        <v>0.44336430675838301</v>
      </c>
      <c r="U27" s="82">
        <f t="shared" si="7"/>
        <v>0.36828179343420286</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投入係数表!M28</f>
        <v>5.6753139287906929E-2</v>
      </c>
      <c r="E28" s="73">
        <f t="shared" si="0"/>
        <v>5.6753139287906933</v>
      </c>
      <c r="F28" s="72">
        <f>分析係数表!C31</f>
        <v>0.99667993786519227</v>
      </c>
      <c r="G28" s="73">
        <f t="shared" si="1"/>
        <v>5.6564715339125682</v>
      </c>
      <c r="H28" s="73">
        <v>6.7056043289056468</v>
      </c>
      <c r="I28" s="73">
        <f t="shared" si="2"/>
        <v>6.7056043289056468</v>
      </c>
      <c r="J28" s="72">
        <f>分析係数表!G31</f>
        <v>7.0744430198025232E-2</v>
      </c>
      <c r="K28" s="74">
        <f t="shared" si="3"/>
        <v>0.47438415738184136</v>
      </c>
      <c r="L28" s="75"/>
      <c r="M28" s="76"/>
      <c r="N28" s="77">
        <f>分析係数表!H31</f>
        <v>1.5783931066306964E-2</v>
      </c>
      <c r="O28" s="78">
        <f t="shared" si="4"/>
        <v>0.30383286119816949</v>
      </c>
      <c r="P28" s="72">
        <f>分析係数表!C31</f>
        <v>0.99667993786519227</v>
      </c>
      <c r="Q28" s="78">
        <f t="shared" si="5"/>
        <v>0.30282411722039515</v>
      </c>
      <c r="R28" s="79">
        <v>0.57417515401857333</v>
      </c>
      <c r="S28" s="80">
        <f t="shared" si="6"/>
        <v>7.2797794829242202</v>
      </c>
      <c r="T28" s="81">
        <f>分析係数表!F31</f>
        <v>0.308369223350977</v>
      </c>
      <c r="U28" s="82">
        <f t="shared" si="7"/>
        <v>2.2448599453157185</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投入係数表!M29</f>
        <v>1.4223557719807353E-3</v>
      </c>
      <c r="E29" s="73">
        <f t="shared" si="0"/>
        <v>0.14223557719807353</v>
      </c>
      <c r="F29" s="72">
        <f>分析係数表!C32</f>
        <v>0.99973750468741629</v>
      </c>
      <c r="G29" s="73">
        <f t="shared" si="1"/>
        <v>0.14219824102577641</v>
      </c>
      <c r="H29" s="73">
        <v>0.20297711182629008</v>
      </c>
      <c r="I29" s="73">
        <f t="shared" si="2"/>
        <v>0.20297711182629008</v>
      </c>
      <c r="J29" s="72">
        <f>分析係数表!G32</f>
        <v>0.13654952076677315</v>
      </c>
      <c r="K29" s="74">
        <f t="shared" si="3"/>
        <v>2.7716427346503633E-2</v>
      </c>
      <c r="L29" s="75"/>
      <c r="M29" s="76"/>
      <c r="N29" s="77">
        <f>分析係数表!H32</f>
        <v>6.1925380029087757E-3</v>
      </c>
      <c r="O29" s="78">
        <f t="shared" si="4"/>
        <v>0.11920329172740068</v>
      </c>
      <c r="P29" s="72">
        <f>分析係数表!C32</f>
        <v>0.99973750468741629</v>
      </c>
      <c r="Q29" s="78">
        <f t="shared" si="5"/>
        <v>0.11917200142207769</v>
      </c>
      <c r="R29" s="79">
        <v>0.17748659856756155</v>
      </c>
      <c r="S29" s="80">
        <f t="shared" si="6"/>
        <v>0.38046371039385163</v>
      </c>
      <c r="T29" s="81">
        <f>分析係数表!F32</f>
        <v>0.46980830670926516</v>
      </c>
      <c r="U29" s="82">
        <f t="shared" si="7"/>
        <v>0.17874501154445968</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投入係数表!M30</f>
        <v>2.2422123161519366E-3</v>
      </c>
      <c r="E30" s="73">
        <f t="shared" si="0"/>
        <v>0.22422123161519367</v>
      </c>
      <c r="F30" s="72">
        <f>分析係数表!C33</f>
        <v>0.92720800471848297</v>
      </c>
      <c r="G30" s="73">
        <f t="shared" si="1"/>
        <v>0.20789972078144456</v>
      </c>
      <c r="H30" s="73">
        <v>0.30162584346188798</v>
      </c>
      <c r="I30" s="73">
        <f t="shared" si="2"/>
        <v>0.30162584346188798</v>
      </c>
      <c r="J30" s="72">
        <f>分析係数表!G33</f>
        <v>0.48251618559482062</v>
      </c>
      <c r="K30" s="74">
        <f t="shared" si="3"/>
        <v>0.14553935146405064</v>
      </c>
      <c r="L30" s="75"/>
      <c r="M30" s="76"/>
      <c r="N30" s="77">
        <f>分析係数表!H33</f>
        <v>1.0711870111293417E-3</v>
      </c>
      <c r="O30" s="78">
        <f t="shared" si="4"/>
        <v>2.0619819809305148E-2</v>
      </c>
      <c r="P30" s="72">
        <f>分析係数表!C33</f>
        <v>0.92720800471848297</v>
      </c>
      <c r="Q30" s="78">
        <f t="shared" si="5"/>
        <v>1.9118861983040476E-2</v>
      </c>
      <c r="R30" s="79">
        <v>7.7667913637200672E-2</v>
      </c>
      <c r="S30" s="80">
        <f t="shared" si="6"/>
        <v>0.37929375709908864</v>
      </c>
      <c r="T30" s="81">
        <f>分析係数表!F33</f>
        <v>0.61375438359859724</v>
      </c>
      <c r="U30" s="82">
        <f t="shared" si="7"/>
        <v>0.2327932060911472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投入係数表!M31</f>
        <v>3.7095648659057887E-2</v>
      </c>
      <c r="E31" s="73">
        <f t="shared" si="0"/>
        <v>3.7095648659057887</v>
      </c>
      <c r="F31" s="72">
        <f>分析係数表!C34</f>
        <v>0.43058167090385968</v>
      </c>
      <c r="G31" s="73">
        <f t="shared" si="1"/>
        <v>1.5972706382879667</v>
      </c>
      <c r="H31" s="73">
        <v>1.9115753551568373</v>
      </c>
      <c r="I31" s="73">
        <f t="shared" si="2"/>
        <v>1.9115753551568373</v>
      </c>
      <c r="J31" s="72">
        <f>分析係数表!G34</f>
        <v>0.40252218378442245</v>
      </c>
      <c r="K31" s="74">
        <f t="shared" si="3"/>
        <v>0.76945148642621308</v>
      </c>
      <c r="L31" s="75"/>
      <c r="M31" s="76"/>
      <c r="N31" s="77">
        <f>分析係数表!H34</f>
        <v>0.17332617383102331</v>
      </c>
      <c r="O31" s="78">
        <f t="shared" si="4"/>
        <v>3.3364430631622555</v>
      </c>
      <c r="P31" s="72">
        <f>分析係数表!C34</f>
        <v>0.43058167090385968</v>
      </c>
      <c r="Q31" s="78">
        <f t="shared" si="5"/>
        <v>1.4366112290119959</v>
      </c>
      <c r="R31" s="79">
        <v>1.6138157227734093</v>
      </c>
      <c r="S31" s="80">
        <f t="shared" si="6"/>
        <v>3.5253910779302466</v>
      </c>
      <c r="T31" s="81">
        <f>分析係数表!F34</f>
        <v>0.66293540075026103</v>
      </c>
      <c r="U31" s="82">
        <f t="shared" si="7"/>
        <v>2.3371065470490828</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投入係数表!M32</f>
        <v>1.0414084754100236E-2</v>
      </c>
      <c r="E32" s="73">
        <f t="shared" si="0"/>
        <v>1.0414084754100237</v>
      </c>
      <c r="F32" s="72">
        <f>分析係数表!C35</f>
        <v>0.85041941808411148</v>
      </c>
      <c r="G32" s="73">
        <f t="shared" si="1"/>
        <v>0.88563398964605411</v>
      </c>
      <c r="H32" s="73">
        <v>1.2654554638692594</v>
      </c>
      <c r="I32" s="73">
        <f t="shared" si="2"/>
        <v>1.2654554638692594</v>
      </c>
      <c r="J32" s="72">
        <f>分析係数表!G35</f>
        <v>0.31439227022235533</v>
      </c>
      <c r="K32" s="74">
        <f t="shared" si="3"/>
        <v>0.39784941615114022</v>
      </c>
      <c r="L32" s="75"/>
      <c r="M32" s="76"/>
      <c r="N32" s="77">
        <f>分析係数表!H35</f>
        <v>5.0116599150103677E-2</v>
      </c>
      <c r="O32" s="78">
        <f t="shared" si="4"/>
        <v>0.9647197297891198</v>
      </c>
      <c r="P32" s="72">
        <f>分析係数表!C35</f>
        <v>0.85041941808411148</v>
      </c>
      <c r="Q32" s="78">
        <f t="shared" si="5"/>
        <v>0.82041639122152454</v>
      </c>
      <c r="R32" s="79">
        <v>1.2599054299765839</v>
      </c>
      <c r="S32" s="80">
        <f t="shared" si="6"/>
        <v>2.5253608938458436</v>
      </c>
      <c r="T32" s="81">
        <f>分析係数表!F35</f>
        <v>0.64510687312527537</v>
      </c>
      <c r="U32" s="82">
        <f t="shared" si="7"/>
        <v>1.6291276697417427</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投入係数表!M33</f>
        <v>2.8752178339771432E-3</v>
      </c>
      <c r="E33" s="73">
        <f t="shared" si="0"/>
        <v>0.28752178339771434</v>
      </c>
      <c r="F33" s="72">
        <f>分析係数表!C36</f>
        <v>0.99367212085214862</v>
      </c>
      <c r="G33" s="73">
        <f t="shared" si="1"/>
        <v>0.28570238029999889</v>
      </c>
      <c r="H33" s="73">
        <v>0.58777934784693886</v>
      </c>
      <c r="I33" s="73">
        <f t="shared" si="2"/>
        <v>0.58777934784693886</v>
      </c>
      <c r="J33" s="72">
        <f>分析係数表!G36</f>
        <v>5.4622350270852466E-2</v>
      </c>
      <c r="K33" s="74">
        <f t="shared" si="3"/>
        <v>3.2105889420068728E-2</v>
      </c>
      <c r="L33" s="75"/>
      <c r="M33" s="76"/>
      <c r="N33" s="77">
        <f>分析係数表!H36</f>
        <v>0.22260102528255266</v>
      </c>
      <c r="O33" s="78">
        <f t="shared" si="4"/>
        <v>4.2849595663539946</v>
      </c>
      <c r="P33" s="72">
        <f>分析係数表!C36</f>
        <v>0.99367212085214862</v>
      </c>
      <c r="Q33" s="78">
        <f t="shared" si="5"/>
        <v>4.2578448600646768</v>
      </c>
      <c r="R33" s="79">
        <v>4.5373219104789353</v>
      </c>
      <c r="S33" s="80">
        <f t="shared" si="6"/>
        <v>5.1251012583258744</v>
      </c>
      <c r="T33" s="81">
        <f>分析係数表!F36</f>
        <v>0.84078106922799567</v>
      </c>
      <c r="U33" s="82">
        <f t="shared" si="7"/>
        <v>4.3090881158769747</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投入係数表!M34</f>
        <v>4.3757459741230395E-2</v>
      </c>
      <c r="E34" s="73">
        <f t="shared" si="0"/>
        <v>4.3757459741230393</v>
      </c>
      <c r="F34" s="72">
        <f>分析係数表!C37</f>
        <v>0.57178358697686016</v>
      </c>
      <c r="G34" s="73">
        <f t="shared" si="1"/>
        <v>2.5019797287836267</v>
      </c>
      <c r="H34" s="73">
        <v>3.069319757406225</v>
      </c>
      <c r="I34" s="73">
        <f t="shared" si="2"/>
        <v>3.069319757406225</v>
      </c>
      <c r="J34" s="72">
        <f>分析係数表!G37</f>
        <v>0.36884830758302428</v>
      </c>
      <c r="K34" s="74">
        <f t="shared" si="3"/>
        <v>1.1321133979504248</v>
      </c>
      <c r="L34" s="75"/>
      <c r="M34" s="76"/>
      <c r="N34" s="77">
        <f>分析係数表!H37</f>
        <v>4.5622990798280361E-2</v>
      </c>
      <c r="O34" s="78">
        <f t="shared" si="4"/>
        <v>0.8782199930059994</v>
      </c>
      <c r="P34" s="72">
        <f>分析係数表!C37</f>
        <v>0.57178358697686016</v>
      </c>
      <c r="Q34" s="78">
        <f t="shared" si="5"/>
        <v>0.50215177775576336</v>
      </c>
      <c r="R34" s="79">
        <v>0.67826814250496348</v>
      </c>
      <c r="S34" s="80">
        <f t="shared" si="6"/>
        <v>3.7475878999111885</v>
      </c>
      <c r="T34" s="81">
        <f>分析係数表!F37</f>
        <v>0.64429400301330442</v>
      </c>
      <c r="U34" s="82">
        <f t="shared" si="7"/>
        <v>2.4145484096780025</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投入係数表!M35</f>
        <v>5.8839006867728539E-3</v>
      </c>
      <c r="E35" s="73">
        <f t="shared" si="0"/>
        <v>0.58839006867728538</v>
      </c>
      <c r="F35" s="72">
        <f>分析係数表!C38</f>
        <v>0.42668283982472699</v>
      </c>
      <c r="G35" s="73">
        <f t="shared" si="1"/>
        <v>0.25105594542789028</v>
      </c>
      <c r="H35" s="73">
        <v>0.54222288072441116</v>
      </c>
      <c r="I35" s="73">
        <f t="shared" si="2"/>
        <v>0.54222288072441116</v>
      </c>
      <c r="J35" s="72">
        <f>分析係数表!G38</f>
        <v>0.18042179614021467</v>
      </c>
      <c r="K35" s="74">
        <f t="shared" si="3"/>
        <v>9.7828826048619644E-2</v>
      </c>
      <c r="L35" s="75"/>
      <c r="M35" s="76"/>
      <c r="N35" s="77">
        <f>分析係数表!H38</f>
        <v>3.1385057501308801E-2</v>
      </c>
      <c r="O35" s="78">
        <f t="shared" si="4"/>
        <v>0.6041468237179054</v>
      </c>
      <c r="P35" s="72">
        <f>分析係数表!C38</f>
        <v>0.42668283982472699</v>
      </c>
      <c r="Q35" s="78">
        <f t="shared" si="5"/>
        <v>0.2577790824150446</v>
      </c>
      <c r="R35" s="79">
        <v>0.41308197739536023</v>
      </c>
      <c r="S35" s="80">
        <f t="shared" si="6"/>
        <v>0.95530485811977139</v>
      </c>
      <c r="T35" s="81">
        <f>分析係数表!F38</f>
        <v>0.52437100026299643</v>
      </c>
      <c r="U35" s="82">
        <f t="shared" si="7"/>
        <v>0.50093416400836444</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投入係数表!M36</f>
        <v>0</v>
      </c>
      <c r="E36" s="73">
        <f t="shared" si="0"/>
        <v>0</v>
      </c>
      <c r="F36" s="72">
        <f>分析係数表!C39</f>
        <v>1</v>
      </c>
      <c r="G36" s="73">
        <f t="shared" si="1"/>
        <v>0</v>
      </c>
      <c r="H36" s="73">
        <v>0.22234987736864731</v>
      </c>
      <c r="I36" s="73">
        <f t="shared" si="2"/>
        <v>0.22234987736864731</v>
      </c>
      <c r="J36" s="72">
        <f>分析係数表!G39</f>
        <v>0.351753812215997</v>
      </c>
      <c r="K36" s="74">
        <f t="shared" si="3"/>
        <v>7.8212417010181126E-2</v>
      </c>
      <c r="L36" s="75"/>
      <c r="M36" s="76"/>
      <c r="N36" s="77">
        <f>分析係数表!H39</f>
        <v>2.6196741762610056E-3</v>
      </c>
      <c r="O36" s="78">
        <f t="shared" si="4"/>
        <v>5.0427431356399689E-2</v>
      </c>
      <c r="P36" s="72">
        <f>分析係数表!C39</f>
        <v>1</v>
      </c>
      <c r="Q36" s="78">
        <f t="shared" si="5"/>
        <v>5.0427431356399689E-2</v>
      </c>
      <c r="R36" s="79">
        <v>6.5604755430849884E-2</v>
      </c>
      <c r="S36" s="80">
        <f t="shared" si="6"/>
        <v>0.28795463279949718</v>
      </c>
      <c r="T36" s="81">
        <f>分析係数表!F39</f>
        <v>0.70125652740175148</v>
      </c>
      <c r="U36" s="82">
        <f t="shared" si="7"/>
        <v>0.20193006584622189</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投入係数表!M37</f>
        <v>3.6607548018807127E-4</v>
      </c>
      <c r="E37" s="73">
        <f t="shared" si="0"/>
        <v>3.6607548018807126E-2</v>
      </c>
      <c r="F37" s="72">
        <f>分析係数表!C40</f>
        <v>0.86812466863195592</v>
      </c>
      <c r="G37" s="73">
        <f t="shared" si="1"/>
        <v>3.1779915493255352E-2</v>
      </c>
      <c r="H37" s="73">
        <v>4.4444047639456877E-2</v>
      </c>
      <c r="I37" s="73">
        <f t="shared" si="2"/>
        <v>4.4444047639456877E-2</v>
      </c>
      <c r="J37" s="72">
        <f>分析係数表!G40</f>
        <v>0.5308449982881025</v>
      </c>
      <c r="K37" s="74">
        <f t="shared" si="3"/>
        <v>2.3592900393083833E-2</v>
      </c>
      <c r="L37" s="75"/>
      <c r="M37" s="76"/>
      <c r="N37" s="77">
        <f>分析係数表!H40</f>
        <v>3.1726768564274997E-2</v>
      </c>
      <c r="O37" s="78">
        <f t="shared" si="4"/>
        <v>0.61072459255938949</v>
      </c>
      <c r="P37" s="72">
        <f>分析係数表!C40</f>
        <v>0.86812466863195592</v>
      </c>
      <c r="Q37" s="78">
        <f t="shared" si="5"/>
        <v>0.53018508454100632</v>
      </c>
      <c r="R37" s="79">
        <v>0.53482006177959063</v>
      </c>
      <c r="S37" s="80">
        <f t="shared" si="6"/>
        <v>0.57926410941904749</v>
      </c>
      <c r="T37" s="81">
        <f>分析係数表!F40</f>
        <v>0.72849135138041188</v>
      </c>
      <c r="U37" s="82">
        <f t="shared" si="7"/>
        <v>0.42198889387685268</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投入係数表!M38</f>
        <v>0</v>
      </c>
      <c r="E38" s="73">
        <f t="shared" si="0"/>
        <v>0</v>
      </c>
      <c r="F38" s="72">
        <f>分析係数表!C41</f>
        <v>0.9999434031873089</v>
      </c>
      <c r="G38" s="73">
        <f t="shared" si="1"/>
        <v>0</v>
      </c>
      <c r="H38" s="73">
        <v>8.8813996614599145E-3</v>
      </c>
      <c r="I38" s="73">
        <f t="shared" si="2"/>
        <v>8.8813996614599145E-3</v>
      </c>
      <c r="J38" s="72">
        <f>分析係数表!G41</f>
        <v>0.50163334603597476</v>
      </c>
      <c r="K38" s="74">
        <f t="shared" si="3"/>
        <v>4.4552062296609107E-3</v>
      </c>
      <c r="L38" s="75"/>
      <c r="M38" s="76"/>
      <c r="N38" s="77">
        <f>分析係数表!H41</f>
        <v>4.605647758626856E-2</v>
      </c>
      <c r="O38" s="78">
        <f t="shared" si="4"/>
        <v>0.88656439913225316</v>
      </c>
      <c r="P38" s="72">
        <f>分析係数表!C41</f>
        <v>0.9999434031873089</v>
      </c>
      <c r="Q38" s="78">
        <f t="shared" si="5"/>
        <v>0.88651422241301692</v>
      </c>
      <c r="R38" s="79">
        <v>0.90313870528798834</v>
      </c>
      <c r="S38" s="80">
        <f t="shared" si="6"/>
        <v>0.9120201049494483</v>
      </c>
      <c r="T38" s="81">
        <f>分析係数表!F41</f>
        <v>0.6065809667987323</v>
      </c>
      <c r="U38" s="82">
        <f t="shared" si="7"/>
        <v>0.55321403700011762</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投入係数表!M39</f>
        <v>8.7705583795058746E-4</v>
      </c>
      <c r="E39" s="73">
        <f>$C$15*D39</f>
        <v>8.7705583795058745E-2</v>
      </c>
      <c r="F39" s="72">
        <f>分析係数表!C42</f>
        <v>0.93692850875802069</v>
      </c>
      <c r="G39" s="73">
        <f>E39*F39</f>
        <v>8.2173861834856018E-2</v>
      </c>
      <c r="H39" s="73">
        <v>0.12431477097556594</v>
      </c>
      <c r="I39" s="73">
        <f>C39+H39</f>
        <v>0.12431477097556594</v>
      </c>
      <c r="J39" s="72">
        <f>分析係数表!G42</f>
        <v>0.49922072097325781</v>
      </c>
      <c r="K39" s="74">
        <f>I39*J39</f>
        <v>6.206050959404745E-2</v>
      </c>
      <c r="L39" s="75"/>
      <c r="M39" s="76"/>
      <c r="N39" s="77">
        <f>分析係数表!H42</f>
        <v>1.1809361738003208E-2</v>
      </c>
      <c r="O39" s="78">
        <f t="shared" si="4"/>
        <v>0.22732436873352482</v>
      </c>
      <c r="P39" s="72">
        <f>分析係数表!C42</f>
        <v>0.93692850875802069</v>
      </c>
      <c r="Q39" s="78">
        <f>O39*P39</f>
        <v>0.21298668180185984</v>
      </c>
      <c r="R39" s="79">
        <v>0.23272273828036039</v>
      </c>
      <c r="S39" s="80">
        <f>I39+R39</f>
        <v>0.35703750925592631</v>
      </c>
      <c r="T39" s="81">
        <f>分析係数表!F42</f>
        <v>0.57339238661209846</v>
      </c>
      <c r="U39" s="82">
        <f t="shared" si="7"/>
        <v>0.20472258954229478</v>
      </c>
      <c r="V39" s="83">
        <f>分析係数表!D42</f>
        <v>0.13686157986208444</v>
      </c>
      <c r="W39" s="127">
        <f t="shared" si="8"/>
        <v>0</v>
      </c>
      <c r="X39" s="72">
        <f>分析係数表!E42</f>
        <v>0.12798116275158378</v>
      </c>
      <c r="Y39" s="126">
        <f t="shared" si="9"/>
        <v>0</v>
      </c>
    </row>
    <row r="40" spans="1:25" x14ac:dyDescent="0.15">
      <c r="A40" s="10" t="s">
        <v>156</v>
      </c>
      <c r="B40" s="9" t="s">
        <v>41</v>
      </c>
      <c r="C40" s="86"/>
      <c r="D40" s="72">
        <f>投入係数表!M40</f>
        <v>6.0688450699928689E-2</v>
      </c>
      <c r="E40" s="73">
        <f>$C$15*D40</f>
        <v>6.0688450699928689</v>
      </c>
      <c r="F40" s="72">
        <f>分析係数表!C43</f>
        <v>0.64668770435795053</v>
      </c>
      <c r="G40" s="73">
        <f>E40*F40</f>
        <v>3.9246474864177538</v>
      </c>
      <c r="H40" s="73">
        <v>5.3681868300174367</v>
      </c>
      <c r="I40" s="73">
        <f>C40+H40</f>
        <v>5.3681868300174367</v>
      </c>
      <c r="J40" s="72">
        <f>分析係数表!G43</f>
        <v>0.34525361813281841</v>
      </c>
      <c r="K40" s="74">
        <f>I40*J40</f>
        <v>1.8533859258764651</v>
      </c>
      <c r="L40" s="75"/>
      <c r="M40" s="76"/>
      <c r="N40" s="77">
        <f>分析係数表!H43</f>
        <v>1.6687581740348217E-2</v>
      </c>
      <c r="O40" s="78">
        <f t="shared" si="4"/>
        <v>0.32122768943609131</v>
      </c>
      <c r="P40" s="72">
        <f>分析係数表!C43</f>
        <v>0.64668770435795053</v>
      </c>
      <c r="Q40" s="78">
        <f>O40*P40</f>
        <v>0.20773399705763457</v>
      </c>
      <c r="R40" s="79">
        <v>0.83723184854433419</v>
      </c>
      <c r="S40" s="80">
        <f>I40+R40</f>
        <v>6.2054186785617711</v>
      </c>
      <c r="T40" s="81">
        <f>分析係数表!F43</f>
        <v>0.5971160790993254</v>
      </c>
      <c r="U40" s="82">
        <f t="shared" si="7"/>
        <v>3.7053552705125217</v>
      </c>
      <c r="V40" s="83">
        <f>分析係数表!D43</f>
        <v>0.11965406207615147</v>
      </c>
      <c r="W40" s="127">
        <f t="shared" si="8"/>
        <v>1</v>
      </c>
      <c r="X40" s="72">
        <f>分析係数表!E43</f>
        <v>0.10089499703022012</v>
      </c>
      <c r="Y40" s="126">
        <f t="shared" si="9"/>
        <v>1</v>
      </c>
    </row>
    <row r="41" spans="1:25" x14ac:dyDescent="0.15">
      <c r="A41" s="10" t="s">
        <v>166</v>
      </c>
      <c r="B41" s="9" t="s">
        <v>42</v>
      </c>
      <c r="C41" s="86"/>
      <c r="D41" s="72">
        <f>投入係数表!M41</f>
        <v>6.1012580031345211E-5</v>
      </c>
      <c r="E41" s="73">
        <f>$C$15*D41</f>
        <v>6.1012580031345213E-3</v>
      </c>
      <c r="F41" s="72">
        <f>分析係数表!C44</f>
        <v>0.69156580457188765</v>
      </c>
      <c r="G41" s="73">
        <f>E41*F41</f>
        <v>4.2194213998383943E-3</v>
      </c>
      <c r="H41" s="73">
        <v>1.6181462169365231E-2</v>
      </c>
      <c r="I41" s="73">
        <f>C41+H41</f>
        <v>1.6181462169365231E-2</v>
      </c>
      <c r="J41" s="72">
        <f>分析係数表!G44</f>
        <v>0.27271905819722003</v>
      </c>
      <c r="K41" s="74">
        <f>I41*J41</f>
        <v>4.4129931230832307E-3</v>
      </c>
      <c r="L41" s="75"/>
      <c r="M41" s="76"/>
      <c r="N41" s="77">
        <f>分析係数表!H44</f>
        <v>0.15674397651271663</v>
      </c>
      <c r="O41" s="78">
        <f t="shared" si="4"/>
        <v>3.017243971693305</v>
      </c>
      <c r="P41" s="72">
        <f>分析係数表!C44</f>
        <v>0.69156580457188765</v>
      </c>
      <c r="Q41" s="78">
        <f>O41*P41</f>
        <v>2.0866227548737584</v>
      </c>
      <c r="R41" s="79">
        <v>2.1263287743109873</v>
      </c>
      <c r="S41" s="80">
        <f>I41+R41</f>
        <v>2.1425102364803528</v>
      </c>
      <c r="T41" s="81">
        <f>分析係数表!F44</f>
        <v>0.50862281906626206</v>
      </c>
      <c r="U41" s="82">
        <f t="shared" si="7"/>
        <v>1.0897295963569609</v>
      </c>
      <c r="V41" s="83">
        <f>分析係数表!D44</f>
        <v>0.14406819380410243</v>
      </c>
      <c r="W41" s="127">
        <f t="shared" si="8"/>
        <v>0</v>
      </c>
      <c r="X41" s="72">
        <f>分析係数表!E44</f>
        <v>0.11993705213297758</v>
      </c>
      <c r="Y41" s="126">
        <f t="shared" si="9"/>
        <v>0</v>
      </c>
    </row>
    <row r="42" spans="1:25" x14ac:dyDescent="0.15">
      <c r="A42" s="10" t="s">
        <v>282</v>
      </c>
      <c r="B42" s="9" t="s">
        <v>236</v>
      </c>
      <c r="C42" s="86"/>
      <c r="D42" s="72">
        <f>投入係数表!M42</f>
        <v>1.1973718831151498E-3</v>
      </c>
      <c r="E42" s="73">
        <f>$C$15*D42</f>
        <v>0.11973718831151499</v>
      </c>
      <c r="F42" s="72">
        <f>分析係数表!C45</f>
        <v>1</v>
      </c>
      <c r="G42" s="73">
        <f>E42*F42</f>
        <v>0.11973718831151499</v>
      </c>
      <c r="H42" s="73">
        <v>0.15287927134283816</v>
      </c>
      <c r="I42" s="73">
        <f>C42+H42</f>
        <v>0.15287927134283816</v>
      </c>
      <c r="J42" s="72">
        <f>分析係数表!G45</f>
        <v>0</v>
      </c>
      <c r="K42" s="74">
        <f>I42*J42</f>
        <v>0</v>
      </c>
      <c r="L42" s="75"/>
      <c r="M42" s="76"/>
      <c r="N42" s="77">
        <f>分析係数表!H45</f>
        <v>0</v>
      </c>
      <c r="O42" s="78">
        <f t="shared" si="4"/>
        <v>0</v>
      </c>
      <c r="P42" s="72">
        <f>分析係数表!C45</f>
        <v>1</v>
      </c>
      <c r="Q42" s="78">
        <f>O42*P42</f>
        <v>0</v>
      </c>
      <c r="R42" s="79">
        <v>2.3535563923613771E-2</v>
      </c>
      <c r="S42" s="80">
        <f>I42+R42</f>
        <v>0.17641483526645194</v>
      </c>
      <c r="T42" s="81">
        <f>分析係数表!F45</f>
        <v>0</v>
      </c>
      <c r="U42" s="82">
        <f t="shared" si="7"/>
        <v>0</v>
      </c>
      <c r="V42" s="83">
        <f>分析係数表!D45</f>
        <v>0</v>
      </c>
      <c r="W42" s="127">
        <f t="shared" si="8"/>
        <v>0</v>
      </c>
      <c r="X42" s="72">
        <f>分析係数表!E45</f>
        <v>0</v>
      </c>
      <c r="Y42" s="126">
        <f t="shared" si="9"/>
        <v>0</v>
      </c>
    </row>
    <row r="43" spans="1:25" x14ac:dyDescent="0.15">
      <c r="A43" s="10" t="s">
        <v>283</v>
      </c>
      <c r="B43" s="9" t="s">
        <v>237</v>
      </c>
      <c r="C43" s="86"/>
      <c r="D43" s="447">
        <f>投入係数表!M43</f>
        <v>7.706651515209292E-3</v>
      </c>
      <c r="E43" s="441">
        <f>$C$15*D43</f>
        <v>0.77066515152092918</v>
      </c>
      <c r="F43" s="447">
        <f>分析係数表!C46</f>
        <v>0.99300149364803736</v>
      </c>
      <c r="G43" s="441">
        <f>E43*F43</f>
        <v>0.76527164656277369</v>
      </c>
      <c r="H43" s="441">
        <v>0.90165897072275403</v>
      </c>
      <c r="I43" s="441">
        <f>C43+H43</f>
        <v>0.90165897072275403</v>
      </c>
      <c r="J43" s="447">
        <f>分析係数表!G46</f>
        <v>1.2662527198429125E-2</v>
      </c>
      <c r="K43" s="442">
        <f>I43*J43</f>
        <v>1.1417281240484483E-2</v>
      </c>
      <c r="L43" s="448"/>
      <c r="M43" s="449"/>
      <c r="N43" s="450">
        <f>分析係数表!H46</f>
        <v>3.642815848522589E-5</v>
      </c>
      <c r="O43" s="451">
        <f t="shared" si="4"/>
        <v>7.012240217123682E-4</v>
      </c>
      <c r="P43" s="447">
        <f>分析係数表!C46</f>
        <v>0.99300149364803736</v>
      </c>
      <c r="Q43" s="451">
        <f>O43*P43</f>
        <v>6.9631650094226542E-4</v>
      </c>
      <c r="R43" s="452">
        <v>6.1546111764233753E-2</v>
      </c>
      <c r="S43" s="444">
        <f>I43+R43</f>
        <v>0.96320508248698777</v>
      </c>
      <c r="T43" s="453">
        <f>分析係数表!F46</f>
        <v>0.42786180544499286</v>
      </c>
      <c r="U43" s="445">
        <f t="shared" si="7"/>
        <v>0.41211866560667587</v>
      </c>
      <c r="V43" s="454">
        <f>分析係数表!D46</f>
        <v>2.303242583452741E-3</v>
      </c>
      <c r="W43" s="446">
        <f t="shared" si="8"/>
        <v>0</v>
      </c>
      <c r="X43" s="447">
        <f>分析係数表!E46</f>
        <v>2.2926285623308391E-3</v>
      </c>
      <c r="Y43" s="126">
        <f t="shared" si="9"/>
        <v>0</v>
      </c>
    </row>
    <row r="44" spans="1:25" x14ac:dyDescent="0.15">
      <c r="A44" s="129">
        <v>40</v>
      </c>
      <c r="B44" s="17" t="s">
        <v>137</v>
      </c>
      <c r="C44" s="135">
        <f>SUM(C5:C43)</f>
        <v>100</v>
      </c>
      <c r="D44" s="72">
        <f>投入係数表!M44</f>
        <v>0.51925518892926736</v>
      </c>
      <c r="E44" s="441">
        <f>SUM(E5:E43)</f>
        <v>51.925518892926732</v>
      </c>
      <c r="F44" s="447">
        <f>分析係数表!C47</f>
        <v>0.58532523599566522</v>
      </c>
      <c r="G44" s="441">
        <f>SUM(G5:G43)</f>
        <v>22.143257359655589</v>
      </c>
      <c r="H44" s="441">
        <f>SUM(H5:H43)</f>
        <v>28.201845567087194</v>
      </c>
      <c r="I44" s="441">
        <f>SUM(I5:I43)</f>
        <v>128.20184556708719</v>
      </c>
      <c r="J44" s="72">
        <f>分析係数表!G47</f>
        <v>0.25475569279079324</v>
      </c>
      <c r="K44" s="442">
        <f>SUM(K5:K43)</f>
        <v>28.225080758275904</v>
      </c>
      <c r="L44" s="15">
        <f>最終需要_まとめ!M21</f>
        <v>0.68200000000000005</v>
      </c>
      <c r="M44" s="441">
        <f>K44*L44</f>
        <v>19.249505077144168</v>
      </c>
      <c r="N44" s="77">
        <f>分析係数表!H47</f>
        <v>1</v>
      </c>
      <c r="O44" s="443">
        <f>SUM(O5:O43)</f>
        <v>19.249505077144164</v>
      </c>
      <c r="P44" s="72">
        <f>分析係数表!C47</f>
        <v>0.58532523599566522</v>
      </c>
      <c r="Q44" s="443">
        <f>SUM(Q5:Q43)</f>
        <v>12.499911662673624</v>
      </c>
      <c r="R44" s="441">
        <f>SUM(R5:R43)</f>
        <v>15.348032514458792</v>
      </c>
      <c r="S44" s="444">
        <f>SUM(S5:S43)</f>
        <v>143.54987808154601</v>
      </c>
      <c r="T44" s="453">
        <f>分析係数表!F47</f>
        <v>0.5063294671067512</v>
      </c>
      <c r="U44" s="445">
        <f>SUM(U5:U43)</f>
        <v>69.846013441285393</v>
      </c>
      <c r="V44" s="454">
        <f>分析係数表!D47</f>
        <v>6.4581730562403572E-2</v>
      </c>
      <c r="W44" s="446">
        <f>SUM(W5:W43)</f>
        <v>6</v>
      </c>
      <c r="X44" s="447">
        <f>分析係数表!E47</f>
        <v>5.7136770824146227E-2</v>
      </c>
      <c r="Y44" s="95">
        <f>SUM(Y5:Y43)</f>
        <v>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598</v>
      </c>
      <c r="C1" s="58"/>
      <c r="D1" s="58"/>
      <c r="E1" s="58"/>
      <c r="F1" s="59"/>
      <c r="G1" s="58" t="s">
        <v>445</v>
      </c>
    </row>
    <row r="2" spans="1:25" x14ac:dyDescent="0.15">
      <c r="B2" s="5" t="s">
        <v>599</v>
      </c>
      <c r="S2" s="5" t="s">
        <v>139</v>
      </c>
      <c r="U2" s="60" t="s">
        <v>170</v>
      </c>
      <c r="W2" s="5" t="s">
        <v>122</v>
      </c>
      <c r="Y2" s="5" t="s">
        <v>140</v>
      </c>
    </row>
    <row r="3" spans="1:25" ht="45" x14ac:dyDescent="0.15">
      <c r="B3" s="61"/>
      <c r="C3" s="62" t="s">
        <v>185</v>
      </c>
      <c r="D3" s="62" t="s">
        <v>198</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600</v>
      </c>
      <c r="D4" s="68" t="s">
        <v>601</v>
      </c>
      <c r="E4" s="68" t="s">
        <v>602</v>
      </c>
      <c r="F4" s="68" t="s">
        <v>603</v>
      </c>
      <c r="G4" s="68" t="s">
        <v>604</v>
      </c>
      <c r="H4" s="68" t="s">
        <v>144</v>
      </c>
      <c r="I4" s="68" t="s">
        <v>605</v>
      </c>
      <c r="J4" s="68" t="s">
        <v>606</v>
      </c>
      <c r="K4" s="69" t="s">
        <v>607</v>
      </c>
      <c r="L4" s="68" t="s">
        <v>608</v>
      </c>
      <c r="M4" s="68" t="s">
        <v>609</v>
      </c>
      <c r="N4" s="68" t="s">
        <v>610</v>
      </c>
      <c r="O4" s="68" t="s">
        <v>611</v>
      </c>
      <c r="P4" s="68" t="s">
        <v>612</v>
      </c>
      <c r="Q4" s="68" t="s">
        <v>613</v>
      </c>
      <c r="R4" s="68" t="s">
        <v>145</v>
      </c>
      <c r="S4" s="68" t="s">
        <v>614</v>
      </c>
      <c r="T4" s="70" t="s">
        <v>615</v>
      </c>
      <c r="U4" s="69" t="s">
        <v>616</v>
      </c>
      <c r="V4" s="68" t="s">
        <v>617</v>
      </c>
      <c r="W4" s="68" t="s">
        <v>618</v>
      </c>
      <c r="X4" s="68" t="s">
        <v>619</v>
      </c>
      <c r="Y4" s="69" t="s">
        <v>620</v>
      </c>
    </row>
    <row r="5" spans="1:25" x14ac:dyDescent="0.15">
      <c r="A5" s="8" t="s">
        <v>219</v>
      </c>
      <c r="B5" s="9" t="s">
        <v>220</v>
      </c>
      <c r="C5" s="86"/>
      <c r="D5" s="72">
        <f>投入係数表!N5</f>
        <v>0</v>
      </c>
      <c r="E5" s="73">
        <f t="shared" ref="E5:E38" si="0">$C$16*D5</f>
        <v>0</v>
      </c>
      <c r="F5" s="72">
        <f>分析係数表!C8</f>
        <v>0.16988323914406789</v>
      </c>
      <c r="G5" s="73">
        <f t="shared" ref="G5:G38" si="1">E5*F5</f>
        <v>0</v>
      </c>
      <c r="H5" s="73">
        <f t="array" ref="H5:H43">MMULT(逆行列係数!C5:AO43,'12'!G5:G43)</f>
        <v>5.8518752431162366E-4</v>
      </c>
      <c r="I5" s="73">
        <f t="shared" ref="I5:I38" si="2">C5+H5</f>
        <v>5.8518752431162366E-4</v>
      </c>
      <c r="J5" s="72">
        <f>分析係数表!G8</f>
        <v>0.11982810575688495</v>
      </c>
      <c r="K5" s="74">
        <f t="shared" ref="K5:K38" si="3">I5*J5</f>
        <v>7.0121912550822927E-5</v>
      </c>
      <c r="L5" s="75" t="s">
        <v>495</v>
      </c>
      <c r="M5" s="76" t="s">
        <v>495</v>
      </c>
      <c r="N5" s="77">
        <f>分析係数表!H8</f>
        <v>1.1007693311748612E-2</v>
      </c>
      <c r="O5" s="78">
        <f t="shared" ref="O5:O43" si="4">$M$44*N5</f>
        <v>6.6988702491165786E-2</v>
      </c>
      <c r="P5" s="72">
        <f>分析係数表!C8</f>
        <v>0.16988323914406789</v>
      </c>
      <c r="Q5" s="78">
        <f t="shared" ref="Q5:Q38" si="5">O5*P5</f>
        <v>1.1380257765257534E-2</v>
      </c>
      <c r="R5" s="79">
        <f t="array" ref="R5:R43">MMULT(逆行列係数!C5:AO43,'12'!Q5:Q43)</f>
        <v>1.9070950924075583E-2</v>
      </c>
      <c r="S5" s="80">
        <f t="shared" ref="S5:S38" si="6">I5+R5</f>
        <v>1.9656138448387206E-2</v>
      </c>
      <c r="T5" s="81">
        <f>分析係数表!F8</f>
        <v>0.4520504153237429</v>
      </c>
      <c r="U5" s="82">
        <f t="shared" ref="U5:U38" si="7">S5*T5</f>
        <v>8.8855655492544282E-3</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投入係数表!N6</f>
        <v>0</v>
      </c>
      <c r="E6" s="73">
        <f t="shared" si="0"/>
        <v>0</v>
      </c>
      <c r="F6" s="72">
        <f>分析係数表!C9</f>
        <v>0.40976645435244163</v>
      </c>
      <c r="G6" s="73">
        <f t="shared" si="1"/>
        <v>0</v>
      </c>
      <c r="H6" s="73">
        <v>4.3450423408155628E-4</v>
      </c>
      <c r="I6" s="73">
        <f t="shared" si="2"/>
        <v>4.3450423408155628E-4</v>
      </c>
      <c r="J6" s="72">
        <f>分析係数表!G9</f>
        <v>0.27278621711745094</v>
      </c>
      <c r="K6" s="74">
        <f t="shared" si="3"/>
        <v>1.1852676633662313E-4</v>
      </c>
      <c r="L6" s="75"/>
      <c r="M6" s="76"/>
      <c r="N6" s="77">
        <f>分析係数表!H9</f>
        <v>5.6766522140644718E-4</v>
      </c>
      <c r="O6" s="78">
        <f t="shared" si="4"/>
        <v>3.4545981210061067E-3</v>
      </c>
      <c r="P6" s="72">
        <f>分析係数表!C9</f>
        <v>0.40976645435244163</v>
      </c>
      <c r="Q6" s="78">
        <f t="shared" si="5"/>
        <v>1.4155784232572795E-3</v>
      </c>
      <c r="R6" s="79">
        <v>1.9054859928411788E-3</v>
      </c>
      <c r="S6" s="80">
        <f t="shared" si="6"/>
        <v>2.3399902269227351E-3</v>
      </c>
      <c r="T6" s="81">
        <f>分析係数表!F9</f>
        <v>0.74407187847350875</v>
      </c>
      <c r="U6" s="82">
        <f t="shared" si="7"/>
        <v>1.7411209237560516E-3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投入係数表!N7</f>
        <v>0</v>
      </c>
      <c r="E7" s="73">
        <f t="shared" si="0"/>
        <v>0</v>
      </c>
      <c r="F7" s="72">
        <f>分析係数表!C10</f>
        <v>0.68007710705743762</v>
      </c>
      <c r="G7" s="73">
        <f t="shared" si="1"/>
        <v>0</v>
      </c>
      <c r="H7" s="73">
        <v>1.505342568652113E-3</v>
      </c>
      <c r="I7" s="73">
        <f t="shared" si="2"/>
        <v>1.505342568652113E-3</v>
      </c>
      <c r="J7" s="72">
        <f>分析係数表!G10</f>
        <v>0.17854260725424764</v>
      </c>
      <c r="K7" s="74">
        <f t="shared" si="3"/>
        <v>2.6876778701795455E-4</v>
      </c>
      <c r="L7" s="75"/>
      <c r="M7" s="76"/>
      <c r="N7" s="77">
        <f>分析係数表!H10</f>
        <v>1.290834700219075E-3</v>
      </c>
      <c r="O7" s="78">
        <f t="shared" si="4"/>
        <v>7.8555369639483983E-3</v>
      </c>
      <c r="P7" s="72">
        <f>分析係数表!C10</f>
        <v>0.68007710705743762</v>
      </c>
      <c r="Q7" s="78">
        <f t="shared" si="5"/>
        <v>5.3423708528247934E-3</v>
      </c>
      <c r="R7" s="79">
        <v>9.0111265614140276E-3</v>
      </c>
      <c r="S7" s="80">
        <f t="shared" si="6"/>
        <v>1.0516469130066141E-2</v>
      </c>
      <c r="T7" s="81">
        <f>分析係数表!F10</f>
        <v>0.51654343606185527</v>
      </c>
      <c r="U7" s="82">
        <f t="shared" si="7"/>
        <v>5.4322130996827941E-3</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投入係数表!N8</f>
        <v>3.2105301937833543E-2</v>
      </c>
      <c r="E8" s="73">
        <f t="shared" si="0"/>
        <v>3.2105301937833541</v>
      </c>
      <c r="F8" s="72">
        <f>分析係数表!C11</f>
        <v>2.1147201560344109E-2</v>
      </c>
      <c r="G8" s="73">
        <f t="shared" si="1"/>
        <v>6.7893729123507218E-2</v>
      </c>
      <c r="H8" s="73">
        <v>0.14929367153001202</v>
      </c>
      <c r="I8" s="73">
        <f t="shared" si="2"/>
        <v>0.14929367153001202</v>
      </c>
      <c r="J8" s="72">
        <f>分析係数表!G11</f>
        <v>0.2349962690544718</v>
      </c>
      <c r="K8" s="74">
        <f t="shared" si="3"/>
        <v>3.5083455802996641E-2</v>
      </c>
      <c r="L8" s="75"/>
      <c r="M8" s="76"/>
      <c r="N8" s="77">
        <f>分析係数表!H11</f>
        <v>-2.2238602446561594E-5</v>
      </c>
      <c r="O8" s="78">
        <f t="shared" si="4"/>
        <v>-1.3533581295565512E-4</v>
      </c>
      <c r="P8" s="72">
        <f>分析係数表!C11</f>
        <v>2.1147201560344109E-2</v>
      </c>
      <c r="Q8" s="78">
        <f t="shared" si="5"/>
        <v>-2.8619737149062685E-6</v>
      </c>
      <c r="R8" s="79">
        <v>1.5737527350311892E-3</v>
      </c>
      <c r="S8" s="80">
        <f t="shared" si="6"/>
        <v>0.15086742426504321</v>
      </c>
      <c r="T8" s="81">
        <f>分析係数表!F11</f>
        <v>0.38828483104146677</v>
      </c>
      <c r="U8" s="82">
        <f t="shared" si="7"/>
        <v>5.857953234041359E-2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投入係数表!N9</f>
        <v>3.5086611299994034E-7</v>
      </c>
      <c r="E9" s="73">
        <f t="shared" si="0"/>
        <v>3.5086611299994032E-5</v>
      </c>
      <c r="F9" s="72">
        <f>分析係数表!C12</f>
        <v>0.26979296775158057</v>
      </c>
      <c r="G9" s="73">
        <f t="shared" si="1"/>
        <v>9.4661209909715315E-6</v>
      </c>
      <c r="H9" s="73">
        <v>2.176512553132138E-3</v>
      </c>
      <c r="I9" s="73">
        <f t="shared" si="2"/>
        <v>2.176512553132138E-3</v>
      </c>
      <c r="J9" s="72">
        <f>分析係数表!G12</f>
        <v>0.14399966915404239</v>
      </c>
      <c r="K9" s="74">
        <f t="shared" si="3"/>
        <v>3.1341708756064799E-4</v>
      </c>
      <c r="L9" s="75"/>
      <c r="M9" s="76"/>
      <c r="N9" s="77">
        <f>分析係数表!H12</f>
        <v>8.4790563397567215E-2</v>
      </c>
      <c r="O9" s="78">
        <f t="shared" si="4"/>
        <v>0.51600364078418082</v>
      </c>
      <c r="P9" s="72">
        <f>分析係数表!C12</f>
        <v>0.26979296775158057</v>
      </c>
      <c r="Q9" s="78">
        <f t="shared" si="5"/>
        <v>0.13921415361778466</v>
      </c>
      <c r="R9" s="79">
        <v>0.17587100025323166</v>
      </c>
      <c r="S9" s="80">
        <f t="shared" si="6"/>
        <v>0.1780475128063638</v>
      </c>
      <c r="T9" s="81">
        <f>分析係数表!F12</f>
        <v>0.33481714299007204</v>
      </c>
      <c r="U9" s="82">
        <f t="shared" si="7"/>
        <v>5.9613359554314987E-2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投入係数表!N10</f>
        <v>3.6384815918093813E-4</v>
      </c>
      <c r="E10" s="73">
        <f t="shared" si="0"/>
        <v>3.638481591809381E-2</v>
      </c>
      <c r="F10" s="72">
        <f>分析係数表!C13</f>
        <v>6.684233532602335E-2</v>
      </c>
      <c r="G10" s="73">
        <f t="shared" si="1"/>
        <v>2.4320460663728588E-3</v>
      </c>
      <c r="H10" s="73">
        <v>5.120235589888408E-3</v>
      </c>
      <c r="I10" s="73">
        <f t="shared" si="2"/>
        <v>5.120235589888408E-3</v>
      </c>
      <c r="J10" s="72">
        <f>分析係数表!G13</f>
        <v>0.23596605339775753</v>
      </c>
      <c r="K10" s="74">
        <f t="shared" si="3"/>
        <v>1.2082017846127065E-3</v>
      </c>
      <c r="L10" s="75"/>
      <c r="M10" s="76"/>
      <c r="N10" s="77">
        <f>分析係数表!H13</f>
        <v>1.6879182236800124E-2</v>
      </c>
      <c r="O10" s="78">
        <f t="shared" si="4"/>
        <v>0.10272038701771893</v>
      </c>
      <c r="P10" s="72">
        <f>分析係数表!C13</f>
        <v>6.684233532602335E-2</v>
      </c>
      <c r="Q10" s="78">
        <f t="shared" si="5"/>
        <v>6.8660705538572649E-3</v>
      </c>
      <c r="R10" s="79">
        <v>7.6708433286840957E-3</v>
      </c>
      <c r="S10" s="80">
        <f t="shared" si="6"/>
        <v>1.2791078918572504E-2</v>
      </c>
      <c r="T10" s="81">
        <f>分析係数表!F13</f>
        <v>0.36934894381465649</v>
      </c>
      <c r="U10" s="82">
        <f t="shared" si="7"/>
        <v>4.7243714888246732E-3</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投入係数表!N11</f>
        <v>4.0981161998393035E-4</v>
      </c>
      <c r="E11" s="73">
        <f t="shared" si="0"/>
        <v>4.0981161998393037E-2</v>
      </c>
      <c r="F11" s="72">
        <f>分析係数表!C14</f>
        <v>0.21710827927701792</v>
      </c>
      <c r="G11" s="73">
        <f t="shared" si="1"/>
        <v>8.8973495642438293E-3</v>
      </c>
      <c r="H11" s="73">
        <v>4.535153802830303E-2</v>
      </c>
      <c r="I11" s="73">
        <f t="shared" si="2"/>
        <v>4.535153802830303E-2</v>
      </c>
      <c r="J11" s="72">
        <f>分析係数表!G14</f>
        <v>0.17574790290253137</v>
      </c>
      <c r="K11" s="74">
        <f t="shared" si="3"/>
        <v>7.9704377018786597E-3</v>
      </c>
      <c r="L11" s="75"/>
      <c r="M11" s="76"/>
      <c r="N11" s="77">
        <f>分析係数表!H14</f>
        <v>1.1225515443921091E-3</v>
      </c>
      <c r="O11" s="78">
        <f t="shared" si="4"/>
        <v>6.831428648000383E-3</v>
      </c>
      <c r="P11" s="72">
        <f>分析係数表!C14</f>
        <v>0.21710827927701792</v>
      </c>
      <c r="Q11" s="78">
        <f t="shared" si="5"/>
        <v>1.4831597187710882E-3</v>
      </c>
      <c r="R11" s="79">
        <v>8.344838683965048E-3</v>
      </c>
      <c r="S11" s="80">
        <f t="shared" si="6"/>
        <v>5.3696376712268082E-2</v>
      </c>
      <c r="T11" s="81">
        <f>分析係数表!F14</f>
        <v>0.32729567218469302</v>
      </c>
      <c r="U11" s="82">
        <f t="shared" si="7"/>
        <v>1.757459170992428E-2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投入係数表!N12</f>
        <v>4.4156500321042491E-3</v>
      </c>
      <c r="E12" s="73">
        <f t="shared" si="0"/>
        <v>0.44156500321042491</v>
      </c>
      <c r="F12" s="72">
        <f>分析係数表!C15</f>
        <v>0.1777237835164599</v>
      </c>
      <c r="G12" s="73">
        <f t="shared" si="1"/>
        <v>7.8476603039014478E-2</v>
      </c>
      <c r="H12" s="73">
        <v>0.11972656835107658</v>
      </c>
      <c r="I12" s="73">
        <f t="shared" si="2"/>
        <v>0.11972656835107658</v>
      </c>
      <c r="J12" s="72">
        <f>分析係数表!G15</f>
        <v>0.10387096116118634</v>
      </c>
      <c r="K12" s="74">
        <f t="shared" si="3"/>
        <v>1.2436113731156797E-2</v>
      </c>
      <c r="L12" s="75"/>
      <c r="M12" s="76"/>
      <c r="N12" s="77">
        <f>分析係数表!H15</f>
        <v>7.5144901505810619E-3</v>
      </c>
      <c r="O12" s="78">
        <f t="shared" si="4"/>
        <v>4.573037518521722E-2</v>
      </c>
      <c r="P12" s="72">
        <f>分析係数表!C15</f>
        <v>0.1777237835164599</v>
      </c>
      <c r="Q12" s="78">
        <f t="shared" si="5"/>
        <v>8.1273752995440346E-3</v>
      </c>
      <c r="R12" s="79">
        <v>1.907655623114687E-2</v>
      </c>
      <c r="S12" s="80">
        <f t="shared" si="6"/>
        <v>0.13880312458222344</v>
      </c>
      <c r="T12" s="81">
        <f>分析係数表!F15</f>
        <v>0.33005409485469872</v>
      </c>
      <c r="U12" s="82">
        <f t="shared" si="7"/>
        <v>4.5812539646989739E-2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投入係数表!N13</f>
        <v>1.7801893975277972E-2</v>
      </c>
      <c r="E13" s="73">
        <f t="shared" si="0"/>
        <v>1.7801893975277971</v>
      </c>
      <c r="F13" s="72">
        <f>分析係数表!C16</f>
        <v>0.12368252551663639</v>
      </c>
      <c r="G13" s="73">
        <f t="shared" si="1"/>
        <v>0.22017832058417733</v>
      </c>
      <c r="H13" s="73">
        <v>0.37337750570883171</v>
      </c>
      <c r="I13" s="73">
        <f t="shared" si="2"/>
        <v>0.37337750570883171</v>
      </c>
      <c r="J13" s="72">
        <f>分析係数表!G16</f>
        <v>1.9772048092292722E-2</v>
      </c>
      <c r="K13" s="74">
        <f t="shared" si="3"/>
        <v>7.382437999455321E-3</v>
      </c>
      <c r="L13" s="75"/>
      <c r="M13" s="76"/>
      <c r="N13" s="77">
        <f>分析係数表!H16</f>
        <v>1.7113434381227897E-2</v>
      </c>
      <c r="O13" s="78">
        <f t="shared" si="4"/>
        <v>0.10414595791314361</v>
      </c>
      <c r="P13" s="72">
        <f>分析係数表!C16</f>
        <v>0.12368252551663639</v>
      </c>
      <c r="Q13" s="78">
        <f t="shared" si="5"/>
        <v>1.2881035097046925E-2</v>
      </c>
      <c r="R13" s="79">
        <v>1.8721486162507194E-2</v>
      </c>
      <c r="S13" s="80">
        <f t="shared" si="6"/>
        <v>0.3920989918713389</v>
      </c>
      <c r="T13" s="81">
        <f>分析係数表!F16</f>
        <v>0.17086837167280561</v>
      </c>
      <c r="U13" s="82">
        <f t="shared" si="7"/>
        <v>6.6997316275604318E-2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投入係数表!N14</f>
        <v>8.8628780143784928E-4</v>
      </c>
      <c r="E14" s="73">
        <f t="shared" si="0"/>
        <v>8.8628780143784933E-2</v>
      </c>
      <c r="F14" s="72">
        <f>分析係数表!C17</f>
        <v>0.19283956701830429</v>
      </c>
      <c r="G14" s="73">
        <f t="shared" si="1"/>
        <v>1.7091135588287971E-2</v>
      </c>
      <c r="H14" s="73">
        <v>3.9564053023992678E-2</v>
      </c>
      <c r="I14" s="73">
        <f t="shared" si="2"/>
        <v>3.9564053023992678E-2</v>
      </c>
      <c r="J14" s="72">
        <f>分析係数表!G17</f>
        <v>0.23402763404868787</v>
      </c>
      <c r="K14" s="74">
        <f t="shared" si="3"/>
        <v>9.2590817225818405E-3</v>
      </c>
      <c r="L14" s="75"/>
      <c r="M14" s="76"/>
      <c r="N14" s="77">
        <f>分析係数表!H17</f>
        <v>3.1766349957435482E-3</v>
      </c>
      <c r="O14" s="78">
        <f t="shared" si="4"/>
        <v>1.9331811908837274E-2</v>
      </c>
      <c r="P14" s="72">
        <f>分析係数表!C17</f>
        <v>0.19283956701830429</v>
      </c>
      <c r="Q14" s="78">
        <f t="shared" si="5"/>
        <v>3.7279382381794784E-3</v>
      </c>
      <c r="R14" s="79">
        <v>8.5706835643248984E-3</v>
      </c>
      <c r="S14" s="80">
        <f t="shared" si="6"/>
        <v>4.8134736588317573E-2</v>
      </c>
      <c r="T14" s="81">
        <f>分析係数表!F17</f>
        <v>0.36995154049829787</v>
      </c>
      <c r="U14" s="82">
        <f t="shared" si="7"/>
        <v>1.780751995232787E-2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投入係数表!N15</f>
        <v>5.1801872923311195E-3</v>
      </c>
      <c r="E15" s="73">
        <f t="shared" si="0"/>
        <v>0.51801872923311199</v>
      </c>
      <c r="F15" s="72">
        <f>分析係数表!C18</f>
        <v>0.30630539049432115</v>
      </c>
      <c r="G15" s="73">
        <f t="shared" si="1"/>
        <v>0.15867192914112038</v>
      </c>
      <c r="H15" s="73">
        <v>0.22473810275281797</v>
      </c>
      <c r="I15" s="73">
        <f t="shared" si="2"/>
        <v>0.22473810275281797</v>
      </c>
      <c r="J15" s="72">
        <f>分析係数表!G18</f>
        <v>0.21755179396051724</v>
      </c>
      <c r="K15" s="74">
        <f t="shared" si="3"/>
        <v>4.8892177425158605E-2</v>
      </c>
      <c r="L15" s="75"/>
      <c r="M15" s="76"/>
      <c r="N15" s="77">
        <f>分析係数表!H18</f>
        <v>5.3704565311248737E-4</v>
      </c>
      <c r="O15" s="78">
        <f t="shared" si="4"/>
        <v>3.2682588860037309E-3</v>
      </c>
      <c r="P15" s="72">
        <f>分析係数表!C18</f>
        <v>0.30630539049432115</v>
      </c>
      <c r="Q15" s="78">
        <f t="shared" si="5"/>
        <v>1.0010853143139079E-3</v>
      </c>
      <c r="R15" s="79">
        <v>2.6454005467711826E-3</v>
      </c>
      <c r="S15" s="80">
        <f t="shared" si="6"/>
        <v>0.22738350329958915</v>
      </c>
      <c r="T15" s="81">
        <f>分析係数表!F18</f>
        <v>0.4635011306393737</v>
      </c>
      <c r="U15" s="82">
        <f t="shared" si="7"/>
        <v>0.10539251086810134</v>
      </c>
      <c r="V15" s="83">
        <f>分析係数表!D18</f>
        <v>4.1488554421314744E-2</v>
      </c>
      <c r="W15" s="127">
        <f t="shared" si="8"/>
        <v>0</v>
      </c>
      <c r="X15" s="72">
        <f>分析係数表!E18</f>
        <v>3.8178621954614265E-2</v>
      </c>
      <c r="Y15" s="126">
        <f t="shared" si="9"/>
        <v>0</v>
      </c>
    </row>
    <row r="16" spans="1:25" x14ac:dyDescent="0.15">
      <c r="A16" s="10" t="s">
        <v>4</v>
      </c>
      <c r="B16" s="9" t="s">
        <v>32</v>
      </c>
      <c r="C16" s="71">
        <f>最終需要_まとめ!C17</f>
        <v>100</v>
      </c>
      <c r="D16" s="72">
        <f>投入係数表!N16</f>
        <v>0.60626997743930888</v>
      </c>
      <c r="E16" s="73">
        <f t="shared" si="0"/>
        <v>60.626997743930886</v>
      </c>
      <c r="F16" s="72">
        <f>分析係数表!C19</f>
        <v>0.36966314955627488</v>
      </c>
      <c r="G16" s="73">
        <f t="shared" si="1"/>
        <v>22.411566934162664</v>
      </c>
      <c r="H16" s="73">
        <v>28.902477576082156</v>
      </c>
      <c r="I16" s="73">
        <f t="shared" si="2"/>
        <v>128.90247757608216</v>
      </c>
      <c r="J16" s="72">
        <f>分析係数表!G19</f>
        <v>4.2381117789262797E-2</v>
      </c>
      <c r="K16" s="74">
        <f t="shared" si="3"/>
        <v>5.4630310854797441</v>
      </c>
      <c r="L16" s="75"/>
      <c r="M16" s="76"/>
      <c r="N16" s="77">
        <f>分析係数表!H19</f>
        <v>-1.254655481313475E-4</v>
      </c>
      <c r="O16" s="78">
        <f t="shared" si="4"/>
        <v>-7.6353637757071101E-4</v>
      </c>
      <c r="P16" s="72">
        <f>分析係数表!C19</f>
        <v>0.36966314955627488</v>
      </c>
      <c r="Q16" s="78">
        <f t="shared" si="5"/>
        <v>-2.822512621335781E-4</v>
      </c>
      <c r="R16" s="79">
        <v>1.7913519101385429E-3</v>
      </c>
      <c r="S16" s="80">
        <f t="shared" si="6"/>
        <v>128.90426892799229</v>
      </c>
      <c r="T16" s="81">
        <f>分析係数表!F19</f>
        <v>0.17645477862102601</v>
      </c>
      <c r="U16" s="82">
        <f t="shared" si="7"/>
        <v>22.745774236994084</v>
      </c>
      <c r="V16" s="83">
        <f>分析係数表!D19</f>
        <v>8.3109656186295868E-3</v>
      </c>
      <c r="W16" s="127">
        <f t="shared" si="8"/>
        <v>1</v>
      </c>
      <c r="X16" s="72">
        <f>分析係数表!E19</f>
        <v>8.1137788631236215E-3</v>
      </c>
      <c r="Y16" s="126">
        <f t="shared" si="9"/>
        <v>1</v>
      </c>
    </row>
    <row r="17" spans="1:25" x14ac:dyDescent="0.15">
      <c r="A17" s="10" t="s">
        <v>5</v>
      </c>
      <c r="B17" s="9" t="s">
        <v>33</v>
      </c>
      <c r="C17" s="86"/>
      <c r="D17" s="72">
        <f>投入係数表!N17</f>
        <v>1.1388061429639064E-2</v>
      </c>
      <c r="E17" s="73">
        <f t="shared" si="0"/>
        <v>1.1388061429639063</v>
      </c>
      <c r="F17" s="72">
        <f>分析係数表!C20</f>
        <v>0.11840151680286914</v>
      </c>
      <c r="G17" s="73">
        <f t="shared" si="1"/>
        <v>0.13483637467135154</v>
      </c>
      <c r="H17" s="73">
        <v>0.18621832952745565</v>
      </c>
      <c r="I17" s="73">
        <f t="shared" si="2"/>
        <v>0.18621832952745565</v>
      </c>
      <c r="J17" s="72">
        <f>分析係数表!G20</f>
        <v>0.11103277983246747</v>
      </c>
      <c r="K17" s="74">
        <f t="shared" si="3"/>
        <v>2.0676338783191858E-2</v>
      </c>
      <c r="L17" s="75"/>
      <c r="M17" s="76"/>
      <c r="N17" s="77">
        <f>分析係数表!H20</f>
        <v>6.0558701736942728E-4</v>
      </c>
      <c r="O17" s="78">
        <f t="shared" si="4"/>
        <v>3.6853759811581012E-3</v>
      </c>
      <c r="P17" s="72">
        <f>分析係数表!C20</f>
        <v>0.11840151680286914</v>
      </c>
      <c r="Q17" s="78">
        <f t="shared" si="5"/>
        <v>4.3635410615798129E-4</v>
      </c>
      <c r="R17" s="79">
        <v>1.138048086614937E-3</v>
      </c>
      <c r="S17" s="80">
        <f t="shared" si="6"/>
        <v>0.18735637761407059</v>
      </c>
      <c r="T17" s="81">
        <f>分析係数表!F20</f>
        <v>0.24737258814980315</v>
      </c>
      <c r="U17" s="82">
        <f t="shared" si="7"/>
        <v>4.6346832036764485E-2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投入係数表!N18</f>
        <v>4.8209003926191806E-4</v>
      </c>
      <c r="E18" s="73">
        <f t="shared" si="0"/>
        <v>4.8209003926191804E-2</v>
      </c>
      <c r="F18" s="72">
        <f>分析係数表!C21</f>
        <v>0.26258212636596168</v>
      </c>
      <c r="G18" s="73">
        <f t="shared" si="1"/>
        <v>1.2658822760924438E-2</v>
      </c>
      <c r="H18" s="73">
        <v>4.3550780187906556E-2</v>
      </c>
      <c r="I18" s="73">
        <f t="shared" si="2"/>
        <v>4.3550780187906556E-2</v>
      </c>
      <c r="J18" s="72">
        <f>分析係数表!G21</f>
        <v>0.28467983327929475</v>
      </c>
      <c r="K18" s="74">
        <f t="shared" si="3"/>
        <v>1.2398028843076451E-2</v>
      </c>
      <c r="L18" s="75"/>
      <c r="M18" s="76"/>
      <c r="N18" s="77">
        <f>分析係数表!H21</f>
        <v>1.0324354165676096E-3</v>
      </c>
      <c r="O18" s="78">
        <f t="shared" si="4"/>
        <v>6.2830156149039596E-3</v>
      </c>
      <c r="P18" s="72">
        <f>分析係数表!C21</f>
        <v>0.26258212636596168</v>
      </c>
      <c r="Q18" s="78">
        <f t="shared" si="5"/>
        <v>1.6498076001520219E-3</v>
      </c>
      <c r="R18" s="79">
        <v>4.7927995292349783E-3</v>
      </c>
      <c r="S18" s="80">
        <f t="shared" si="6"/>
        <v>4.8343579717141531E-2</v>
      </c>
      <c r="T18" s="81">
        <f>分析係数表!F21</f>
        <v>0.42515189534375575</v>
      </c>
      <c r="U18" s="82">
        <f t="shared" si="7"/>
        <v>2.0553364544444671E-2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投入係数表!N19</f>
        <v>5.8945506983989979E-5</v>
      </c>
      <c r="E19" s="73">
        <f t="shared" si="0"/>
        <v>5.8945506983989976E-3</v>
      </c>
      <c r="F19" s="72">
        <f>分析係数表!C22</f>
        <v>0.19256748567873505</v>
      </c>
      <c r="G19" s="73">
        <f t="shared" si="1"/>
        <v>1.1350988071965266E-3</v>
      </c>
      <c r="H19" s="73">
        <v>1.0641876160479359E-2</v>
      </c>
      <c r="I19" s="73">
        <f t="shared" si="2"/>
        <v>1.0641876160479359E-2</v>
      </c>
      <c r="J19" s="72">
        <f>分析係数表!G22</f>
        <v>0.19753386347788673</v>
      </c>
      <c r="K19" s="74">
        <f t="shared" si="3"/>
        <v>2.1021309126327071E-3</v>
      </c>
      <c r="L19" s="75"/>
      <c r="M19" s="76"/>
      <c r="N19" s="77">
        <f>分析係数表!H22</f>
        <v>4.8211298587508529E-5</v>
      </c>
      <c r="O19" s="78">
        <f t="shared" si="4"/>
        <v>2.9339592286281948E-4</v>
      </c>
      <c r="P19" s="72">
        <f>分析係数表!C22</f>
        <v>0.19256748567873505</v>
      </c>
      <c r="Q19" s="78">
        <f t="shared" si="5"/>
        <v>5.6498515174085243E-5</v>
      </c>
      <c r="R19" s="79">
        <v>1.3791472350833467E-3</v>
      </c>
      <c r="S19" s="80">
        <f t="shared" si="6"/>
        <v>1.2021023395562706E-2</v>
      </c>
      <c r="T19" s="81">
        <f>分析係数表!F22</f>
        <v>0.41915604646677446</v>
      </c>
      <c r="U19" s="82">
        <f t="shared" si="7"/>
        <v>5.0386846409686643E-3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投入係数表!N20</f>
        <v>7.7190544859986879E-5</v>
      </c>
      <c r="E20" s="73">
        <f t="shared" si="0"/>
        <v>7.7190544859986878E-3</v>
      </c>
      <c r="F20" s="72">
        <f>分析係数表!C23</f>
        <v>0.20116432520583094</v>
      </c>
      <c r="G20" s="73">
        <f t="shared" si="1"/>
        <v>1.5527983869029682E-3</v>
      </c>
      <c r="H20" s="73">
        <v>1.1355099637277372E-2</v>
      </c>
      <c r="I20" s="73">
        <f t="shared" si="2"/>
        <v>1.1355099637277372E-2</v>
      </c>
      <c r="J20" s="72">
        <f>分析係数表!G23</f>
        <v>0.20785566100352021</v>
      </c>
      <c r="K20" s="74">
        <f t="shared" si="3"/>
        <v>2.3602217408671207E-3</v>
      </c>
      <c r="L20" s="75"/>
      <c r="M20" s="76"/>
      <c r="N20" s="77">
        <f>分析係数表!H23</f>
        <v>2.5225877402069866E-5</v>
      </c>
      <c r="O20" s="78">
        <f t="shared" si="4"/>
        <v>1.5351525051686253E-4</v>
      </c>
      <c r="P20" s="72">
        <f>分析係数表!C23</f>
        <v>0.20116432520583094</v>
      </c>
      <c r="Q20" s="78">
        <f t="shared" si="5"/>
        <v>3.0881791779028739E-5</v>
      </c>
      <c r="R20" s="79">
        <v>1.3146658892182585E-3</v>
      </c>
      <c r="S20" s="80">
        <f t="shared" si="6"/>
        <v>1.2669765526495631E-2</v>
      </c>
      <c r="T20" s="81">
        <f>分析係数表!F23</f>
        <v>0.42478695148042223</v>
      </c>
      <c r="U20" s="82">
        <f t="shared" si="7"/>
        <v>5.3819510739718255E-3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投入係数表!N21</f>
        <v>0</v>
      </c>
      <c r="E21" s="73">
        <f t="shared" si="0"/>
        <v>0</v>
      </c>
      <c r="F21" s="72">
        <f>分析係数表!C24</f>
        <v>0.46796458506974481</v>
      </c>
      <c r="G21" s="73">
        <f t="shared" si="1"/>
        <v>0</v>
      </c>
      <c r="H21" s="73">
        <v>8.879712098790871E-3</v>
      </c>
      <c r="I21" s="73">
        <f t="shared" si="2"/>
        <v>8.879712098790871E-3</v>
      </c>
      <c r="J21" s="72">
        <f>分析係数表!G24</f>
        <v>0.19290112247208774</v>
      </c>
      <c r="K21" s="74">
        <f t="shared" si="3"/>
        <v>1.7129064310857371E-3</v>
      </c>
      <c r="L21" s="75"/>
      <c r="M21" s="76"/>
      <c r="N21" s="77">
        <f>分析係数表!H24</f>
        <v>1.1220536652328578E-3</v>
      </c>
      <c r="O21" s="78">
        <f t="shared" si="4"/>
        <v>6.8283987417401817E-3</v>
      </c>
      <c r="P21" s="72">
        <f>分析係数表!C24</f>
        <v>0.46796458506974481</v>
      </c>
      <c r="Q21" s="78">
        <f t="shared" si="5"/>
        <v>3.1954487838692118E-3</v>
      </c>
      <c r="R21" s="79">
        <v>6.4849632227221782E-3</v>
      </c>
      <c r="S21" s="80">
        <f t="shared" si="6"/>
        <v>1.536467532151305E-2</v>
      </c>
      <c r="T21" s="81">
        <f>分析係数表!F24</f>
        <v>0.36341689561906876</v>
      </c>
      <c r="U21" s="82">
        <f t="shared" si="7"/>
        <v>5.5837826075391898E-3</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投入係数表!N22</f>
        <v>3.5086611299994034E-7</v>
      </c>
      <c r="E22" s="73">
        <f t="shared" si="0"/>
        <v>3.5086611299994032E-5</v>
      </c>
      <c r="F22" s="72">
        <f>分析係数表!C25</f>
        <v>0.11839811615034102</v>
      </c>
      <c r="G22" s="73">
        <f t="shared" si="1"/>
        <v>4.1541886800185606E-6</v>
      </c>
      <c r="H22" s="73">
        <v>6.6008588674337509E-3</v>
      </c>
      <c r="I22" s="73">
        <f t="shared" si="2"/>
        <v>6.6008588674337509E-3</v>
      </c>
      <c r="J22" s="72">
        <f>分析係数表!G25</f>
        <v>0.19601885967651284</v>
      </c>
      <c r="K22" s="74">
        <f t="shared" si="3"/>
        <v>1.2938928280799619E-3</v>
      </c>
      <c r="L22" s="75"/>
      <c r="M22" s="76"/>
      <c r="N22" s="77">
        <f>分析係数表!H25</f>
        <v>4.7721717414244671E-4</v>
      </c>
      <c r="O22" s="78">
        <f t="shared" si="4"/>
        <v>2.9041651504028826E-3</v>
      </c>
      <c r="P22" s="72">
        <f>分析係数表!C25</f>
        <v>0.11839811615034102</v>
      </c>
      <c r="Q22" s="78">
        <f t="shared" si="5"/>
        <v>3.4384768279717307E-4</v>
      </c>
      <c r="R22" s="79">
        <v>2.1691672191731137E-3</v>
      </c>
      <c r="S22" s="80">
        <f t="shared" si="6"/>
        <v>8.7700260866068643E-3</v>
      </c>
      <c r="T22" s="81">
        <f>分析係数表!F25</f>
        <v>0.34892899519140697</v>
      </c>
      <c r="U22" s="82">
        <f t="shared" si="7"/>
        <v>3.0601163902021604E-3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投入係数表!N23</f>
        <v>0</v>
      </c>
      <c r="E23" s="73">
        <f t="shared" si="0"/>
        <v>0</v>
      </c>
      <c r="F23" s="72">
        <f>分析係数表!C26</f>
        <v>0.29113960871661038</v>
      </c>
      <c r="G23" s="73">
        <f t="shared" si="1"/>
        <v>0</v>
      </c>
      <c r="H23" s="73">
        <v>9.9254109350749367E-3</v>
      </c>
      <c r="I23" s="73">
        <f t="shared" si="2"/>
        <v>9.9254109350749367E-3</v>
      </c>
      <c r="J23" s="72">
        <f>分析係数表!G26</f>
        <v>0.2004458717578543</v>
      </c>
      <c r="K23" s="74">
        <f t="shared" si="3"/>
        <v>1.9895076474360355E-3</v>
      </c>
      <c r="L23" s="75"/>
      <c r="M23" s="76"/>
      <c r="N23" s="77">
        <f>分析係数表!H26</f>
        <v>1.0726059667332082E-2</v>
      </c>
      <c r="O23" s="78">
        <f t="shared" si="4"/>
        <v>6.5274785516645284E-2</v>
      </c>
      <c r="P23" s="72">
        <f>分析係数表!C26</f>
        <v>0.29113960871661038</v>
      </c>
      <c r="Q23" s="78">
        <f t="shared" si="5"/>
        <v>1.9004075514376773E-2</v>
      </c>
      <c r="R23" s="79">
        <v>2.138169847312129E-2</v>
      </c>
      <c r="S23" s="80">
        <f t="shared" si="6"/>
        <v>3.1307109408196226E-2</v>
      </c>
      <c r="T23" s="81">
        <f>分析係数表!F26</f>
        <v>0.34176102976079403</v>
      </c>
      <c r="U23" s="82">
        <f t="shared" si="7"/>
        <v>1.0699549950178985E-2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投入係数表!N24</f>
        <v>3.5086611299994034E-7</v>
      </c>
      <c r="E24" s="73">
        <f t="shared" si="0"/>
        <v>3.5086611299994032E-5</v>
      </c>
      <c r="F24" s="72">
        <f>分析係数表!C27</f>
        <v>0.22390034937983039</v>
      </c>
      <c r="G24" s="73">
        <f t="shared" si="1"/>
        <v>7.855904528622969E-6</v>
      </c>
      <c r="H24" s="73">
        <v>1.406409196037013E-3</v>
      </c>
      <c r="I24" s="73">
        <f t="shared" si="2"/>
        <v>1.406409196037013E-3</v>
      </c>
      <c r="J24" s="72">
        <f>分析係数表!G27</f>
        <v>0.17801424712710151</v>
      </c>
      <c r="K24" s="74">
        <f t="shared" si="3"/>
        <v>2.5036087418516098E-4</v>
      </c>
      <c r="L24" s="75"/>
      <c r="M24" s="76"/>
      <c r="N24" s="77">
        <f>分析係数表!H27</f>
        <v>1.001616696609949E-2</v>
      </c>
      <c r="O24" s="78">
        <f t="shared" si="4"/>
        <v>6.0954644173975017E-2</v>
      </c>
      <c r="P24" s="72">
        <f>分析係数表!C27</f>
        <v>0.22390034937983039</v>
      </c>
      <c r="Q24" s="78">
        <f t="shared" si="5"/>
        <v>1.364776612687625E-2</v>
      </c>
      <c r="R24" s="79">
        <v>1.3937497182802063E-2</v>
      </c>
      <c r="S24" s="80">
        <f t="shared" si="6"/>
        <v>1.5343906378839076E-2</v>
      </c>
      <c r="T24" s="81">
        <f>分析係数表!F27</f>
        <v>0.3354402389489512</v>
      </c>
      <c r="U24" s="82">
        <f t="shared" si="7"/>
        <v>5.1469636221281156E-3</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投入係数表!N25</f>
        <v>0</v>
      </c>
      <c r="E25" s="73">
        <f t="shared" si="0"/>
        <v>0</v>
      </c>
      <c r="F25" s="72">
        <f>分析係数表!C28</f>
        <v>0.22512814125204084</v>
      </c>
      <c r="G25" s="73">
        <f t="shared" si="1"/>
        <v>0</v>
      </c>
      <c r="H25" s="73">
        <v>1.6232374159623017E-2</v>
      </c>
      <c r="I25" s="73">
        <f t="shared" si="2"/>
        <v>1.6232374159623017E-2</v>
      </c>
      <c r="J25" s="72">
        <f>分析係数表!G28</f>
        <v>0.17968722251031818</v>
      </c>
      <c r="K25" s="74">
        <f t="shared" si="3"/>
        <v>2.9167502274909203E-3</v>
      </c>
      <c r="L25" s="75"/>
      <c r="M25" s="76"/>
      <c r="N25" s="77">
        <f>分析係数表!H28</f>
        <v>8.1409051127791718E-3</v>
      </c>
      <c r="O25" s="78">
        <f t="shared" si="4"/>
        <v>4.9542502244927074E-2</v>
      </c>
      <c r="P25" s="72">
        <f>分析係数表!C28</f>
        <v>0.22512814125204084</v>
      </c>
      <c r="Q25" s="78">
        <f t="shared" si="5"/>
        <v>1.1153411443375493E-2</v>
      </c>
      <c r="R25" s="79">
        <v>1.4352911657356998E-2</v>
      </c>
      <c r="S25" s="80">
        <f t="shared" si="6"/>
        <v>3.0585285816980015E-2</v>
      </c>
      <c r="T25" s="81">
        <f>分析係数表!F28</f>
        <v>0.30733691598411605</v>
      </c>
      <c r="U25" s="82">
        <f t="shared" si="7"/>
        <v>9.3999874174833641E-3</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投入係数表!N26</f>
        <v>7.8267703826896701E-3</v>
      </c>
      <c r="E26" s="73">
        <f t="shared" si="0"/>
        <v>0.78267703826896706</v>
      </c>
      <c r="F26" s="72">
        <f>分析係数表!C29</f>
        <v>0.20292812083079403</v>
      </c>
      <c r="G26" s="73">
        <f t="shared" si="1"/>
        <v>0.15882718059333295</v>
      </c>
      <c r="H26" s="73">
        <v>0.24207269082178748</v>
      </c>
      <c r="I26" s="73">
        <f t="shared" si="2"/>
        <v>0.24207269082178748</v>
      </c>
      <c r="J26" s="72">
        <f>分析係数表!G29</f>
        <v>0.25422836329948895</v>
      </c>
      <c r="K26" s="74">
        <f t="shared" si="3"/>
        <v>6.1541743987126252E-2</v>
      </c>
      <c r="L26" s="75"/>
      <c r="M26" s="76"/>
      <c r="N26" s="77">
        <f>分析係数表!H29</f>
        <v>1.2173975242294967E-2</v>
      </c>
      <c r="O26" s="78">
        <f t="shared" si="4"/>
        <v>7.4086257905687167E-2</v>
      </c>
      <c r="P26" s="72">
        <f>分析係数表!C29</f>
        <v>0.20292812083079403</v>
      </c>
      <c r="Q26" s="78">
        <f t="shared" si="5"/>
        <v>1.5034185096186654E-2</v>
      </c>
      <c r="R26" s="79">
        <v>2.1923412318504771E-2</v>
      </c>
      <c r="S26" s="80">
        <f t="shared" si="6"/>
        <v>0.26399610314029226</v>
      </c>
      <c r="T26" s="81">
        <f>分析係数表!F29</f>
        <v>0.40384720428768384</v>
      </c>
      <c r="U26" s="82">
        <f t="shared" si="7"/>
        <v>0.10661408819605006</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投入係数表!N27</f>
        <v>4.0746081702683077E-3</v>
      </c>
      <c r="E27" s="73">
        <f t="shared" si="0"/>
        <v>0.40746081702683079</v>
      </c>
      <c r="F27" s="72">
        <f>分析係数表!C30</f>
        <v>1</v>
      </c>
      <c r="G27" s="73">
        <f t="shared" si="1"/>
        <v>0.40746081702683079</v>
      </c>
      <c r="H27" s="73">
        <v>0.68587257261155721</v>
      </c>
      <c r="I27" s="73">
        <f t="shared" si="2"/>
        <v>0.68587257261155721</v>
      </c>
      <c r="J27" s="72">
        <f>分析係数表!G30</f>
        <v>0.34673715455884868</v>
      </c>
      <c r="K27" s="74">
        <f t="shared" si="3"/>
        <v>0.23781750421728867</v>
      </c>
      <c r="L27" s="75"/>
      <c r="M27" s="76"/>
      <c r="N27" s="77">
        <f>分析係数表!H30</f>
        <v>0</v>
      </c>
      <c r="O27" s="78">
        <f t="shared" si="4"/>
        <v>0</v>
      </c>
      <c r="P27" s="72">
        <f>分析係数表!C30</f>
        <v>1</v>
      </c>
      <c r="Q27" s="78">
        <f t="shared" si="5"/>
        <v>0</v>
      </c>
      <c r="R27" s="79">
        <v>2.6166617801050261E-2</v>
      </c>
      <c r="S27" s="80">
        <f t="shared" si="6"/>
        <v>0.71203919041260744</v>
      </c>
      <c r="T27" s="81">
        <f>分析係数表!F30</f>
        <v>0.44336430675838301</v>
      </c>
      <c r="U27" s="82">
        <f t="shared" si="7"/>
        <v>0.31569276204208596</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投入係数表!N28</f>
        <v>5.366251592054988E-2</v>
      </c>
      <c r="E28" s="73">
        <f t="shared" si="0"/>
        <v>5.3662515920549883</v>
      </c>
      <c r="F28" s="72">
        <f>分析係数表!C31</f>
        <v>0.99667993786519227</v>
      </c>
      <c r="G28" s="73">
        <f t="shared" si="1"/>
        <v>5.3484353033383547</v>
      </c>
      <c r="H28" s="73">
        <v>7.7470575871354539</v>
      </c>
      <c r="I28" s="73">
        <f t="shared" si="2"/>
        <v>7.7470575871354539</v>
      </c>
      <c r="J28" s="72">
        <f>分析係数表!G31</f>
        <v>7.0744430198025232E-2</v>
      </c>
      <c r="K28" s="74">
        <f t="shared" si="3"/>
        <v>0.54806117471318594</v>
      </c>
      <c r="L28" s="75"/>
      <c r="M28" s="76"/>
      <c r="N28" s="77">
        <f>分析係数表!H31</f>
        <v>1.5783931066306964E-2</v>
      </c>
      <c r="O28" s="78">
        <f t="shared" si="4"/>
        <v>9.6055098229652913E-2</v>
      </c>
      <c r="P28" s="72">
        <f>分析係数表!C31</f>
        <v>0.99667993786519227</v>
      </c>
      <c r="Q28" s="78">
        <f t="shared" si="5"/>
        <v>9.5736189335165409E-2</v>
      </c>
      <c r="R28" s="79">
        <v>0.18152233633579212</v>
      </c>
      <c r="S28" s="80">
        <f t="shared" si="6"/>
        <v>7.9285799234712462</v>
      </c>
      <c r="T28" s="81">
        <f>分析係数表!F31</f>
        <v>0.308369223350977</v>
      </c>
      <c r="U28" s="82">
        <f t="shared" si="7"/>
        <v>2.444930033276977</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投入係数表!N29</f>
        <v>1.1845239974877986E-3</v>
      </c>
      <c r="E29" s="73">
        <f t="shared" si="0"/>
        <v>0.11845239974877986</v>
      </c>
      <c r="F29" s="72">
        <f>分析係数表!C32</f>
        <v>0.99973750468741629</v>
      </c>
      <c r="G29" s="73">
        <f t="shared" si="1"/>
        <v>0.11842130654908151</v>
      </c>
      <c r="H29" s="73">
        <v>0.1946074549143782</v>
      </c>
      <c r="I29" s="73">
        <f t="shared" si="2"/>
        <v>0.1946074549143782</v>
      </c>
      <c r="J29" s="72">
        <f>分析係数表!G32</f>
        <v>0.13654952076677315</v>
      </c>
      <c r="K29" s="74">
        <f t="shared" si="3"/>
        <v>2.6573554706199754E-2</v>
      </c>
      <c r="L29" s="75"/>
      <c r="M29" s="76"/>
      <c r="N29" s="77">
        <f>分析係数表!H32</f>
        <v>6.1925380029087757E-3</v>
      </c>
      <c r="O29" s="78">
        <f t="shared" si="4"/>
        <v>3.7685469080006244E-2</v>
      </c>
      <c r="P29" s="72">
        <f>分析係数表!C32</f>
        <v>0.99973750468741629</v>
      </c>
      <c r="Q29" s="78">
        <f t="shared" si="5"/>
        <v>3.7675576821020226E-2</v>
      </c>
      <c r="R29" s="79">
        <v>5.6111417944139111E-2</v>
      </c>
      <c r="S29" s="80">
        <f t="shared" si="6"/>
        <v>0.25071887285851729</v>
      </c>
      <c r="T29" s="81">
        <f>分析係数表!F32</f>
        <v>0.46980830670926516</v>
      </c>
      <c r="U29" s="82">
        <f t="shared" si="7"/>
        <v>0.11778980911771555</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投入係数表!N30</f>
        <v>9.2277787718984317E-5</v>
      </c>
      <c r="E30" s="73">
        <f t="shared" si="0"/>
        <v>9.2277787718984313E-3</v>
      </c>
      <c r="F30" s="72">
        <f>分析係数表!C33</f>
        <v>0.92720800471848297</v>
      </c>
      <c r="G30" s="73">
        <f t="shared" si="1"/>
        <v>8.5560703430755183E-3</v>
      </c>
      <c r="H30" s="73">
        <v>8.493114035616374E-2</v>
      </c>
      <c r="I30" s="73">
        <f t="shared" si="2"/>
        <v>8.493114035616374E-2</v>
      </c>
      <c r="J30" s="72">
        <f>分析係数表!G33</f>
        <v>0.48251618559482062</v>
      </c>
      <c r="K30" s="74">
        <f t="shared" si="3"/>
        <v>4.0980649882874462E-2</v>
      </c>
      <c r="L30" s="75"/>
      <c r="M30" s="76"/>
      <c r="N30" s="77">
        <f>分析係数表!H33</f>
        <v>1.0711870111293417E-3</v>
      </c>
      <c r="O30" s="78">
        <f t="shared" si="4"/>
        <v>6.5188433188229549E-3</v>
      </c>
      <c r="P30" s="72">
        <f>分析係数表!C33</f>
        <v>0.92720800471848297</v>
      </c>
      <c r="Q30" s="78">
        <f t="shared" si="5"/>
        <v>6.0443237067182454E-3</v>
      </c>
      <c r="R30" s="79">
        <v>2.4554286341159134E-2</v>
      </c>
      <c r="S30" s="80">
        <f t="shared" si="6"/>
        <v>0.10948542669732288</v>
      </c>
      <c r="T30" s="81">
        <f>分析係数表!F33</f>
        <v>0.61375438359859724</v>
      </c>
      <c r="U30" s="82">
        <f t="shared" si="7"/>
        <v>6.7197160575644801E-2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投入係数表!N31</f>
        <v>2.5230431319712712E-2</v>
      </c>
      <c r="E31" s="73">
        <f t="shared" si="0"/>
        <v>2.5230431319712712</v>
      </c>
      <c r="F31" s="72">
        <f>分析係数表!C34</f>
        <v>0.43058167090385968</v>
      </c>
      <c r="G31" s="73">
        <f t="shared" si="1"/>
        <v>1.0863761275266972</v>
      </c>
      <c r="H31" s="73">
        <v>1.5706866990359136</v>
      </c>
      <c r="I31" s="73">
        <f t="shared" si="2"/>
        <v>1.5706866990359136</v>
      </c>
      <c r="J31" s="72">
        <f>分析係数表!G34</f>
        <v>0.40252218378442245</v>
      </c>
      <c r="K31" s="74">
        <f t="shared" si="3"/>
        <v>0.63223624013708191</v>
      </c>
      <c r="L31" s="75"/>
      <c r="M31" s="76"/>
      <c r="N31" s="77">
        <f>分析係数表!H34</f>
        <v>0.17332617383102331</v>
      </c>
      <c r="O31" s="78">
        <f t="shared" si="4"/>
        <v>1.0547982364575954</v>
      </c>
      <c r="P31" s="72">
        <f>分析係数表!C34</f>
        <v>0.43058167090385968</v>
      </c>
      <c r="Q31" s="78">
        <f t="shared" si="5"/>
        <v>0.45417678712035592</v>
      </c>
      <c r="R31" s="79">
        <v>0.51019901917209753</v>
      </c>
      <c r="S31" s="80">
        <f t="shared" si="6"/>
        <v>2.0808857182080112</v>
      </c>
      <c r="T31" s="81">
        <f>分析係数表!F34</f>
        <v>0.66293540075026103</v>
      </c>
      <c r="U31" s="82">
        <f t="shared" si="7"/>
        <v>1.3794928075157227</v>
      </c>
      <c r="V31" s="83">
        <f>分析係数表!D34</f>
        <v>0.16067471370017011</v>
      </c>
      <c r="W31" s="127">
        <f t="shared" si="8"/>
        <v>0</v>
      </c>
      <c r="X31" s="72">
        <f>分析係数表!E34</f>
        <v>0.14658203786750718</v>
      </c>
      <c r="Y31" s="126">
        <f t="shared" si="9"/>
        <v>0</v>
      </c>
    </row>
    <row r="32" spans="1:25" x14ac:dyDescent="0.15">
      <c r="A32" s="10" t="s">
        <v>20</v>
      </c>
      <c r="B32" s="9" t="s">
        <v>37</v>
      </c>
      <c r="C32" s="86"/>
      <c r="D32" s="72">
        <f>投入係数表!N32</f>
        <v>4.6538881228312089E-3</v>
      </c>
      <c r="E32" s="73">
        <f t="shared" si="0"/>
        <v>0.4653888122831209</v>
      </c>
      <c r="F32" s="72">
        <f>分析係数表!C35</f>
        <v>0.85041941808411148</v>
      </c>
      <c r="G32" s="73">
        <f t="shared" si="1"/>
        <v>0.39577568292466747</v>
      </c>
      <c r="H32" s="73">
        <v>0.7674177012455764</v>
      </c>
      <c r="I32" s="73">
        <f t="shared" si="2"/>
        <v>0.7674177012455764</v>
      </c>
      <c r="J32" s="72">
        <f>分析係数表!G35</f>
        <v>0.31439227022235533</v>
      </c>
      <c r="K32" s="74">
        <f t="shared" si="3"/>
        <v>0.24127019330341801</v>
      </c>
      <c r="L32" s="75"/>
      <c r="M32" s="76"/>
      <c r="N32" s="77">
        <f>分析係数表!H35</f>
        <v>5.0116599150103677E-2</v>
      </c>
      <c r="O32" s="78">
        <f t="shared" si="4"/>
        <v>0.30499086913623291</v>
      </c>
      <c r="P32" s="72">
        <f>分析係数表!C35</f>
        <v>0.85041941808411148</v>
      </c>
      <c r="Q32" s="78">
        <f t="shared" si="5"/>
        <v>0.25937015745180259</v>
      </c>
      <c r="R32" s="79">
        <v>0.39831221468023031</v>
      </c>
      <c r="S32" s="80">
        <f t="shared" si="6"/>
        <v>1.1657299159258068</v>
      </c>
      <c r="T32" s="81">
        <f>分析係数表!F35</f>
        <v>0.64510687312527537</v>
      </c>
      <c r="U32" s="82">
        <f t="shared" si="7"/>
        <v>0.75202038097148738</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投入係数表!N33</f>
        <v>1.3711847696037669E-3</v>
      </c>
      <c r="E33" s="73">
        <f t="shared" si="0"/>
        <v>0.13711847696037668</v>
      </c>
      <c r="F33" s="72">
        <f>分析係数表!C36</f>
        <v>0.99367212085214862</v>
      </c>
      <c r="G33" s="73">
        <f t="shared" si="1"/>
        <v>0.13625080780923399</v>
      </c>
      <c r="H33" s="73">
        <v>0.37358570281102021</v>
      </c>
      <c r="I33" s="73">
        <f t="shared" si="2"/>
        <v>0.37358570281102021</v>
      </c>
      <c r="J33" s="72">
        <f>分析係数表!G36</f>
        <v>5.4622350270852466E-2</v>
      </c>
      <c r="K33" s="74">
        <f t="shared" si="3"/>
        <v>2.040612911512614E-2</v>
      </c>
      <c r="L33" s="75"/>
      <c r="M33" s="76"/>
      <c r="N33" s="77">
        <f>分析係数表!H36</f>
        <v>0.22260102528255266</v>
      </c>
      <c r="O33" s="78">
        <f t="shared" si="4"/>
        <v>1.3546665440765815</v>
      </c>
      <c r="P33" s="72">
        <f>分析係数表!C36</f>
        <v>0.99367212085214862</v>
      </c>
      <c r="Q33" s="78">
        <f t="shared" si="5"/>
        <v>1.3460943779000274</v>
      </c>
      <c r="R33" s="79">
        <v>1.434449519686241</v>
      </c>
      <c r="S33" s="80">
        <f t="shared" si="6"/>
        <v>1.8080352224972613</v>
      </c>
      <c r="T33" s="81">
        <f>分析係数表!F36</f>
        <v>0.84078106922799567</v>
      </c>
      <c r="U33" s="82">
        <f t="shared" si="7"/>
        <v>1.5201617875731244</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投入係数表!N34</f>
        <v>1.8441873765389864E-2</v>
      </c>
      <c r="E34" s="73">
        <f t="shared" si="0"/>
        <v>1.8441873765389865</v>
      </c>
      <c r="F34" s="72">
        <f>分析係数表!C37</f>
        <v>0.57178358697686016</v>
      </c>
      <c r="G34" s="73">
        <f t="shared" si="1"/>
        <v>1.0544760732149072</v>
      </c>
      <c r="H34" s="73">
        <v>1.7346413915021539</v>
      </c>
      <c r="I34" s="73">
        <f t="shared" si="2"/>
        <v>1.7346413915021539</v>
      </c>
      <c r="J34" s="72">
        <f>分析係数表!G37</f>
        <v>0.36884830758302428</v>
      </c>
      <c r="K34" s="74">
        <f t="shared" si="3"/>
        <v>0.63981954151903175</v>
      </c>
      <c r="L34" s="75"/>
      <c r="M34" s="76"/>
      <c r="N34" s="77">
        <f>分析係数表!H37</f>
        <v>4.5622990798280361E-2</v>
      </c>
      <c r="O34" s="78">
        <f t="shared" si="4"/>
        <v>0.27764445018478667</v>
      </c>
      <c r="P34" s="72">
        <f>分析係数表!C37</f>
        <v>0.57178358697686016</v>
      </c>
      <c r="Q34" s="78">
        <f t="shared" si="5"/>
        <v>0.15875253963087549</v>
      </c>
      <c r="R34" s="79">
        <v>0.21443076564343333</v>
      </c>
      <c r="S34" s="80">
        <f t="shared" si="6"/>
        <v>1.9490721571455873</v>
      </c>
      <c r="T34" s="81">
        <f>分析係数表!F37</f>
        <v>0.64429400301330442</v>
      </c>
      <c r="U34" s="82">
        <f t="shared" si="7"/>
        <v>1.2557755022891068</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投入係数表!N35</f>
        <v>2.811139297355522E-3</v>
      </c>
      <c r="E35" s="73">
        <f t="shared" si="0"/>
        <v>0.28111392973555221</v>
      </c>
      <c r="F35" s="72">
        <f>分析係数表!C38</f>
        <v>0.42668283982472699</v>
      </c>
      <c r="G35" s="73">
        <f t="shared" si="1"/>
        <v>0.11994648985385419</v>
      </c>
      <c r="H35" s="73">
        <v>0.32872782717548488</v>
      </c>
      <c r="I35" s="73">
        <f t="shared" si="2"/>
        <v>0.32872782717548488</v>
      </c>
      <c r="J35" s="72">
        <f>分析係数表!G38</f>
        <v>0.18042179614021467</v>
      </c>
      <c r="K35" s="74">
        <f t="shared" si="3"/>
        <v>5.9309665020271053E-2</v>
      </c>
      <c r="L35" s="75"/>
      <c r="M35" s="76"/>
      <c r="N35" s="77">
        <f>分析係数表!H38</f>
        <v>3.1385057501308801E-2</v>
      </c>
      <c r="O35" s="78">
        <f t="shared" si="4"/>
        <v>0.1909977158774353</v>
      </c>
      <c r="P35" s="72">
        <f>分析係数表!C38</f>
        <v>0.42668283982472699</v>
      </c>
      <c r="Q35" s="78">
        <f t="shared" si="5"/>
        <v>8.1495447810620444E-2</v>
      </c>
      <c r="R35" s="79">
        <v>0.13059360912818094</v>
      </c>
      <c r="S35" s="80">
        <f t="shared" si="6"/>
        <v>0.45932143630366584</v>
      </c>
      <c r="T35" s="81">
        <f>分析係数表!F38</f>
        <v>0.52437100026299643</v>
      </c>
      <c r="U35" s="82">
        <f t="shared" si="7"/>
        <v>0.24085484099678947</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投入係数表!N36</f>
        <v>0</v>
      </c>
      <c r="E36" s="73">
        <f t="shared" si="0"/>
        <v>0</v>
      </c>
      <c r="F36" s="72">
        <f>分析係数表!C39</f>
        <v>1</v>
      </c>
      <c r="G36" s="73">
        <f t="shared" si="1"/>
        <v>0</v>
      </c>
      <c r="H36" s="73">
        <v>0.13755612105574627</v>
      </c>
      <c r="I36" s="73">
        <f t="shared" si="2"/>
        <v>0.13755612105574627</v>
      </c>
      <c r="J36" s="72">
        <f>分析係数表!G39</f>
        <v>0.351753812215997</v>
      </c>
      <c r="K36" s="74">
        <f t="shared" si="3"/>
        <v>4.8385889975003926E-2</v>
      </c>
      <c r="L36" s="75"/>
      <c r="M36" s="76"/>
      <c r="N36" s="77">
        <f>分析係数表!H39</f>
        <v>2.6196741762610056E-3</v>
      </c>
      <c r="O36" s="78">
        <f t="shared" si="4"/>
        <v>1.5942356772425493E-2</v>
      </c>
      <c r="P36" s="72">
        <f>分析係数表!C39</f>
        <v>1</v>
      </c>
      <c r="Q36" s="78">
        <f t="shared" si="5"/>
        <v>1.5942356772425493E-2</v>
      </c>
      <c r="R36" s="79">
        <v>2.0740584814927215E-2</v>
      </c>
      <c r="S36" s="80">
        <f t="shared" si="6"/>
        <v>0.15829670587067349</v>
      </c>
      <c r="T36" s="81">
        <f>分析係数表!F39</f>
        <v>0.70125652740175148</v>
      </c>
      <c r="U36" s="82">
        <f t="shared" si="7"/>
        <v>0.11100659825800493</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投入係数表!N37</f>
        <v>5.8243774757990101E-5</v>
      </c>
      <c r="E37" s="73">
        <f t="shared" si="0"/>
        <v>5.8243774757990099E-3</v>
      </c>
      <c r="F37" s="72">
        <f>分析係数表!C40</f>
        <v>0.86812466863195592</v>
      </c>
      <c r="G37" s="73">
        <f t="shared" si="1"/>
        <v>5.0562857661654434E-3</v>
      </c>
      <c r="H37" s="73">
        <v>1.4748833745866925E-2</v>
      </c>
      <c r="I37" s="73">
        <f t="shared" si="2"/>
        <v>1.4748833745866925E-2</v>
      </c>
      <c r="J37" s="72">
        <f>分析係数表!G40</f>
        <v>0.5308449982881025</v>
      </c>
      <c r="K37" s="74">
        <f t="shared" si="3"/>
        <v>7.8293446245762364E-3</v>
      </c>
      <c r="L37" s="75"/>
      <c r="M37" s="76"/>
      <c r="N37" s="77">
        <f>分析係数表!H40</f>
        <v>3.1726768564274997E-2</v>
      </c>
      <c r="O37" s="78">
        <f t="shared" si="4"/>
        <v>0.19307724154068673</v>
      </c>
      <c r="P37" s="72">
        <f>分析係数表!C40</f>
        <v>0.86812466863195592</v>
      </c>
      <c r="Q37" s="78">
        <f t="shared" si="5"/>
        <v>0.16761511633288079</v>
      </c>
      <c r="R37" s="79">
        <v>0.16908043905073536</v>
      </c>
      <c r="S37" s="80">
        <f t="shared" si="6"/>
        <v>0.18382927279660227</v>
      </c>
      <c r="T37" s="81">
        <f>分析係数表!F40</f>
        <v>0.72849135138041188</v>
      </c>
      <c r="U37" s="82">
        <f t="shared" si="7"/>
        <v>0.13391803536287517</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投入係数表!N38</f>
        <v>2.4560627909995823E-6</v>
      </c>
      <c r="E38" s="73">
        <f t="shared" si="0"/>
        <v>2.4560627909995825E-4</v>
      </c>
      <c r="F38" s="72">
        <f>分析係数表!C41</f>
        <v>0.9999434031873089</v>
      </c>
      <c r="G38" s="73">
        <f t="shared" si="1"/>
        <v>2.455923785673843E-4</v>
      </c>
      <c r="H38" s="73">
        <v>5.4998837960793341E-3</v>
      </c>
      <c r="I38" s="73">
        <f t="shared" si="2"/>
        <v>5.4998837960793341E-3</v>
      </c>
      <c r="J38" s="72">
        <f>分析係数表!G41</f>
        <v>0.50163334603597476</v>
      </c>
      <c r="K38" s="74">
        <f t="shared" si="3"/>
        <v>2.7589251114363152E-3</v>
      </c>
      <c r="L38" s="75"/>
      <c r="M38" s="76"/>
      <c r="N38" s="77">
        <f>分析係数表!H41</f>
        <v>4.605647758626856E-2</v>
      </c>
      <c r="O38" s="78">
        <f t="shared" si="4"/>
        <v>0.28028248856866855</v>
      </c>
      <c r="P38" s="72">
        <f>分析係数表!C41</f>
        <v>0.9999434031873089</v>
      </c>
      <c r="Q38" s="78">
        <f t="shared" si="5"/>
        <v>0.28026662547316245</v>
      </c>
      <c r="R38" s="79">
        <v>0.2855223648598611</v>
      </c>
      <c r="S38" s="80">
        <f t="shared" si="6"/>
        <v>0.29102224865594045</v>
      </c>
      <c r="T38" s="81">
        <f>分析係数表!F41</f>
        <v>0.6065809667987323</v>
      </c>
      <c r="U38" s="82">
        <f t="shared" si="7"/>
        <v>0.17652855694966144</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投入係数表!N39</f>
        <v>6.6313695356988727E-4</v>
      </c>
      <c r="E39" s="73">
        <f>$C$16*D39</f>
        <v>6.6313695356988722E-2</v>
      </c>
      <c r="F39" s="72">
        <f>分析係数表!C42</f>
        <v>0.93692850875802069</v>
      </c>
      <c r="G39" s="73">
        <f>E39*F39</f>
        <v>6.2131191701057124E-2</v>
      </c>
      <c r="H39" s="73">
        <v>0.10758935364830016</v>
      </c>
      <c r="I39" s="73">
        <f>C39+H39</f>
        <v>0.10758935364830016</v>
      </c>
      <c r="J39" s="72">
        <f>分析係数表!G42</f>
        <v>0.49922072097325781</v>
      </c>
      <c r="K39" s="74">
        <f>I39*J39</f>
        <v>5.371083469735121E-2</v>
      </c>
      <c r="L39" s="75"/>
      <c r="M39" s="76"/>
      <c r="N39" s="77">
        <f>分析係数表!H42</f>
        <v>1.1809361738003208E-2</v>
      </c>
      <c r="O39" s="78">
        <f t="shared" si="4"/>
        <v>7.1867356554466466E-2</v>
      </c>
      <c r="P39" s="72">
        <f>分析係数表!C42</f>
        <v>0.93692850875802069</v>
      </c>
      <c r="Q39" s="78">
        <f>O39*P39</f>
        <v>6.7334575204957225E-2</v>
      </c>
      <c r="R39" s="79">
        <v>7.357402157765186E-2</v>
      </c>
      <c r="S39" s="80">
        <f>I39+R39</f>
        <v>0.18116337522595202</v>
      </c>
      <c r="T39" s="81">
        <f>分析係数表!F42</f>
        <v>0.57339238661209846</v>
      </c>
      <c r="U39" s="82">
        <f>S39*T39</f>
        <v>0.10387770008751174</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投入係数表!N40</f>
        <v>1.288415453547081E-2</v>
      </c>
      <c r="E40" s="73">
        <f>$C$16*D40</f>
        <v>1.2884154535470811</v>
      </c>
      <c r="F40" s="72">
        <f>分析係数表!C43</f>
        <v>0.64668770435795053</v>
      </c>
      <c r="G40" s="73">
        <f>E40*F40</f>
        <v>0.83320243191366949</v>
      </c>
      <c r="H40" s="73">
        <v>1.9123915599854857</v>
      </c>
      <c r="I40" s="73">
        <f>C40+H40</f>
        <v>1.9123915599854857</v>
      </c>
      <c r="J40" s="72">
        <f>分析係数表!G43</f>
        <v>0.34525361813281841</v>
      </c>
      <c r="K40" s="74">
        <f>I40*J40</f>
        <v>0.6602601053716538</v>
      </c>
      <c r="L40" s="75"/>
      <c r="M40" s="76"/>
      <c r="N40" s="77">
        <f>分析係数表!H43</f>
        <v>1.6687581740348217E-2</v>
      </c>
      <c r="O40" s="78">
        <f t="shared" si="4"/>
        <v>0.10155437809191815</v>
      </c>
      <c r="P40" s="72">
        <f>分析係数表!C43</f>
        <v>0.64668770435795053</v>
      </c>
      <c r="Q40" s="78">
        <f>O40*P40</f>
        <v>6.5673967635761901E-2</v>
      </c>
      <c r="R40" s="79">
        <v>0.2646862723662638</v>
      </c>
      <c r="S40" s="80">
        <f>I40+R40</f>
        <v>2.1770778323517495</v>
      </c>
      <c r="T40" s="81">
        <f>分析係数表!F43</f>
        <v>0.5971160790993254</v>
      </c>
      <c r="U40" s="82">
        <f>S40*T40</f>
        <v>1.2999681791479352</v>
      </c>
      <c r="V40" s="83">
        <f>分析係数表!D43</f>
        <v>0.11965406207615147</v>
      </c>
      <c r="W40" s="127">
        <f>ROUND(S40*V40,0)</f>
        <v>0</v>
      </c>
      <c r="X40" s="72">
        <f>分析係数表!E43</f>
        <v>0.10089499703022012</v>
      </c>
      <c r="Y40" s="126">
        <f>ROUND(S40*X40,0)</f>
        <v>0</v>
      </c>
    </row>
    <row r="41" spans="1:25" x14ac:dyDescent="0.15">
      <c r="A41" s="10" t="s">
        <v>166</v>
      </c>
      <c r="B41" s="9" t="s">
        <v>42</v>
      </c>
      <c r="C41" s="86"/>
      <c r="D41" s="72">
        <f>投入係数表!N41</f>
        <v>6.7366293695988541E-5</v>
      </c>
      <c r="E41" s="73">
        <f>$C$16*D41</f>
        <v>6.7366293695988542E-3</v>
      </c>
      <c r="F41" s="72">
        <f>分析係数表!C44</f>
        <v>0.69156580457188765</v>
      </c>
      <c r="G41" s="73">
        <f>E41*F41</f>
        <v>4.6588225100892399E-3</v>
      </c>
      <c r="H41" s="73">
        <v>1.2636692057749158E-2</v>
      </c>
      <c r="I41" s="73">
        <f>C41+H41</f>
        <v>1.2636692057749158E-2</v>
      </c>
      <c r="J41" s="72">
        <f>分析係数表!G44</f>
        <v>0.27271905819722003</v>
      </c>
      <c r="K41" s="74">
        <f>I41*J41</f>
        <v>3.4462667567176407E-3</v>
      </c>
      <c r="L41" s="75"/>
      <c r="M41" s="76"/>
      <c r="N41" s="77">
        <f>分析係数表!H44</f>
        <v>0.15674397651271663</v>
      </c>
      <c r="O41" s="78">
        <f t="shared" si="4"/>
        <v>0.95388518852408655</v>
      </c>
      <c r="P41" s="72">
        <f>分析係数表!C44</f>
        <v>0.69156580457188765</v>
      </c>
      <c r="Q41" s="78">
        <f>O41*P41</f>
        <v>0.65967437787086669</v>
      </c>
      <c r="R41" s="79">
        <v>0.67222721887137971</v>
      </c>
      <c r="S41" s="80">
        <f>I41+R41</f>
        <v>0.68486391092912891</v>
      </c>
      <c r="T41" s="81">
        <f>分析係数表!F44</f>
        <v>0.50862281906626206</v>
      </c>
      <c r="U41" s="82">
        <f>S41*T41</f>
        <v>0.34833741305351895</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投入係数表!N42</f>
        <v>1.6981919869197114E-4</v>
      </c>
      <c r="E42" s="73">
        <f>$C$16*D42</f>
        <v>1.6981919869197115E-2</v>
      </c>
      <c r="F42" s="72">
        <f>分析係数表!C45</f>
        <v>1</v>
      </c>
      <c r="G42" s="73">
        <f>E42*F42</f>
        <v>1.6981919869197115E-2</v>
      </c>
      <c r="H42" s="73">
        <v>3.8777837582493993E-2</v>
      </c>
      <c r="I42" s="73">
        <f>C42+H42</f>
        <v>3.8777837582493993E-2</v>
      </c>
      <c r="J42" s="72">
        <f>分析係数表!G45</f>
        <v>0</v>
      </c>
      <c r="K42" s="74">
        <f>I42*J42</f>
        <v>0</v>
      </c>
      <c r="L42" s="75"/>
      <c r="M42" s="76"/>
      <c r="N42" s="77">
        <f>分析係数表!H45</f>
        <v>0</v>
      </c>
      <c r="O42" s="78">
        <f t="shared" si="4"/>
        <v>0</v>
      </c>
      <c r="P42" s="72">
        <f>分析係数表!C45</f>
        <v>1</v>
      </c>
      <c r="Q42" s="78">
        <f>O42*P42</f>
        <v>0</v>
      </c>
      <c r="R42" s="79">
        <v>7.4406398822624009E-3</v>
      </c>
      <c r="S42" s="80">
        <f>I42+R42</f>
        <v>4.6218477464756394E-2</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投入係数表!N43</f>
        <v>3.753916542986362E-3</v>
      </c>
      <c r="E43" s="441">
        <f>$C$16*D43</f>
        <v>0.37539165429863619</v>
      </c>
      <c r="F43" s="447">
        <f>分析係数表!C46</f>
        <v>0.99300149364803736</v>
      </c>
      <c r="G43" s="441">
        <f>E43*F43</f>
        <v>0.37276447342155344</v>
      </c>
      <c r="H43" s="441">
        <v>0.55780876515665456</v>
      </c>
      <c r="I43" s="441">
        <f>C43+H43</f>
        <v>0.55780876515665456</v>
      </c>
      <c r="J43" s="447">
        <f>分析係数表!G46</f>
        <v>1.2662527198429125E-2</v>
      </c>
      <c r="K43" s="442">
        <f>I43*J43</f>
        <v>7.0632686603183028E-3</v>
      </c>
      <c r="L43" s="448"/>
      <c r="M43" s="449"/>
      <c r="N43" s="450">
        <f>分析係数表!H46</f>
        <v>3.642815848522589E-5</v>
      </c>
      <c r="O43" s="451">
        <f t="shared" si="4"/>
        <v>2.2168814137139026E-4</v>
      </c>
      <c r="P43" s="447">
        <f>分析係数表!C46</f>
        <v>0.99300149364803736</v>
      </c>
      <c r="Q43" s="451">
        <f>O43*P43</f>
        <v>2.201366555058478E-4</v>
      </c>
      <c r="R43" s="452">
        <v>1.94574668054447E-2</v>
      </c>
      <c r="S43" s="444">
        <f>I43+R43</f>
        <v>0.57726623196209925</v>
      </c>
      <c r="T43" s="453">
        <f>分析係数表!F46</f>
        <v>0.42786180544499286</v>
      </c>
      <c r="U43" s="445">
        <f>S43*T43</f>
        <v>0.24699017222973182</v>
      </c>
      <c r="V43" s="454">
        <f>分析係数表!D46</f>
        <v>2.303242583452741E-3</v>
      </c>
      <c r="W43" s="446">
        <f>ROUND(S43*V43,0)</f>
        <v>0</v>
      </c>
      <c r="X43" s="447">
        <f>分析係数表!E46</f>
        <v>2.2926285623308391E-3</v>
      </c>
      <c r="Y43" s="126">
        <f>ROUND(S43*X43,0)</f>
        <v>0</v>
      </c>
    </row>
    <row r="44" spans="1:25" x14ac:dyDescent="0.15">
      <c r="A44" s="129">
        <v>40</v>
      </c>
      <c r="B44" s="17" t="s">
        <v>137</v>
      </c>
      <c r="C44" s="135">
        <f>SUM(C5:C43)</f>
        <v>100</v>
      </c>
      <c r="D44" s="72">
        <f>投入係数表!N44</f>
        <v>0.81638860527211421</v>
      </c>
      <c r="E44" s="441">
        <f>SUM(E5:E43)</f>
        <v>81.638860527211435</v>
      </c>
      <c r="F44" s="447">
        <f>分析係数表!C47</f>
        <v>0.58532523599566522</v>
      </c>
      <c r="G44" s="441">
        <f>SUM(G5:G43)</f>
        <v>33.244979194850302</v>
      </c>
      <c r="H44" s="441">
        <f>SUM(H5:H43)</f>
        <v>46.67577146335519</v>
      </c>
      <c r="I44" s="441">
        <f>SUM(I5:I43)</f>
        <v>146.67577146335529</v>
      </c>
      <c r="J44" s="72">
        <f>分析係数表!G47</f>
        <v>0.25475569279079324</v>
      </c>
      <c r="K44" s="442">
        <f>SUM(K5:K43)</f>
        <v>8.9232049952877599</v>
      </c>
      <c r="L44" s="15">
        <f>最終需要_まとめ!M21</f>
        <v>0.68200000000000005</v>
      </c>
      <c r="M44" s="441">
        <f>K44*L44</f>
        <v>6.0856258067862523</v>
      </c>
      <c r="N44" s="77">
        <f>分析係数表!H47</f>
        <v>1</v>
      </c>
      <c r="O44" s="442">
        <f>SUM(O5:O43)</f>
        <v>6.0856258067862523</v>
      </c>
      <c r="P44" s="72">
        <f>分析係数表!C47</f>
        <v>0.58532523599566522</v>
      </c>
      <c r="Q44" s="443">
        <f>SUM(Q5:Q43)</f>
        <v>3.9517787440278789</v>
      </c>
      <c r="R44" s="441">
        <f>SUM(R5:R43)</f>
        <v>4.8521965826688138</v>
      </c>
      <c r="S44" s="444">
        <f>SUM(S5:S43)</f>
        <v>151.527968046024</v>
      </c>
      <c r="T44" s="453">
        <f>分析係数表!F47</f>
        <v>0.5063294671067512</v>
      </c>
      <c r="U44" s="445">
        <f>SUM(U5:U43)</f>
        <v>33.870701938330903</v>
      </c>
      <c r="V44" s="454">
        <f>分析係数表!D47</f>
        <v>6.4581730562403572E-2</v>
      </c>
      <c r="W44" s="446">
        <f>SUM(W5:W43)</f>
        <v>1</v>
      </c>
      <c r="X44" s="447">
        <f>分析係数表!E47</f>
        <v>5.7136770824146227E-2</v>
      </c>
      <c r="Y44" s="125">
        <f>SUM(Y5:Y43)</f>
        <v>1</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621</v>
      </c>
      <c r="S2" s="5" t="s">
        <v>139</v>
      </c>
      <c r="U2" s="60" t="s">
        <v>170</v>
      </c>
      <c r="W2" s="5" t="s">
        <v>122</v>
      </c>
      <c r="Y2" s="5" t="s">
        <v>140</v>
      </c>
    </row>
    <row r="3" spans="1:25" ht="45" x14ac:dyDescent="0.15">
      <c r="B3" s="61"/>
      <c r="C3" s="62" t="s">
        <v>185</v>
      </c>
      <c r="D3" s="62" t="s">
        <v>197</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投入係数表!O5</f>
        <v>3.6152897835526007E-6</v>
      </c>
      <c r="E5" s="73">
        <f t="shared" ref="E5:E38" si="0">$C$17*D5</f>
        <v>3.6152897835526005E-4</v>
      </c>
      <c r="F5" s="72">
        <f>分析係数表!C8</f>
        <v>0.16988323914406789</v>
      </c>
      <c r="G5" s="73">
        <f t="shared" ref="G5:G38" si="1">E5*F5</f>
        <v>6.1417713887437187E-5</v>
      </c>
      <c r="H5" s="73">
        <f t="array" ref="H5:H43">MMULT(逆行列係数!C5:AO43,'13'!G5:G43)</f>
        <v>1.0442725485007031E-3</v>
      </c>
      <c r="I5" s="73">
        <f t="shared" ref="I5:I38" si="2">C5+H5</f>
        <v>1.0442725485007031E-3</v>
      </c>
      <c r="J5" s="72">
        <f>分析係数表!G8</f>
        <v>0.11982810575688495</v>
      </c>
      <c r="K5" s="74">
        <f t="shared" ref="K5:K38" si="3">I5*J5</f>
        <v>1.2513320138075401E-4</v>
      </c>
      <c r="L5" s="75" t="s">
        <v>495</v>
      </c>
      <c r="M5" s="76" t="s">
        <v>495</v>
      </c>
      <c r="N5" s="77">
        <f>分析係数表!H8</f>
        <v>1.1007693311748612E-2</v>
      </c>
      <c r="O5" s="78">
        <f t="shared" ref="O5:O43" si="4">$M$44*N5</f>
        <v>0.1136433075399149</v>
      </c>
      <c r="P5" s="72">
        <f>分析係数表!C8</f>
        <v>0.16988323914406789</v>
      </c>
      <c r="Q5" s="78">
        <f t="shared" ref="Q5:Q38" si="5">O5*P5</f>
        <v>1.9306093191926218E-2</v>
      </c>
      <c r="R5" s="79">
        <f t="array" ref="R5:R43">MMULT(逆行列係数!C5:AO43,'13'!Q5:Q43)</f>
        <v>3.2353006706304824E-2</v>
      </c>
      <c r="S5" s="80">
        <f t="shared" ref="S5:S38" si="6">I5+R5</f>
        <v>3.3397279254805526E-2</v>
      </c>
      <c r="T5" s="81">
        <f>分析係数表!F8</f>
        <v>0.4520504153237429</v>
      </c>
      <c r="U5" s="82">
        <f t="shared" ref="U5:U38" si="7">S5*T5</f>
        <v>1.5097253957817861E-2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投入係数表!O6</f>
        <v>0</v>
      </c>
      <c r="E6" s="73">
        <f t="shared" si="0"/>
        <v>0</v>
      </c>
      <c r="F6" s="72">
        <f>分析係数表!C9</f>
        <v>0.40976645435244163</v>
      </c>
      <c r="G6" s="73">
        <f t="shared" si="1"/>
        <v>0</v>
      </c>
      <c r="H6" s="73">
        <v>8.0050037657544303E-4</v>
      </c>
      <c r="I6" s="73">
        <f t="shared" si="2"/>
        <v>8.0050037657544303E-4</v>
      </c>
      <c r="J6" s="72">
        <f>分析係数表!G9</f>
        <v>0.27278621711745094</v>
      </c>
      <c r="K6" s="74">
        <f t="shared" si="3"/>
        <v>2.1836546952711002E-4</v>
      </c>
      <c r="L6" s="75"/>
      <c r="M6" s="76"/>
      <c r="N6" s="77">
        <f>分析係数表!H9</f>
        <v>5.6766522140644718E-4</v>
      </c>
      <c r="O6" s="78">
        <f t="shared" si="4"/>
        <v>5.8605696496970179E-3</v>
      </c>
      <c r="P6" s="72">
        <f>分析係数表!C9</f>
        <v>0.40976645435244163</v>
      </c>
      <c r="Q6" s="78">
        <f t="shared" si="5"/>
        <v>2.4014648458418777E-3</v>
      </c>
      <c r="R6" s="79">
        <v>3.2325709059077144E-3</v>
      </c>
      <c r="S6" s="80">
        <f t="shared" si="6"/>
        <v>4.0330712824831576E-3</v>
      </c>
      <c r="T6" s="81">
        <f>分析係数表!F9</f>
        <v>0.74407187847350875</v>
      </c>
      <c r="U6" s="82">
        <f t="shared" si="7"/>
        <v>3.0008949251748062E-3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投入係数表!O7</f>
        <v>0</v>
      </c>
      <c r="E7" s="73">
        <f t="shared" si="0"/>
        <v>0</v>
      </c>
      <c r="F7" s="72">
        <f>分析係数表!C10</f>
        <v>0.68007710705743762</v>
      </c>
      <c r="G7" s="73">
        <f t="shared" si="1"/>
        <v>0</v>
      </c>
      <c r="H7" s="73">
        <v>4.4864913555309636E-3</v>
      </c>
      <c r="I7" s="73">
        <f t="shared" si="2"/>
        <v>4.4864913555309636E-3</v>
      </c>
      <c r="J7" s="72">
        <f>分析係数表!G10</f>
        <v>0.17854260725424764</v>
      </c>
      <c r="K7" s="74">
        <f t="shared" si="3"/>
        <v>8.0102986404014193E-4</v>
      </c>
      <c r="L7" s="75"/>
      <c r="M7" s="76"/>
      <c r="N7" s="77">
        <f>分析係数表!H10</f>
        <v>1.290834700219075E-3</v>
      </c>
      <c r="O7" s="78">
        <f t="shared" si="4"/>
        <v>1.3326563582909927E-2</v>
      </c>
      <c r="P7" s="72">
        <f>分析係数表!C10</f>
        <v>0.68007710705743762</v>
      </c>
      <c r="Q7" s="78">
        <f t="shared" si="5"/>
        <v>9.0630908084823828E-3</v>
      </c>
      <c r="R7" s="79">
        <v>1.528696913087574E-2</v>
      </c>
      <c r="S7" s="80">
        <f t="shared" si="6"/>
        <v>1.9773460486406703E-2</v>
      </c>
      <c r="T7" s="81">
        <f>分析係数表!F10</f>
        <v>0.51654343606185527</v>
      </c>
      <c r="U7" s="82">
        <f t="shared" si="7"/>
        <v>1.0213851222481841E-2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投入係数表!O8</f>
        <v>0.11110147033835498</v>
      </c>
      <c r="E8" s="73">
        <f t="shared" si="0"/>
        <v>11.110147033835498</v>
      </c>
      <c r="F8" s="72">
        <f>分析係数表!C11</f>
        <v>2.1147201560344109E-2</v>
      </c>
      <c r="G8" s="73">
        <f t="shared" si="1"/>
        <v>0.2349485186895785</v>
      </c>
      <c r="H8" s="73">
        <v>0.28840986790198625</v>
      </c>
      <c r="I8" s="73">
        <f t="shared" si="2"/>
        <v>0.28840986790198625</v>
      </c>
      <c r="J8" s="72">
        <f>分析係数表!G11</f>
        <v>0.2349962690544718</v>
      </c>
      <c r="K8" s="74">
        <f t="shared" si="3"/>
        <v>6.7775242915459832E-2</v>
      </c>
      <c r="L8" s="75"/>
      <c r="M8" s="76"/>
      <c r="N8" s="77">
        <f>分析係数表!H11</f>
        <v>-2.2238602446561594E-5</v>
      </c>
      <c r="O8" s="78">
        <f t="shared" si="4"/>
        <v>-2.2959109284005275E-4</v>
      </c>
      <c r="P8" s="72">
        <f>分析係数表!C11</f>
        <v>2.1147201560344109E-2</v>
      </c>
      <c r="Q8" s="78">
        <f t="shared" si="5"/>
        <v>-4.8552091167482724E-6</v>
      </c>
      <c r="R8" s="79">
        <v>2.6698004201905134E-3</v>
      </c>
      <c r="S8" s="80">
        <f t="shared" si="6"/>
        <v>0.29107966832217674</v>
      </c>
      <c r="T8" s="81">
        <f>分析係数表!F11</f>
        <v>0.38828483104146677</v>
      </c>
      <c r="U8" s="82">
        <f t="shared" si="7"/>
        <v>0.11302181983408259</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投入係数表!O9</f>
        <v>0</v>
      </c>
      <c r="E9" s="73">
        <f t="shared" si="0"/>
        <v>0</v>
      </c>
      <c r="F9" s="72">
        <f>分析係数表!C12</f>
        <v>0.26979296775158057</v>
      </c>
      <c r="G9" s="73">
        <f t="shared" si="1"/>
        <v>0</v>
      </c>
      <c r="H9" s="73">
        <v>3.3347822493614522E-3</v>
      </c>
      <c r="I9" s="73">
        <f t="shared" si="2"/>
        <v>3.3347822493614522E-3</v>
      </c>
      <c r="J9" s="72">
        <f>分析係数表!G12</f>
        <v>0.14399966915404239</v>
      </c>
      <c r="K9" s="74">
        <f t="shared" si="3"/>
        <v>4.8020754060882238E-4</v>
      </c>
      <c r="L9" s="75"/>
      <c r="M9" s="76"/>
      <c r="N9" s="77">
        <f>分析係数表!H12</f>
        <v>8.4790563397567215E-2</v>
      </c>
      <c r="O9" s="78">
        <f t="shared" si="4"/>
        <v>0.87537686595864006</v>
      </c>
      <c r="P9" s="72">
        <f>分析係数表!C12</f>
        <v>0.26979296775158057</v>
      </c>
      <c r="Q9" s="78">
        <f t="shared" si="5"/>
        <v>0.23617052256805904</v>
      </c>
      <c r="R9" s="79">
        <v>0.29835720690016665</v>
      </c>
      <c r="S9" s="80">
        <f t="shared" si="6"/>
        <v>0.30169198914952811</v>
      </c>
      <c r="T9" s="81">
        <f>分析係数表!F12</f>
        <v>0.33481714299007204</v>
      </c>
      <c r="U9" s="82">
        <f t="shared" si="7"/>
        <v>0.10101164987003682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投入係数表!O10</f>
        <v>5.7121578580131087E-4</v>
      </c>
      <c r="E10" s="73">
        <f t="shared" si="0"/>
        <v>5.7121578580131088E-2</v>
      </c>
      <c r="F10" s="72">
        <f>分析係数表!C13</f>
        <v>6.684233532602335E-2</v>
      </c>
      <c r="G10" s="73">
        <f t="shared" si="1"/>
        <v>3.8181397098049148E-3</v>
      </c>
      <c r="H10" s="73">
        <v>6.3391828869154652E-3</v>
      </c>
      <c r="I10" s="73">
        <f t="shared" si="2"/>
        <v>6.3391828869154652E-3</v>
      </c>
      <c r="J10" s="72">
        <f>分析係数表!G13</f>
        <v>0.23596605339775753</v>
      </c>
      <c r="K10" s="74">
        <f t="shared" si="3"/>
        <v>1.4958319675920453E-3</v>
      </c>
      <c r="L10" s="75"/>
      <c r="M10" s="76"/>
      <c r="N10" s="77">
        <f>分析係数表!H13</f>
        <v>1.6879182236800124E-2</v>
      </c>
      <c r="O10" s="78">
        <f t="shared" si="4"/>
        <v>0.17426049614878228</v>
      </c>
      <c r="P10" s="72">
        <f>分析係数表!C13</f>
        <v>6.684233532602335E-2</v>
      </c>
      <c r="Q10" s="78">
        <f t="shared" si="5"/>
        <v>1.1647978517656105E-2</v>
      </c>
      <c r="R10" s="79">
        <v>1.3013239174278872E-2</v>
      </c>
      <c r="S10" s="80">
        <f t="shared" si="6"/>
        <v>1.9352422061194335E-2</v>
      </c>
      <c r="T10" s="81">
        <f>分析係数表!F13</f>
        <v>0.36934894381465649</v>
      </c>
      <c r="U10" s="82">
        <f t="shared" si="7"/>
        <v>7.1477966485575858E-3</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投入係数表!O11</f>
        <v>1.5003452601743293E-3</v>
      </c>
      <c r="E11" s="73">
        <f t="shared" si="0"/>
        <v>0.15003452601743292</v>
      </c>
      <c r="F11" s="72">
        <f>分析係数表!C14</f>
        <v>0.21710827927701792</v>
      </c>
      <c r="G11" s="73">
        <f t="shared" si="1"/>
        <v>3.2573737775787835E-2</v>
      </c>
      <c r="H11" s="73">
        <v>7.3178205171553448E-2</v>
      </c>
      <c r="I11" s="73">
        <f t="shared" si="2"/>
        <v>7.3178205171553448E-2</v>
      </c>
      <c r="J11" s="72">
        <f>分析係数表!G14</f>
        <v>0.17574790290253137</v>
      </c>
      <c r="K11" s="74">
        <f t="shared" si="3"/>
        <v>1.2860916097071694E-2</v>
      </c>
      <c r="L11" s="75"/>
      <c r="M11" s="76"/>
      <c r="N11" s="77">
        <f>分析係数表!H14</f>
        <v>1.1225515443921091E-3</v>
      </c>
      <c r="O11" s="78">
        <f t="shared" si="4"/>
        <v>1.1589210089329231E-2</v>
      </c>
      <c r="P11" s="72">
        <f>分析係数表!C14</f>
        <v>0.21710827927701792</v>
      </c>
      <c r="Q11" s="78">
        <f t="shared" si="5"/>
        <v>2.5161134606741242E-3</v>
      </c>
      <c r="R11" s="79">
        <v>1.4156641846554368E-2</v>
      </c>
      <c r="S11" s="80">
        <f t="shared" si="6"/>
        <v>8.7334847018107814E-2</v>
      </c>
      <c r="T11" s="81">
        <f>分析係数表!F14</f>
        <v>0.32729567218469302</v>
      </c>
      <c r="U11" s="82">
        <f t="shared" si="7"/>
        <v>2.8584317459938929E-2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投入係数表!O12</f>
        <v>4.927639974982195E-3</v>
      </c>
      <c r="E12" s="73">
        <f t="shared" si="0"/>
        <v>0.49276399749821947</v>
      </c>
      <c r="F12" s="72">
        <f>分析係数表!C15</f>
        <v>0.1777237835164599</v>
      </c>
      <c r="G12" s="73">
        <f t="shared" si="1"/>
        <v>8.7575882016078951E-2</v>
      </c>
      <c r="H12" s="73">
        <v>0.11448023237917673</v>
      </c>
      <c r="I12" s="73">
        <f t="shared" si="2"/>
        <v>0.11448023237917673</v>
      </c>
      <c r="J12" s="72">
        <f>分析係数表!G15</f>
        <v>0.10387096116118634</v>
      </c>
      <c r="K12" s="74">
        <f t="shared" si="3"/>
        <v>1.1891171771181054E-2</v>
      </c>
      <c r="L12" s="75"/>
      <c r="M12" s="76"/>
      <c r="N12" s="77">
        <f>分析係数表!H15</f>
        <v>7.5144901505810619E-3</v>
      </c>
      <c r="O12" s="78">
        <f t="shared" si="4"/>
        <v>7.7579515617199613E-2</v>
      </c>
      <c r="P12" s="72">
        <f>分析係数表!C15</f>
        <v>0.1777237835164599</v>
      </c>
      <c r="Q12" s="78">
        <f t="shared" si="5"/>
        <v>1.3787725038863004E-2</v>
      </c>
      <c r="R12" s="79">
        <v>3.2362515856529682E-2</v>
      </c>
      <c r="S12" s="80">
        <f t="shared" si="6"/>
        <v>0.14684274823570642</v>
      </c>
      <c r="T12" s="81">
        <f>分析係数表!F15</f>
        <v>0.33005409485469872</v>
      </c>
      <c r="U12" s="82">
        <f t="shared" si="7"/>
        <v>4.8466050354912492E-2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投入係数表!O13</f>
        <v>3.9225894151545719E-3</v>
      </c>
      <c r="E13" s="73">
        <f t="shared" si="0"/>
        <v>0.3922589415154572</v>
      </c>
      <c r="F13" s="72">
        <f>分析係数表!C16</f>
        <v>0.12368252551663639</v>
      </c>
      <c r="G13" s="73">
        <f t="shared" si="1"/>
        <v>4.8515576543114315E-2</v>
      </c>
      <c r="H13" s="73">
        <v>0.11978915801690772</v>
      </c>
      <c r="I13" s="73">
        <f t="shared" si="2"/>
        <v>0.11978915801690772</v>
      </c>
      <c r="J13" s="72">
        <f>分析係数表!G16</f>
        <v>1.9772048092292722E-2</v>
      </c>
      <c r="K13" s="74">
        <f t="shared" si="3"/>
        <v>2.3684769932455518E-3</v>
      </c>
      <c r="L13" s="75"/>
      <c r="M13" s="76"/>
      <c r="N13" s="77">
        <f>分析係数表!H16</f>
        <v>1.7113434381227897E-2</v>
      </c>
      <c r="O13" s="78">
        <f t="shared" si="4"/>
        <v>0.17667891277224296</v>
      </c>
      <c r="P13" s="72">
        <f>分析係数表!C16</f>
        <v>0.12368252551663639</v>
      </c>
      <c r="Q13" s="78">
        <f t="shared" si="5"/>
        <v>2.1852094137204514E-2</v>
      </c>
      <c r="R13" s="79">
        <v>3.1760155525487922E-2</v>
      </c>
      <c r="S13" s="80">
        <f t="shared" si="6"/>
        <v>0.15154931354239565</v>
      </c>
      <c r="T13" s="81">
        <f>分析係数表!F16</f>
        <v>0.17086837167280561</v>
      </c>
      <c r="U13" s="82">
        <f t="shared" si="7"/>
        <v>2.5894984433120612E-2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投入係数表!O14</f>
        <v>2.2089420577506391E-3</v>
      </c>
      <c r="E14" s="73">
        <f t="shared" si="0"/>
        <v>0.22089420577506391</v>
      </c>
      <c r="F14" s="72">
        <f>分析係数表!C17</f>
        <v>0.19283956701830429</v>
      </c>
      <c r="G14" s="73">
        <f t="shared" si="1"/>
        <v>4.2597142998515539E-2</v>
      </c>
      <c r="H14" s="73">
        <v>6.8752679870582617E-2</v>
      </c>
      <c r="I14" s="73">
        <f t="shared" si="2"/>
        <v>6.8752679870582617E-2</v>
      </c>
      <c r="J14" s="72">
        <f>分析係数表!G17</f>
        <v>0.23402763404868787</v>
      </c>
      <c r="K14" s="74">
        <f t="shared" si="3"/>
        <v>1.6090027004619298E-2</v>
      </c>
      <c r="L14" s="75"/>
      <c r="M14" s="76"/>
      <c r="N14" s="77">
        <f>分析係数表!H17</f>
        <v>3.1766349957435482E-3</v>
      </c>
      <c r="O14" s="78">
        <f t="shared" si="4"/>
        <v>3.2795545582473502E-2</v>
      </c>
      <c r="P14" s="72">
        <f>分析係数表!C17</f>
        <v>0.19283956701830429</v>
      </c>
      <c r="Q14" s="78">
        <f t="shared" si="5"/>
        <v>6.3242788102532525E-3</v>
      </c>
      <c r="R14" s="79">
        <v>1.4539777483469189E-2</v>
      </c>
      <c r="S14" s="80">
        <f t="shared" si="6"/>
        <v>8.3292457354051802E-2</v>
      </c>
      <c r="T14" s="81">
        <f>分析係数表!F17</f>
        <v>0.36995154049829787</v>
      </c>
      <c r="U14" s="82">
        <f t="shared" si="7"/>
        <v>3.0814172910020244E-2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投入係数表!O15</f>
        <v>7.0715068166288869E-3</v>
      </c>
      <c r="E15" s="73">
        <f t="shared" si="0"/>
        <v>0.70715068166288864</v>
      </c>
      <c r="F15" s="72">
        <f>分析係数表!C18</f>
        <v>0.30630539049432115</v>
      </c>
      <c r="G15" s="73">
        <f t="shared" si="1"/>
        <v>0.21660406568507648</v>
      </c>
      <c r="H15" s="73">
        <v>0.24558403910739812</v>
      </c>
      <c r="I15" s="73">
        <f t="shared" si="2"/>
        <v>0.24558403910739812</v>
      </c>
      <c r="J15" s="72">
        <f>分析係数表!G18</f>
        <v>0.21755179396051724</v>
      </c>
      <c r="K15" s="74">
        <f t="shared" si="3"/>
        <v>5.3427248275884284E-2</v>
      </c>
      <c r="L15" s="75"/>
      <c r="M15" s="76"/>
      <c r="N15" s="77">
        <f>分析係数表!H18</f>
        <v>5.3704565311248737E-4</v>
      </c>
      <c r="O15" s="78">
        <f t="shared" si="4"/>
        <v>5.5444535554508255E-3</v>
      </c>
      <c r="P15" s="72">
        <f>分析係数表!C18</f>
        <v>0.30630539049432115</v>
      </c>
      <c r="Q15" s="78">
        <f t="shared" si="5"/>
        <v>1.6982960113799924E-3</v>
      </c>
      <c r="R15" s="79">
        <v>4.4878025207701674E-3</v>
      </c>
      <c r="S15" s="80">
        <f t="shared" si="6"/>
        <v>0.25007184162816831</v>
      </c>
      <c r="T15" s="81">
        <f>分析係数表!F18</f>
        <v>0.4635011306393737</v>
      </c>
      <c r="U15" s="82">
        <f t="shared" si="7"/>
        <v>0.11590858133572642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投入係数表!O16</f>
        <v>6.3990629168881035E-4</v>
      </c>
      <c r="E16" s="73">
        <f t="shared" si="0"/>
        <v>6.3990629168881041E-2</v>
      </c>
      <c r="F16" s="72">
        <f>分析係数表!C19</f>
        <v>0.36966314955627488</v>
      </c>
      <c r="G16" s="73">
        <f t="shared" si="1"/>
        <v>2.3654977520656199E-2</v>
      </c>
      <c r="H16" s="73">
        <v>4.9979214767605987E-2</v>
      </c>
      <c r="I16" s="73">
        <f t="shared" si="2"/>
        <v>4.9979214767605987E-2</v>
      </c>
      <c r="J16" s="72">
        <f>分析係数表!G19</f>
        <v>4.2381117789262797E-2</v>
      </c>
      <c r="K16" s="74">
        <f t="shared" si="3"/>
        <v>2.1181749880807722E-3</v>
      </c>
      <c r="L16" s="75"/>
      <c r="M16" s="76"/>
      <c r="N16" s="77">
        <f>分析係数表!H19</f>
        <v>-1.254655481313475E-4</v>
      </c>
      <c r="O16" s="78">
        <f t="shared" si="4"/>
        <v>-1.2953049715453723E-3</v>
      </c>
      <c r="P16" s="72">
        <f>分析係数表!C19</f>
        <v>0.36966314955627488</v>
      </c>
      <c r="Q16" s="78">
        <f t="shared" si="5"/>
        <v>-4.7882651541736337E-4</v>
      </c>
      <c r="R16" s="79">
        <v>3.0389475906468727E-3</v>
      </c>
      <c r="S16" s="80">
        <f t="shared" si="6"/>
        <v>5.3018162358252859E-2</v>
      </c>
      <c r="T16" s="81">
        <f>分析係数表!F19</f>
        <v>0.17645477862102601</v>
      </c>
      <c r="U16" s="82">
        <f t="shared" si="7"/>
        <v>9.3553081018191223E-3</v>
      </c>
      <c r="V16" s="83">
        <f>分析係数表!D19</f>
        <v>8.3109656186295868E-3</v>
      </c>
      <c r="W16" s="127">
        <f t="shared" si="8"/>
        <v>0</v>
      </c>
      <c r="X16" s="72">
        <f>分析係数表!E19</f>
        <v>8.1137788631236215E-3</v>
      </c>
      <c r="Y16" s="126">
        <f t="shared" si="9"/>
        <v>0</v>
      </c>
    </row>
    <row r="17" spans="1:25" x14ac:dyDescent="0.15">
      <c r="A17" s="10" t="s">
        <v>5</v>
      </c>
      <c r="B17" s="9" t="s">
        <v>33</v>
      </c>
      <c r="C17" s="71">
        <f>最終需要_まとめ!C18</f>
        <v>100</v>
      </c>
      <c r="D17" s="72">
        <f>投入係数表!O17</f>
        <v>0.43894679378025547</v>
      </c>
      <c r="E17" s="73">
        <f t="shared" si="0"/>
        <v>43.89467937802555</v>
      </c>
      <c r="F17" s="72">
        <f>分析係数表!C20</f>
        <v>0.11840151680286914</v>
      </c>
      <c r="G17" s="73">
        <f t="shared" si="1"/>
        <v>5.1971966179338462</v>
      </c>
      <c r="H17" s="73">
        <v>5.4860564907824507</v>
      </c>
      <c r="I17" s="73">
        <f t="shared" si="2"/>
        <v>105.48605649078245</v>
      </c>
      <c r="J17" s="72">
        <f>分析係数表!G20</f>
        <v>0.11103277983246747</v>
      </c>
      <c r="K17" s="74">
        <f t="shared" si="3"/>
        <v>11.712410085736273</v>
      </c>
      <c r="L17" s="75"/>
      <c r="M17" s="76"/>
      <c r="N17" s="77">
        <f>分析係数表!H20</f>
        <v>6.0558701736942728E-4</v>
      </c>
      <c r="O17" s="78">
        <f t="shared" si="4"/>
        <v>6.2520738639802427E-3</v>
      </c>
      <c r="P17" s="72">
        <f>分析係数表!C20</f>
        <v>0.11840151680286914</v>
      </c>
      <c r="Q17" s="78">
        <f t="shared" si="5"/>
        <v>7.4025502865883571E-4</v>
      </c>
      <c r="R17" s="79">
        <v>1.9306471672510565E-3</v>
      </c>
      <c r="S17" s="80">
        <f t="shared" si="6"/>
        <v>105.4879871379497</v>
      </c>
      <c r="T17" s="81">
        <f>分析係数表!F20</f>
        <v>0.24737258814980315</v>
      </c>
      <c r="U17" s="82">
        <f t="shared" si="7"/>
        <v>26.094836397027763</v>
      </c>
      <c r="V17" s="83">
        <f>分析係数表!D20</f>
        <v>2.4837040813006365E-2</v>
      </c>
      <c r="W17" s="127">
        <f t="shared" si="8"/>
        <v>3</v>
      </c>
      <c r="X17" s="72">
        <f>分析係数表!E20</f>
        <v>2.4562278789456368E-2</v>
      </c>
      <c r="Y17" s="126">
        <f t="shared" si="9"/>
        <v>3</v>
      </c>
    </row>
    <row r="18" spans="1:25" x14ac:dyDescent="0.15">
      <c r="A18" s="10" t="s">
        <v>6</v>
      </c>
      <c r="B18" s="9" t="s">
        <v>34</v>
      </c>
      <c r="C18" s="86"/>
      <c r="D18" s="72">
        <f>投入係数表!O18</f>
        <v>1.5798816354124865E-3</v>
      </c>
      <c r="E18" s="73">
        <f t="shared" si="0"/>
        <v>0.15798816354124864</v>
      </c>
      <c r="F18" s="72">
        <f>分析係数表!C21</f>
        <v>0.26258212636596168</v>
      </c>
      <c r="G18" s="73">
        <f t="shared" si="1"/>
        <v>4.1484867923314371E-2</v>
      </c>
      <c r="H18" s="73">
        <v>6.765043055769146E-2</v>
      </c>
      <c r="I18" s="73">
        <f t="shared" si="2"/>
        <v>6.765043055769146E-2</v>
      </c>
      <c r="J18" s="72">
        <f>分析係数表!G21</f>
        <v>0.28467983327929475</v>
      </c>
      <c r="K18" s="74">
        <f t="shared" si="3"/>
        <v>1.925871329243611E-2</v>
      </c>
      <c r="L18" s="75"/>
      <c r="M18" s="76"/>
      <c r="N18" s="77">
        <f>分析係数表!H21</f>
        <v>1.0324354165676096E-3</v>
      </c>
      <c r="O18" s="78">
        <f t="shared" si="4"/>
        <v>1.0658852153417674E-2</v>
      </c>
      <c r="P18" s="72">
        <f>分析係数表!C21</f>
        <v>0.26258212636596168</v>
      </c>
      <c r="Q18" s="78">
        <f t="shared" si="5"/>
        <v>2.7988240630648226E-3</v>
      </c>
      <c r="R18" s="79">
        <v>8.1307678850749375E-3</v>
      </c>
      <c r="S18" s="80">
        <f t="shared" si="6"/>
        <v>7.5781198442766401E-2</v>
      </c>
      <c r="T18" s="81">
        <f>分析係数表!F21</f>
        <v>0.42515189534375575</v>
      </c>
      <c r="U18" s="82">
        <f t="shared" si="7"/>
        <v>3.2218520149363404E-2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投入係数表!O19</f>
        <v>0</v>
      </c>
      <c r="E19" s="73">
        <f t="shared" si="0"/>
        <v>0</v>
      </c>
      <c r="F19" s="72">
        <f>分析係数表!C22</f>
        <v>0.19256748567873505</v>
      </c>
      <c r="G19" s="73">
        <f t="shared" si="1"/>
        <v>0</v>
      </c>
      <c r="H19" s="73">
        <v>8.7047506926511888E-3</v>
      </c>
      <c r="I19" s="73">
        <f t="shared" si="2"/>
        <v>8.7047506926511888E-3</v>
      </c>
      <c r="J19" s="72">
        <f>分析係数表!G22</f>
        <v>0.19753386347788673</v>
      </c>
      <c r="K19" s="74">
        <f t="shared" si="3"/>
        <v>1.7194830349312E-3</v>
      </c>
      <c r="L19" s="75"/>
      <c r="M19" s="76"/>
      <c r="N19" s="77">
        <f>分析係数表!H22</f>
        <v>4.8211298587508529E-5</v>
      </c>
      <c r="O19" s="78">
        <f t="shared" si="4"/>
        <v>4.9773292888086065E-4</v>
      </c>
      <c r="P19" s="72">
        <f>分析係数表!C22</f>
        <v>0.19256748567873505</v>
      </c>
      <c r="Q19" s="78">
        <f t="shared" si="5"/>
        <v>9.5847178654099983E-5</v>
      </c>
      <c r="R19" s="79">
        <v>2.3396609808955344E-3</v>
      </c>
      <c r="S19" s="80">
        <f t="shared" si="6"/>
        <v>1.1044411673546722E-2</v>
      </c>
      <c r="T19" s="81">
        <f>分析係数表!F22</f>
        <v>0.41915604646677446</v>
      </c>
      <c r="U19" s="82">
        <f t="shared" si="7"/>
        <v>4.6293319326353366E-3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投入係数表!O20</f>
        <v>1.7353390961052483E-4</v>
      </c>
      <c r="E20" s="73">
        <f t="shared" si="0"/>
        <v>1.7353390961052484E-2</v>
      </c>
      <c r="F20" s="72">
        <f>分析係数表!C23</f>
        <v>0.20116432520583094</v>
      </c>
      <c r="G20" s="73">
        <f t="shared" si="1"/>
        <v>3.4908831827130892E-3</v>
      </c>
      <c r="H20" s="73">
        <v>1.3128700615530956E-2</v>
      </c>
      <c r="I20" s="73">
        <f t="shared" si="2"/>
        <v>1.3128700615530956E-2</v>
      </c>
      <c r="J20" s="72">
        <f>分析係数表!G23</f>
        <v>0.20785566100352021</v>
      </c>
      <c r="K20" s="74">
        <f t="shared" si="3"/>
        <v>2.7288747445585095E-3</v>
      </c>
      <c r="L20" s="75"/>
      <c r="M20" s="76"/>
      <c r="N20" s="77">
        <f>分析係数表!H23</f>
        <v>2.5225877402069866E-5</v>
      </c>
      <c r="O20" s="78">
        <f t="shared" si="4"/>
        <v>2.6043168740065684E-4</v>
      </c>
      <c r="P20" s="72">
        <f>分析係数表!C23</f>
        <v>0.20116432520583094</v>
      </c>
      <c r="Q20" s="78">
        <f t="shared" si="5"/>
        <v>5.2389564658169034E-5</v>
      </c>
      <c r="R20" s="79">
        <v>2.2302712906011124E-3</v>
      </c>
      <c r="S20" s="80">
        <f t="shared" si="6"/>
        <v>1.5358971906132068E-2</v>
      </c>
      <c r="T20" s="81">
        <f>分析係数表!F23</f>
        <v>0.42478695148042223</v>
      </c>
      <c r="U20" s="82">
        <f t="shared" si="7"/>
        <v>6.5242908538792905E-3</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投入係数表!O21</f>
        <v>0</v>
      </c>
      <c r="E21" s="73">
        <f t="shared" si="0"/>
        <v>0</v>
      </c>
      <c r="F21" s="72">
        <f>分析係数表!C24</f>
        <v>0.46796458506974481</v>
      </c>
      <c r="G21" s="73">
        <f t="shared" si="1"/>
        <v>0</v>
      </c>
      <c r="H21" s="73">
        <v>8.978905402516486E-3</v>
      </c>
      <c r="I21" s="73">
        <f t="shared" si="2"/>
        <v>8.978905402516486E-3</v>
      </c>
      <c r="J21" s="72">
        <f>分析係数表!G24</f>
        <v>0.19290112247208774</v>
      </c>
      <c r="K21" s="74">
        <f t="shared" si="3"/>
        <v>1.7320409307161229E-3</v>
      </c>
      <c r="L21" s="75"/>
      <c r="M21" s="76"/>
      <c r="N21" s="77">
        <f>分析係数表!H24</f>
        <v>1.1220536652328578E-3</v>
      </c>
      <c r="O21" s="78">
        <f t="shared" si="4"/>
        <v>1.1584069990235797E-2</v>
      </c>
      <c r="P21" s="72">
        <f>分析係数表!C24</f>
        <v>0.46796458506974481</v>
      </c>
      <c r="Q21" s="78">
        <f t="shared" si="5"/>
        <v>5.4209345063995773E-3</v>
      </c>
      <c r="R21" s="79">
        <v>1.1001447147032639E-2</v>
      </c>
      <c r="S21" s="80">
        <f t="shared" si="6"/>
        <v>1.9980352549549125E-2</v>
      </c>
      <c r="T21" s="81">
        <f>分析係数表!F24</f>
        <v>0.36341689561906876</v>
      </c>
      <c r="U21" s="82">
        <f t="shared" si="7"/>
        <v>7.2611976969316882E-3</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投入係数表!O22</f>
        <v>3.9768187619078608E-5</v>
      </c>
      <c r="E22" s="73">
        <f t="shared" si="0"/>
        <v>3.9768187619078606E-3</v>
      </c>
      <c r="F22" s="72">
        <f>分析係数表!C25</f>
        <v>0.11839811615034102</v>
      </c>
      <c r="G22" s="73">
        <f t="shared" si="1"/>
        <v>4.7084784968122223E-4</v>
      </c>
      <c r="H22" s="73">
        <v>7.1916397783070574E-3</v>
      </c>
      <c r="I22" s="73">
        <f t="shared" si="2"/>
        <v>7.1916397783070574E-3</v>
      </c>
      <c r="J22" s="72">
        <f>分析係数表!G25</f>
        <v>0.19601885967651284</v>
      </c>
      <c r="K22" s="74">
        <f t="shared" si="3"/>
        <v>1.4096970285479989E-3</v>
      </c>
      <c r="L22" s="75"/>
      <c r="M22" s="76"/>
      <c r="N22" s="77">
        <f>分析係数表!H25</f>
        <v>4.7721717414244671E-4</v>
      </c>
      <c r="O22" s="78">
        <f t="shared" si="4"/>
        <v>4.9267849810565052E-3</v>
      </c>
      <c r="P22" s="72">
        <f>分析係数表!C25</f>
        <v>0.11839811615034102</v>
      </c>
      <c r="Q22" s="78">
        <f t="shared" si="5"/>
        <v>5.8332206043488371E-4</v>
      </c>
      <c r="R22" s="79">
        <v>3.6798941944949756E-3</v>
      </c>
      <c r="S22" s="80">
        <f t="shared" si="6"/>
        <v>1.0871533972802033E-2</v>
      </c>
      <c r="T22" s="81">
        <f>分析係数表!F25</f>
        <v>0.34892899519140697</v>
      </c>
      <c r="U22" s="82">
        <f t="shared" si="7"/>
        <v>3.7933934253190577E-3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投入係数表!O23</f>
        <v>3.6152897835526007E-6</v>
      </c>
      <c r="E23" s="73">
        <f t="shared" si="0"/>
        <v>3.6152897835526005E-4</v>
      </c>
      <c r="F23" s="72">
        <f>分析係数表!C26</f>
        <v>0.29113960871661038</v>
      </c>
      <c r="G23" s="73">
        <f t="shared" si="1"/>
        <v>1.0525540529806632E-4</v>
      </c>
      <c r="H23" s="73">
        <v>9.504097089329866E-3</v>
      </c>
      <c r="I23" s="73">
        <f t="shared" si="2"/>
        <v>9.504097089329866E-3</v>
      </c>
      <c r="J23" s="72">
        <f>分析係数表!G26</f>
        <v>0.2004458717578543</v>
      </c>
      <c r="K23" s="74">
        <f t="shared" si="3"/>
        <v>1.9050570263420108E-3</v>
      </c>
      <c r="L23" s="75"/>
      <c r="M23" s="76"/>
      <c r="N23" s="77">
        <f>分析係数表!H26</f>
        <v>1.0726059667332082E-2</v>
      </c>
      <c r="O23" s="78">
        <f t="shared" si="4"/>
        <v>0.11073572481939573</v>
      </c>
      <c r="P23" s="72">
        <f>分析係数表!C26</f>
        <v>0.29113960871661038</v>
      </c>
      <c r="Q23" s="78">
        <f t="shared" si="5"/>
        <v>3.2239555594869108E-2</v>
      </c>
      <c r="R23" s="79">
        <v>3.6273085534491371E-2</v>
      </c>
      <c r="S23" s="80">
        <f t="shared" si="6"/>
        <v>4.5777182623821237E-2</v>
      </c>
      <c r="T23" s="81">
        <f>分析係数表!F26</f>
        <v>0.34176102976079403</v>
      </c>
      <c r="U23" s="82">
        <f t="shared" si="7"/>
        <v>1.5644857073065073E-2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投入係数表!O24</f>
        <v>0</v>
      </c>
      <c r="E24" s="73">
        <f t="shared" si="0"/>
        <v>0</v>
      </c>
      <c r="F24" s="72">
        <f>分析係数表!C27</f>
        <v>0.22390034937983039</v>
      </c>
      <c r="G24" s="73">
        <f t="shared" si="1"/>
        <v>0</v>
      </c>
      <c r="H24" s="73">
        <v>1.2996647416338881E-3</v>
      </c>
      <c r="I24" s="73">
        <f t="shared" si="2"/>
        <v>1.2996647416338881E-3</v>
      </c>
      <c r="J24" s="72">
        <f>分析係数表!G27</f>
        <v>0.17801424712710151</v>
      </c>
      <c r="K24" s="74">
        <f t="shared" si="3"/>
        <v>2.3135884049959549E-4</v>
      </c>
      <c r="L24" s="75"/>
      <c r="M24" s="76"/>
      <c r="N24" s="77">
        <f>分析係数表!H27</f>
        <v>1.001616696609949E-2</v>
      </c>
      <c r="O24" s="78">
        <f t="shared" si="4"/>
        <v>0.10340680019534106</v>
      </c>
      <c r="P24" s="72">
        <f>分析係数表!C27</f>
        <v>0.22390034937983039</v>
      </c>
      <c r="Q24" s="78">
        <f t="shared" si="5"/>
        <v>2.3152818691987175E-2</v>
      </c>
      <c r="R24" s="79">
        <v>2.3644334339670958E-2</v>
      </c>
      <c r="S24" s="80">
        <f t="shared" si="6"/>
        <v>2.4943999081304846E-2</v>
      </c>
      <c r="T24" s="81">
        <f>分析係数表!F27</f>
        <v>0.3354402389489512</v>
      </c>
      <c r="U24" s="82">
        <f t="shared" si="7"/>
        <v>8.3672210121753174E-3</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投入係数表!O25</f>
        <v>0</v>
      </c>
      <c r="E25" s="73">
        <f t="shared" si="0"/>
        <v>0</v>
      </c>
      <c r="F25" s="72">
        <f>分析係数表!C28</f>
        <v>0.22512814125204084</v>
      </c>
      <c r="G25" s="73">
        <f t="shared" si="1"/>
        <v>0</v>
      </c>
      <c r="H25" s="73">
        <v>1.606406282419319E-2</v>
      </c>
      <c r="I25" s="73">
        <f t="shared" si="2"/>
        <v>1.606406282419319E-2</v>
      </c>
      <c r="J25" s="72">
        <f>分析係数表!G28</f>
        <v>0.17968722251031818</v>
      </c>
      <c r="K25" s="74">
        <f t="shared" si="3"/>
        <v>2.886506831110532E-3</v>
      </c>
      <c r="L25" s="75"/>
      <c r="M25" s="76"/>
      <c r="N25" s="77">
        <f>分析係数表!H28</f>
        <v>8.1409051127791718E-3</v>
      </c>
      <c r="O25" s="78">
        <f t="shared" si="4"/>
        <v>8.4046616959921841E-2</v>
      </c>
      <c r="P25" s="72">
        <f>分析係数表!C28</f>
        <v>0.22512814125204084</v>
      </c>
      <c r="Q25" s="78">
        <f t="shared" si="5"/>
        <v>1.8921258654709457E-2</v>
      </c>
      <c r="R25" s="79">
        <v>2.4349066229269876E-2</v>
      </c>
      <c r="S25" s="80">
        <f t="shared" si="6"/>
        <v>4.0413129053463066E-2</v>
      </c>
      <c r="T25" s="81">
        <f>分析係数表!F28</f>
        <v>0.30733691598411605</v>
      </c>
      <c r="U25" s="82">
        <f t="shared" si="7"/>
        <v>1.2420446448559419E-2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投入係数表!O26</f>
        <v>3.2877445291627352E-2</v>
      </c>
      <c r="E26" s="73">
        <f t="shared" si="0"/>
        <v>3.2877445291627354</v>
      </c>
      <c r="F26" s="72">
        <f>分析係数表!C29</f>
        <v>0.20292812083079403</v>
      </c>
      <c r="G26" s="73">
        <f t="shared" si="1"/>
        <v>0.66717581907471757</v>
      </c>
      <c r="H26" s="73">
        <v>0.73980800524826595</v>
      </c>
      <c r="I26" s="73">
        <f t="shared" si="2"/>
        <v>0.73980800524826595</v>
      </c>
      <c r="J26" s="72">
        <f>分析係数表!G29</f>
        <v>0.25422836329948895</v>
      </c>
      <c r="K26" s="74">
        <f t="shared" si="3"/>
        <v>0.18808017833012639</v>
      </c>
      <c r="L26" s="75"/>
      <c r="M26" s="76"/>
      <c r="N26" s="77">
        <f>分析係数表!H29</f>
        <v>1.2173975242294967E-2</v>
      </c>
      <c r="O26" s="78">
        <f t="shared" si="4"/>
        <v>0.12568398966628411</v>
      </c>
      <c r="P26" s="72">
        <f>分析係数表!C29</f>
        <v>0.20292812083079403</v>
      </c>
      <c r="Q26" s="78">
        <f t="shared" si="5"/>
        <v>2.550481584149597E-2</v>
      </c>
      <c r="R26" s="79">
        <v>3.71920786010859E-2</v>
      </c>
      <c r="S26" s="80">
        <f t="shared" si="6"/>
        <v>0.77700008384935182</v>
      </c>
      <c r="T26" s="81">
        <f>分析係数表!F29</f>
        <v>0.40384720428768384</v>
      </c>
      <c r="U26" s="82">
        <f t="shared" si="7"/>
        <v>0.31378931159385665</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投入係数表!O27</f>
        <v>2.9283847246776066E-3</v>
      </c>
      <c r="E27" s="73">
        <f t="shared" si="0"/>
        <v>0.29283847246776068</v>
      </c>
      <c r="F27" s="72">
        <f>分析係数表!C30</f>
        <v>1</v>
      </c>
      <c r="G27" s="73">
        <f t="shared" si="1"/>
        <v>0.29283847246776068</v>
      </c>
      <c r="H27" s="73">
        <v>0.4306262744603927</v>
      </c>
      <c r="I27" s="73">
        <f t="shared" si="2"/>
        <v>0.4306262744603927</v>
      </c>
      <c r="J27" s="72">
        <f>分析係数表!G30</f>
        <v>0.34673715455884868</v>
      </c>
      <c r="K27" s="74">
        <f t="shared" si="3"/>
        <v>0.14931412908467437</v>
      </c>
      <c r="L27" s="75"/>
      <c r="M27" s="76"/>
      <c r="N27" s="77">
        <f>分析係数表!H30</f>
        <v>0</v>
      </c>
      <c r="O27" s="78">
        <f t="shared" si="4"/>
        <v>0</v>
      </c>
      <c r="P27" s="72">
        <f>分析係数表!C30</f>
        <v>1</v>
      </c>
      <c r="Q27" s="78">
        <f t="shared" si="5"/>
        <v>0</v>
      </c>
      <c r="R27" s="79">
        <v>4.439048501404131E-2</v>
      </c>
      <c r="S27" s="80">
        <f t="shared" si="6"/>
        <v>0.475016759474434</v>
      </c>
      <c r="T27" s="81">
        <f>分析係数表!F30</f>
        <v>0.44336430675838301</v>
      </c>
      <c r="U27" s="82">
        <f t="shared" si="7"/>
        <v>0.210605476262996</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投入係数表!O28</f>
        <v>4.4634367667740406E-2</v>
      </c>
      <c r="E28" s="73">
        <f t="shared" si="0"/>
        <v>4.4634367667740404</v>
      </c>
      <c r="F28" s="72">
        <f>分析係数表!C31</f>
        <v>0.99667993786519227</v>
      </c>
      <c r="G28" s="73">
        <f t="shared" si="1"/>
        <v>4.4486178793735656</v>
      </c>
      <c r="H28" s="73">
        <v>5.3342359255675165</v>
      </c>
      <c r="I28" s="73">
        <f t="shared" si="2"/>
        <v>5.3342359255675165</v>
      </c>
      <c r="J28" s="72">
        <f>分析係数表!G31</f>
        <v>7.0744430198025232E-2</v>
      </c>
      <c r="K28" s="74">
        <f t="shared" si="3"/>
        <v>0.37736748109610968</v>
      </c>
      <c r="L28" s="75"/>
      <c r="M28" s="76"/>
      <c r="N28" s="77">
        <f>分析係数表!H31</f>
        <v>1.5783931066306964E-2</v>
      </c>
      <c r="O28" s="78">
        <f t="shared" si="4"/>
        <v>0.16295313482640966</v>
      </c>
      <c r="P28" s="72">
        <f>分析係数表!C31</f>
        <v>0.99667993786519227</v>
      </c>
      <c r="Q28" s="78">
        <f t="shared" si="5"/>
        <v>0.16241212029372429</v>
      </c>
      <c r="R28" s="79">
        <v>0.30794444326329112</v>
      </c>
      <c r="S28" s="80">
        <f t="shared" si="6"/>
        <v>5.6421803688308074</v>
      </c>
      <c r="T28" s="81">
        <f>分析係数表!F31</f>
        <v>0.308369223350977</v>
      </c>
      <c r="U28" s="82">
        <f t="shared" si="7"/>
        <v>1.7398747783424851</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投入係数表!O29</f>
        <v>9.7612824155920215E-4</v>
      </c>
      <c r="E29" s="73">
        <f t="shared" si="0"/>
        <v>9.7612824155920222E-2</v>
      </c>
      <c r="F29" s="72">
        <f>分析係数表!C32</f>
        <v>0.99973750468741629</v>
      </c>
      <c r="G29" s="73">
        <f t="shared" si="1"/>
        <v>9.7587201247131231E-2</v>
      </c>
      <c r="H29" s="73">
        <v>0.13867767981648224</v>
      </c>
      <c r="I29" s="73">
        <f t="shared" si="2"/>
        <v>0.13867767981648224</v>
      </c>
      <c r="J29" s="72">
        <f>分析係数表!G32</f>
        <v>0.13654952076677315</v>
      </c>
      <c r="K29" s="74">
        <f t="shared" si="3"/>
        <v>1.893637071998866E-2</v>
      </c>
      <c r="L29" s="75"/>
      <c r="M29" s="76"/>
      <c r="N29" s="77">
        <f>分析係数表!H32</f>
        <v>6.1925380029087757E-3</v>
      </c>
      <c r="O29" s="78">
        <f t="shared" si="4"/>
        <v>6.3931695840950056E-2</v>
      </c>
      <c r="P29" s="72">
        <f>分析係数表!C32</f>
        <v>0.99973750468741629</v>
      </c>
      <c r="Q29" s="78">
        <f t="shared" si="5"/>
        <v>6.3914914070466275E-2</v>
      </c>
      <c r="R29" s="79">
        <v>9.5190485690739193E-2</v>
      </c>
      <c r="S29" s="80">
        <f t="shared" si="6"/>
        <v>0.23386816550722145</v>
      </c>
      <c r="T29" s="81">
        <f>分析係数表!F32</f>
        <v>0.46980830670926516</v>
      </c>
      <c r="U29" s="82">
        <f t="shared" si="7"/>
        <v>0.10987320683014988</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投入係数表!O30</f>
        <v>5.4229346753289011E-5</v>
      </c>
      <c r="E30" s="73">
        <f t="shared" si="0"/>
        <v>5.4229346753289012E-3</v>
      </c>
      <c r="F30" s="72">
        <f>分析係数表!C33</f>
        <v>0.92720800471848297</v>
      </c>
      <c r="G30" s="73">
        <f t="shared" si="1"/>
        <v>5.0281884400303848E-3</v>
      </c>
      <c r="H30" s="73">
        <v>6.3614103233769204E-2</v>
      </c>
      <c r="I30" s="73">
        <f t="shared" si="2"/>
        <v>6.3614103233769204E-2</v>
      </c>
      <c r="J30" s="72">
        <f>分析係数表!G33</f>
        <v>0.48251618559482062</v>
      </c>
      <c r="K30" s="74">
        <f t="shared" si="3"/>
        <v>3.0694834442393459E-2</v>
      </c>
      <c r="L30" s="75"/>
      <c r="M30" s="76"/>
      <c r="N30" s="77">
        <f>分析係数表!H33</f>
        <v>1.0711870111293417E-3</v>
      </c>
      <c r="O30" s="78">
        <f t="shared" si="4"/>
        <v>1.1058923199523287E-2</v>
      </c>
      <c r="P30" s="72">
        <f>分析係数表!C33</f>
        <v>0.92720800471848297</v>
      </c>
      <c r="Q30" s="78">
        <f t="shared" si="5"/>
        <v>1.0253922114164928E-2</v>
      </c>
      <c r="R30" s="79">
        <v>4.1655237529932318E-2</v>
      </c>
      <c r="S30" s="80">
        <f t="shared" si="6"/>
        <v>0.10526934076370152</v>
      </c>
      <c r="T30" s="81">
        <f>分析係数表!F33</f>
        <v>0.61375438359859724</v>
      </c>
      <c r="U30" s="82">
        <f t="shared" si="7"/>
        <v>6.4609519352256312E-2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投入係数表!O31</f>
        <v>3.571183248193259E-2</v>
      </c>
      <c r="E31" s="73">
        <f t="shared" si="0"/>
        <v>3.5711832481932588</v>
      </c>
      <c r="F31" s="72">
        <f>分析係数表!C34</f>
        <v>0.43058167090385968</v>
      </c>
      <c r="G31" s="73">
        <f t="shared" si="1"/>
        <v>1.5376860501109264</v>
      </c>
      <c r="H31" s="73">
        <v>1.7811238304479626</v>
      </c>
      <c r="I31" s="73">
        <f t="shared" si="2"/>
        <v>1.7811238304479626</v>
      </c>
      <c r="J31" s="72">
        <f>分析係数表!G34</f>
        <v>0.40252218378442245</v>
      </c>
      <c r="K31" s="74">
        <f t="shared" si="3"/>
        <v>0.71694185382238929</v>
      </c>
      <c r="L31" s="75"/>
      <c r="M31" s="76"/>
      <c r="N31" s="77">
        <f>分析係数表!H34</f>
        <v>0.17332617383102331</v>
      </c>
      <c r="O31" s="78">
        <f t="shared" si="4"/>
        <v>1.7894175572980908</v>
      </c>
      <c r="P31" s="72">
        <f>分析係数表!C34</f>
        <v>0.43058167090385968</v>
      </c>
      <c r="Q31" s="78">
        <f t="shared" si="5"/>
        <v>0.77049040176611505</v>
      </c>
      <c r="R31" s="79">
        <v>0.86552958761940324</v>
      </c>
      <c r="S31" s="80">
        <f t="shared" si="6"/>
        <v>2.6466534180673658</v>
      </c>
      <c r="T31" s="81">
        <f>分析係数表!F34</f>
        <v>0.66293540075026103</v>
      </c>
      <c r="U31" s="82">
        <f t="shared" si="7"/>
        <v>1.7545602443535373</v>
      </c>
      <c r="V31" s="83">
        <f>分析係数表!D34</f>
        <v>0.16067471370017011</v>
      </c>
      <c r="W31" s="127">
        <f t="shared" si="8"/>
        <v>0</v>
      </c>
      <c r="X31" s="72">
        <f>分析係数表!E34</f>
        <v>0.14658203786750718</v>
      </c>
      <c r="Y31" s="126">
        <f t="shared" si="9"/>
        <v>0</v>
      </c>
    </row>
    <row r="32" spans="1:25" x14ac:dyDescent="0.15">
      <c r="A32" s="10" t="s">
        <v>20</v>
      </c>
      <c r="B32" s="9" t="s">
        <v>37</v>
      </c>
      <c r="C32" s="86"/>
      <c r="D32" s="72">
        <f>投入係数表!O32</f>
        <v>7.9753292625170374E-3</v>
      </c>
      <c r="E32" s="73">
        <f t="shared" si="0"/>
        <v>0.79753292625170369</v>
      </c>
      <c r="F32" s="72">
        <f>分析係数表!C35</f>
        <v>0.85041941808411148</v>
      </c>
      <c r="G32" s="73">
        <f t="shared" si="1"/>
        <v>0.67823748704589248</v>
      </c>
      <c r="H32" s="73">
        <v>0.95425584333676039</v>
      </c>
      <c r="I32" s="73">
        <f t="shared" si="2"/>
        <v>0.95425584333676039</v>
      </c>
      <c r="J32" s="72">
        <f>分析係数表!G35</f>
        <v>0.31439227022235533</v>
      </c>
      <c r="K32" s="74">
        <f t="shared" si="3"/>
        <v>0.30001066095959233</v>
      </c>
      <c r="L32" s="75"/>
      <c r="M32" s="76"/>
      <c r="N32" s="77">
        <f>分析係数表!H35</f>
        <v>5.0116599150103677E-2</v>
      </c>
      <c r="O32" s="78">
        <f t="shared" si="4"/>
        <v>0.51740323142825029</v>
      </c>
      <c r="P32" s="72">
        <f>分析係数表!C35</f>
        <v>0.85041941808411148</v>
      </c>
      <c r="Q32" s="78">
        <f t="shared" si="5"/>
        <v>0.44000975498605149</v>
      </c>
      <c r="R32" s="79">
        <v>0.67571867832160892</v>
      </c>
      <c r="S32" s="80">
        <f t="shared" si="6"/>
        <v>1.6299745216583692</v>
      </c>
      <c r="T32" s="81">
        <f>分析係数表!F35</f>
        <v>0.64510687312527537</v>
      </c>
      <c r="U32" s="82">
        <f t="shared" si="7"/>
        <v>1.051507766940897</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投入係数表!O33</f>
        <v>1.0665104861480171E-3</v>
      </c>
      <c r="E33" s="73">
        <f t="shared" si="0"/>
        <v>0.10665104861480171</v>
      </c>
      <c r="F33" s="72">
        <f>分析係数表!C36</f>
        <v>0.99367212085214862</v>
      </c>
      <c r="G33" s="73">
        <f t="shared" si="1"/>
        <v>0.10597617366817562</v>
      </c>
      <c r="H33" s="73">
        <v>0.29720866420059</v>
      </c>
      <c r="I33" s="73">
        <f t="shared" si="2"/>
        <v>0.29720866420059</v>
      </c>
      <c r="J33" s="72">
        <f>分析係数表!G36</f>
        <v>5.4622350270852466E-2</v>
      </c>
      <c r="K33" s="74">
        <f t="shared" si="3"/>
        <v>1.6234235759496795E-2</v>
      </c>
      <c r="L33" s="75"/>
      <c r="M33" s="76"/>
      <c r="N33" s="77">
        <f>分析係数表!H36</f>
        <v>0.22260102528255266</v>
      </c>
      <c r="O33" s="78">
        <f t="shared" si="4"/>
        <v>2.2981305945257087</v>
      </c>
      <c r="P33" s="72">
        <f>分析係数表!C36</f>
        <v>0.99367212085214862</v>
      </c>
      <c r="Q33" s="78">
        <f t="shared" si="5"/>
        <v>2.28358830185757</v>
      </c>
      <c r="R33" s="79">
        <v>2.4334788084257131</v>
      </c>
      <c r="S33" s="80">
        <f t="shared" si="6"/>
        <v>2.7306874726263031</v>
      </c>
      <c r="T33" s="81">
        <f>分析係数表!F36</f>
        <v>0.84078106922799567</v>
      </c>
      <c r="U33" s="82">
        <f t="shared" si="7"/>
        <v>2.2959103329622361</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投入係数表!O34</f>
        <v>2.2620868175688622E-2</v>
      </c>
      <c r="E34" s="73">
        <f t="shared" si="0"/>
        <v>2.2620868175688624</v>
      </c>
      <c r="F34" s="72">
        <f>分析係数表!C37</f>
        <v>0.57178358697686016</v>
      </c>
      <c r="G34" s="73">
        <f t="shared" si="1"/>
        <v>1.2934241146025944</v>
      </c>
      <c r="H34" s="73">
        <v>1.7039752020257548</v>
      </c>
      <c r="I34" s="73">
        <f t="shared" si="2"/>
        <v>1.7039752020257548</v>
      </c>
      <c r="J34" s="72">
        <f>分析係数表!G37</f>
        <v>0.36884830758302428</v>
      </c>
      <c r="K34" s="74">
        <f t="shared" si="3"/>
        <v>0.62850836943064159</v>
      </c>
      <c r="L34" s="75"/>
      <c r="M34" s="76"/>
      <c r="N34" s="77">
        <f>分析係数表!H37</f>
        <v>4.5622990798280361E-2</v>
      </c>
      <c r="O34" s="78">
        <f t="shared" si="4"/>
        <v>0.47101126706046165</v>
      </c>
      <c r="P34" s="72">
        <f>分析係数表!C37</f>
        <v>0.57178358697686016</v>
      </c>
      <c r="Q34" s="78">
        <f t="shared" si="5"/>
        <v>0.26931651178634658</v>
      </c>
      <c r="R34" s="79">
        <v>0.36377210693474404</v>
      </c>
      <c r="S34" s="80">
        <f t="shared" si="6"/>
        <v>2.0677473089604987</v>
      </c>
      <c r="T34" s="81">
        <f>分析係数表!F37</f>
        <v>0.64429400301330442</v>
      </c>
      <c r="U34" s="82">
        <f t="shared" si="7"/>
        <v>1.3322371909101476</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投入係数表!O35</f>
        <v>3.6550579711716793E-3</v>
      </c>
      <c r="E35" s="73">
        <f t="shared" si="0"/>
        <v>0.36550579711716791</v>
      </c>
      <c r="F35" s="72">
        <f>分析係数表!C38</f>
        <v>0.42668283982472699</v>
      </c>
      <c r="G35" s="73">
        <f t="shared" si="1"/>
        <v>0.15595505148635372</v>
      </c>
      <c r="H35" s="73">
        <v>0.3294361052018922</v>
      </c>
      <c r="I35" s="73">
        <f t="shared" si="2"/>
        <v>0.3294361052018922</v>
      </c>
      <c r="J35" s="72">
        <f>分析係数表!G38</f>
        <v>0.18042179614021467</v>
      </c>
      <c r="K35" s="74">
        <f t="shared" si="3"/>
        <v>5.9437453813962107E-2</v>
      </c>
      <c r="L35" s="75"/>
      <c r="M35" s="76"/>
      <c r="N35" s="77">
        <f>分析係数表!H38</f>
        <v>3.1385057501308801E-2</v>
      </c>
      <c r="O35" s="78">
        <f t="shared" si="4"/>
        <v>0.32401899660234684</v>
      </c>
      <c r="P35" s="72">
        <f>分析係数表!C38</f>
        <v>0.42668283982472699</v>
      </c>
      <c r="Q35" s="78">
        <f t="shared" si="5"/>
        <v>0.13825334562744793</v>
      </c>
      <c r="R35" s="79">
        <v>0.22154615827733776</v>
      </c>
      <c r="S35" s="80">
        <f t="shared" si="6"/>
        <v>0.55098226347922996</v>
      </c>
      <c r="T35" s="81">
        <f>分析係数表!F38</f>
        <v>0.52437100026299643</v>
      </c>
      <c r="U35" s="82">
        <f t="shared" si="7"/>
        <v>0.28891912062777364</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投入係数表!O36</f>
        <v>0</v>
      </c>
      <c r="E36" s="73">
        <f t="shared" si="0"/>
        <v>0</v>
      </c>
      <c r="F36" s="72">
        <f>分析係数表!C39</f>
        <v>1</v>
      </c>
      <c r="G36" s="73">
        <f t="shared" si="1"/>
        <v>0</v>
      </c>
      <c r="H36" s="73">
        <v>0.105547997124278</v>
      </c>
      <c r="I36" s="73">
        <f t="shared" si="2"/>
        <v>0.105547997124278</v>
      </c>
      <c r="J36" s="72">
        <f>分析係数表!G39</f>
        <v>0.351753812215997</v>
      </c>
      <c r="K36" s="74">
        <f t="shared" si="3"/>
        <v>3.7126910360227874E-2</v>
      </c>
      <c r="L36" s="75"/>
      <c r="M36" s="76"/>
      <c r="N36" s="77">
        <f>分析係数表!H39</f>
        <v>2.6196741762610056E-3</v>
      </c>
      <c r="O36" s="78">
        <f t="shared" si="4"/>
        <v>2.7045488063285317E-2</v>
      </c>
      <c r="P36" s="72">
        <f>分析係数表!C39</f>
        <v>1</v>
      </c>
      <c r="Q36" s="78">
        <f t="shared" si="5"/>
        <v>2.7045488063285317E-2</v>
      </c>
      <c r="R36" s="79">
        <v>3.5185465175882426E-2</v>
      </c>
      <c r="S36" s="80">
        <f t="shared" si="6"/>
        <v>0.14073346230016043</v>
      </c>
      <c r="T36" s="81">
        <f>分析係数表!F39</f>
        <v>0.70125652740175148</v>
      </c>
      <c r="U36" s="82">
        <f t="shared" si="7"/>
        <v>9.8690259061835817E-2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投入係数表!O37</f>
        <v>2.1691738701315604E-5</v>
      </c>
      <c r="E37" s="73">
        <f t="shared" si="0"/>
        <v>2.1691738701315605E-3</v>
      </c>
      <c r="F37" s="72">
        <f>分析係数表!C40</f>
        <v>0.86812466863195592</v>
      </c>
      <c r="G37" s="73">
        <f t="shared" si="1"/>
        <v>1.8831133472130583E-3</v>
      </c>
      <c r="H37" s="73">
        <v>9.1590033927260381E-3</v>
      </c>
      <c r="I37" s="73">
        <f t="shared" si="2"/>
        <v>9.1590033927260381E-3</v>
      </c>
      <c r="J37" s="72">
        <f>分析係数表!G40</f>
        <v>0.5308449982881025</v>
      </c>
      <c r="K37" s="74">
        <f t="shared" si="3"/>
        <v>4.8620111403323788E-3</v>
      </c>
      <c r="L37" s="75"/>
      <c r="M37" s="76"/>
      <c r="N37" s="77">
        <f>分析係数表!H40</f>
        <v>3.1726768564274997E-2</v>
      </c>
      <c r="O37" s="78">
        <f t="shared" si="4"/>
        <v>0.32754681794680707</v>
      </c>
      <c r="P37" s="72">
        <f>分析係数表!C40</f>
        <v>0.86812466863195592</v>
      </c>
      <c r="Q37" s="78">
        <f t="shared" si="5"/>
        <v>0.28435147279152345</v>
      </c>
      <c r="R37" s="79">
        <v>0.28683732658593503</v>
      </c>
      <c r="S37" s="80">
        <f t="shared" si="6"/>
        <v>0.29599632997866104</v>
      </c>
      <c r="T37" s="81">
        <f>分析係数表!F40</f>
        <v>0.72849135138041188</v>
      </c>
      <c r="U37" s="82">
        <f t="shared" si="7"/>
        <v>0.21563076642979712</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投入係数表!O38</f>
        <v>0</v>
      </c>
      <c r="E38" s="73">
        <f t="shared" si="0"/>
        <v>0</v>
      </c>
      <c r="F38" s="72">
        <f>分析係数表!C41</f>
        <v>0.9999434031873089</v>
      </c>
      <c r="G38" s="73">
        <f t="shared" si="1"/>
        <v>0</v>
      </c>
      <c r="H38" s="73">
        <v>4.8113741030513029E-3</v>
      </c>
      <c r="I38" s="73">
        <f t="shared" si="2"/>
        <v>4.8113741030513029E-3</v>
      </c>
      <c r="J38" s="72">
        <f>分析係数表!G41</f>
        <v>0.50163334603597476</v>
      </c>
      <c r="K38" s="74">
        <f t="shared" si="3"/>
        <v>2.4135456903444617E-3</v>
      </c>
      <c r="L38" s="75"/>
      <c r="M38" s="76"/>
      <c r="N38" s="77">
        <f>分析係数表!H41</f>
        <v>4.605647758626856E-2</v>
      </c>
      <c r="O38" s="78">
        <f t="shared" si="4"/>
        <v>0.47548658000447819</v>
      </c>
      <c r="P38" s="72">
        <f>分析係数表!C41</f>
        <v>0.9999434031873089</v>
      </c>
      <c r="Q38" s="78">
        <f t="shared" si="5"/>
        <v>0.47545966897957254</v>
      </c>
      <c r="R38" s="79">
        <v>0.48437579341937659</v>
      </c>
      <c r="S38" s="80">
        <f t="shared" si="6"/>
        <v>0.48918716752242791</v>
      </c>
      <c r="T38" s="81">
        <f>分析係数表!F41</f>
        <v>0.6065809667987323</v>
      </c>
      <c r="U38" s="82">
        <f t="shared" si="7"/>
        <v>0.29673162502128775</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投入係数表!O39</f>
        <v>3.5068310900460229E-4</v>
      </c>
      <c r="E39" s="73">
        <f>$C$17*D39</f>
        <v>3.5068310900460226E-2</v>
      </c>
      <c r="F39" s="72">
        <f>分析係数表!C42</f>
        <v>0.93692850875802069</v>
      </c>
      <c r="G39" s="73">
        <f>E39*F39</f>
        <v>3.2856500236630844E-2</v>
      </c>
      <c r="H39" s="73">
        <v>5.847759836563781E-2</v>
      </c>
      <c r="I39" s="73">
        <f>C39+H39</f>
        <v>5.847759836563781E-2</v>
      </c>
      <c r="J39" s="72">
        <f>分析係数表!G42</f>
        <v>0.49922072097325781</v>
      </c>
      <c r="K39" s="74">
        <f>I39*J39</f>
        <v>2.919322881687831E-2</v>
      </c>
      <c r="L39" s="75"/>
      <c r="M39" s="76"/>
      <c r="N39" s="77">
        <f>分析係数表!H42</f>
        <v>1.1809361738003208E-2</v>
      </c>
      <c r="O39" s="78">
        <f t="shared" si="4"/>
        <v>0.12191972376352592</v>
      </c>
      <c r="P39" s="72">
        <f>分析係数表!C42</f>
        <v>0.93692850875802069</v>
      </c>
      <c r="Q39" s="78">
        <f>O39*P39</f>
        <v>0.11423006497395015</v>
      </c>
      <c r="R39" s="79">
        <v>0.12481500387621433</v>
      </c>
      <c r="S39" s="80">
        <f>I39+R39</f>
        <v>0.18329260224185215</v>
      </c>
      <c r="T39" s="81">
        <f>分析係数表!F42</f>
        <v>0.57339238661209846</v>
      </c>
      <c r="U39" s="82">
        <f>S39*T39</f>
        <v>0.10509858264779767</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投入係数表!O40</f>
        <v>1.6333879242090649E-2</v>
      </c>
      <c r="E40" s="73">
        <f>$C$17*D40</f>
        <v>1.6333879242090648</v>
      </c>
      <c r="F40" s="72">
        <f>分析係数表!C43</f>
        <v>0.64668770435795053</v>
      </c>
      <c r="G40" s="73">
        <f>E40*F40</f>
        <v>1.0562918870327582</v>
      </c>
      <c r="H40" s="73">
        <v>1.899934053155897</v>
      </c>
      <c r="I40" s="73">
        <f>C40+H40</f>
        <v>1.899934053155897</v>
      </c>
      <c r="J40" s="72">
        <f>分析係数表!G43</f>
        <v>0.34525361813281841</v>
      </c>
      <c r="K40" s="74">
        <f>I40*J40</f>
        <v>0.65595910606582397</v>
      </c>
      <c r="L40" s="75"/>
      <c r="M40" s="76"/>
      <c r="N40" s="77">
        <f>分析係数表!H43</f>
        <v>1.6687581740348217E-2</v>
      </c>
      <c r="O40" s="78">
        <f t="shared" si="4"/>
        <v>0.1722824146809924</v>
      </c>
      <c r="P40" s="72">
        <f>分析係数表!C43</f>
        <v>0.64668770435795053</v>
      </c>
      <c r="Q40" s="78">
        <f>O40*P40</f>
        <v>0.11141291925129544</v>
      </c>
      <c r="R40" s="79">
        <v>0.44902830378122055</v>
      </c>
      <c r="S40" s="80">
        <f>I40+R40</f>
        <v>2.3489623569371174</v>
      </c>
      <c r="T40" s="81">
        <f>分析係数表!F43</f>
        <v>0.5971160790993254</v>
      </c>
      <c r="U40" s="82">
        <f>S40*T40</f>
        <v>1.4026031925262017</v>
      </c>
      <c r="V40" s="83">
        <f>分析係数表!D43</f>
        <v>0.11965406207615147</v>
      </c>
      <c r="W40" s="127">
        <f>ROUND(S40*V40,0)</f>
        <v>0</v>
      </c>
      <c r="X40" s="72">
        <f>分析係数表!E43</f>
        <v>0.10089499703022012</v>
      </c>
      <c r="Y40" s="126">
        <f>ROUND(S40*X40,0)</f>
        <v>0</v>
      </c>
    </row>
    <row r="41" spans="1:25" x14ac:dyDescent="0.15">
      <c r="A41" s="10" t="s">
        <v>166</v>
      </c>
      <c r="B41" s="9" t="s">
        <v>42</v>
      </c>
      <c r="C41" s="86"/>
      <c r="D41" s="72">
        <f>投入係数表!O41</f>
        <v>8.315166502170981E-5</v>
      </c>
      <c r="E41" s="73">
        <f>$C$17*D41</f>
        <v>8.3151665021709807E-3</v>
      </c>
      <c r="F41" s="72">
        <f>分析係数表!C44</f>
        <v>0.69156580457188765</v>
      </c>
      <c r="G41" s="73">
        <f>E41*F41</f>
        <v>5.7504848122230832E-3</v>
      </c>
      <c r="H41" s="73">
        <v>1.2395341380892431E-2</v>
      </c>
      <c r="I41" s="73">
        <f>C41+H41</f>
        <v>1.2395341380892431E-2</v>
      </c>
      <c r="J41" s="72">
        <f>分析係数表!G44</f>
        <v>0.27271905819722003</v>
      </c>
      <c r="K41" s="74">
        <f>I41*J41</f>
        <v>3.3804458274300127E-3</v>
      </c>
      <c r="L41" s="75"/>
      <c r="M41" s="76"/>
      <c r="N41" s="77">
        <f>分析係数表!H44</f>
        <v>0.15674397651271663</v>
      </c>
      <c r="O41" s="78">
        <f t="shared" si="4"/>
        <v>1.6182231302585419</v>
      </c>
      <c r="P41" s="72">
        <f>分析係数表!C44</f>
        <v>0.69156580457188765</v>
      </c>
      <c r="Q41" s="78">
        <f>O41*P41</f>
        <v>1.119107781054087</v>
      </c>
      <c r="R41" s="79">
        <v>1.1404031087327964</v>
      </c>
      <c r="S41" s="80">
        <f>I41+R41</f>
        <v>1.1527984501136888</v>
      </c>
      <c r="T41" s="81">
        <f>分析係数表!F44</f>
        <v>0.50862281906626206</v>
      </c>
      <c r="U41" s="82">
        <f>S41*T41</f>
        <v>0.58633959751204201</v>
      </c>
      <c r="V41" s="83">
        <f>分析係数表!D44</f>
        <v>0.14406819380410243</v>
      </c>
      <c r="W41" s="127">
        <f>ROUND(S41*V41,0)</f>
        <v>0</v>
      </c>
      <c r="X41" s="72">
        <f>分析係数表!E44</f>
        <v>0.11993705213297758</v>
      </c>
      <c r="Y41" s="126">
        <f>ROUND(S41*X41,0)</f>
        <v>0</v>
      </c>
    </row>
    <row r="42" spans="1:25" x14ac:dyDescent="0.15">
      <c r="A42" s="10" t="s">
        <v>622</v>
      </c>
      <c r="B42" s="9" t="s">
        <v>236</v>
      </c>
      <c r="C42" s="86"/>
      <c r="D42" s="72">
        <f>投入係数表!O42</f>
        <v>2.7476202354999763E-4</v>
      </c>
      <c r="E42" s="73">
        <f>$C$17*D42</f>
        <v>2.7476202354999764E-2</v>
      </c>
      <c r="F42" s="72">
        <f>分析係数表!C45</f>
        <v>1</v>
      </c>
      <c r="G42" s="73">
        <f>E42*F42</f>
        <v>2.7476202354999764E-2</v>
      </c>
      <c r="H42" s="73">
        <v>4.6756742809767285E-2</v>
      </c>
      <c r="I42" s="73">
        <f>C42+H42</f>
        <v>4.6756742809767285E-2</v>
      </c>
      <c r="J42" s="72">
        <f>分析係数表!G45</f>
        <v>0</v>
      </c>
      <c r="K42" s="74">
        <f>I42*J42</f>
        <v>0</v>
      </c>
      <c r="L42" s="75"/>
      <c r="M42" s="76"/>
      <c r="N42" s="77">
        <f>分析係数表!H45</f>
        <v>0</v>
      </c>
      <c r="O42" s="78">
        <f t="shared" si="4"/>
        <v>0</v>
      </c>
      <c r="P42" s="72">
        <f>分析係数表!C45</f>
        <v>1</v>
      </c>
      <c r="Q42" s="78">
        <f>O42*P42</f>
        <v>0</v>
      </c>
      <c r="R42" s="79">
        <v>1.2622709426939776E-2</v>
      </c>
      <c r="S42" s="80">
        <f>I42+R42</f>
        <v>5.9379452236707063E-2</v>
      </c>
      <c r="T42" s="81">
        <f>分析係数表!F45</f>
        <v>0</v>
      </c>
      <c r="U42" s="82">
        <f>S42*T42</f>
        <v>0</v>
      </c>
      <c r="V42" s="83">
        <f>分析係数表!D45</f>
        <v>0</v>
      </c>
      <c r="W42" s="127">
        <f>ROUND(S42*V42,0)</f>
        <v>0</v>
      </c>
      <c r="X42" s="72">
        <f>分析係数表!E45</f>
        <v>0</v>
      </c>
      <c r="Y42" s="126">
        <f>ROUND(S42*X42,0)</f>
        <v>0</v>
      </c>
    </row>
    <row r="43" spans="1:25" x14ac:dyDescent="0.15">
      <c r="A43" s="10" t="s">
        <v>623</v>
      </c>
      <c r="B43" s="9" t="s">
        <v>237</v>
      </c>
      <c r="C43" s="86"/>
      <c r="D43" s="447">
        <f>投入係数表!O43</f>
        <v>3.4019876863229971E-3</v>
      </c>
      <c r="E43" s="441">
        <f>$C$17*D43</f>
        <v>0.3401987686322997</v>
      </c>
      <c r="F43" s="447">
        <f>分析係数表!C46</f>
        <v>0.99300149364803736</v>
      </c>
      <c r="G43" s="441">
        <f>E43*F43</f>
        <v>0.33781788538909668</v>
      </c>
      <c r="H43" s="441">
        <v>0.42801147261772232</v>
      </c>
      <c r="I43" s="441">
        <f>C43+H43</f>
        <v>0.42801147261772232</v>
      </c>
      <c r="J43" s="447">
        <f>分析係数表!G46</f>
        <v>1.2662527198429125E-2</v>
      </c>
      <c r="K43" s="442">
        <f>I43*J43</f>
        <v>5.419706913261612E-3</v>
      </c>
      <c r="L43" s="448"/>
      <c r="M43" s="449"/>
      <c r="N43" s="450">
        <f>分析係数表!H46</f>
        <v>3.642815848522589E-5</v>
      </c>
      <c r="O43" s="451">
        <f t="shared" si="4"/>
        <v>3.760839170029222E-4</v>
      </c>
      <c r="P43" s="447">
        <f>分析係数表!C46</f>
        <v>0.99300149364803736</v>
      </c>
      <c r="Q43" s="451">
        <f>O43*P43</f>
        <v>3.7345189132090626E-4</v>
      </c>
      <c r="R43" s="452">
        <v>3.3008713438067327E-2</v>
      </c>
      <c r="S43" s="444">
        <f>I43+R43</f>
        <v>0.46102018605578965</v>
      </c>
      <c r="T43" s="453">
        <f>分析係数表!F46</f>
        <v>0.42786180544499286</v>
      </c>
      <c r="U43" s="445">
        <f>S43*T43</f>
        <v>0.19725292915241668</v>
      </c>
      <c r="V43" s="454">
        <f>分析係数表!D46</f>
        <v>2.303242583452741E-3</v>
      </c>
      <c r="W43" s="446">
        <f>ROUND(S43*V43,0)</f>
        <v>0</v>
      </c>
      <c r="X43" s="447">
        <f>分析係数表!E46</f>
        <v>2.2926285623308391E-3</v>
      </c>
      <c r="Y43" s="126">
        <f>ROUND(S43*X43,0)</f>
        <v>0</v>
      </c>
    </row>
    <row r="44" spans="1:25" x14ac:dyDescent="0.15">
      <c r="A44" s="129">
        <v>40</v>
      </c>
      <c r="B44" s="17" t="s">
        <v>137</v>
      </c>
      <c r="C44" s="135">
        <f>SUM(C5:C43)</f>
        <v>100</v>
      </c>
      <c r="D44" s="72">
        <f>投入係数表!O44</f>
        <v>0.74565713314750748</v>
      </c>
      <c r="E44" s="441">
        <f>SUM(E5:E43)</f>
        <v>74.565713314750752</v>
      </c>
      <c r="F44" s="447">
        <f>分析係数表!C47</f>
        <v>0.58532523599566522</v>
      </c>
      <c r="G44" s="441">
        <f>SUM(G5:G43)</f>
        <v>16.677700441637423</v>
      </c>
      <c r="H44" s="441">
        <f>SUM(H5:H43)</f>
        <v>20.932812585605756</v>
      </c>
      <c r="I44" s="441">
        <f>SUM(I5:I43)</f>
        <v>120.9328125856058</v>
      </c>
      <c r="J44" s="72">
        <f>分析係数表!G47</f>
        <v>0.25475569279079324</v>
      </c>
      <c r="K44" s="442">
        <f>SUM(K5:K43)</f>
        <v>15.137814165827777</v>
      </c>
      <c r="L44" s="15">
        <f>最終需要_まとめ!M21</f>
        <v>0.68200000000000005</v>
      </c>
      <c r="M44" s="441">
        <f>K44*L44</f>
        <v>10.323989261094544</v>
      </c>
      <c r="N44" s="77">
        <f>分析係数表!H47</f>
        <v>1</v>
      </c>
      <c r="O44" s="443">
        <f>SUM(O5:O43)</f>
        <v>10.323989261094544</v>
      </c>
      <c r="P44" s="72">
        <f>分析係数表!C47</f>
        <v>0.58532523599566522</v>
      </c>
      <c r="Q44" s="443">
        <f>SUM(Q5:Q43)</f>
        <v>6.7040141163576594</v>
      </c>
      <c r="R44" s="441">
        <f>SUM(R5:R43)</f>
        <v>8.2315323029442933</v>
      </c>
      <c r="S44" s="444">
        <f>SUM(S5:S43)</f>
        <v>129.16434488855003</v>
      </c>
      <c r="T44" s="453">
        <f>分析係数表!F47</f>
        <v>0.5063294671067512</v>
      </c>
      <c r="U44" s="445">
        <f>SUM(U5:U43)</f>
        <v>38.758446237201099</v>
      </c>
      <c r="V44" s="454">
        <f>分析係数表!D47</f>
        <v>6.4581730562403572E-2</v>
      </c>
      <c r="W44" s="446">
        <f>SUM(W5:W43)</f>
        <v>3</v>
      </c>
      <c r="X44" s="447">
        <f>分析係数表!E47</f>
        <v>5.7136770824146227E-2</v>
      </c>
      <c r="Y44" s="125">
        <f>SUM(Y5:Y43)</f>
        <v>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624</v>
      </c>
      <c r="C1" s="58"/>
      <c r="D1" s="58"/>
      <c r="E1" s="58"/>
      <c r="F1" s="59"/>
      <c r="G1" s="58" t="s">
        <v>445</v>
      </c>
    </row>
    <row r="2" spans="1:25" x14ac:dyDescent="0.15">
      <c r="B2" s="5" t="s">
        <v>625</v>
      </c>
      <c r="S2" s="5" t="s">
        <v>139</v>
      </c>
      <c r="U2" s="60" t="s">
        <v>170</v>
      </c>
      <c r="W2" s="5" t="s">
        <v>122</v>
      </c>
      <c r="Y2" s="5" t="s">
        <v>140</v>
      </c>
    </row>
    <row r="3" spans="1:25" ht="45" x14ac:dyDescent="0.15">
      <c r="B3" s="61"/>
      <c r="C3" s="62" t="s">
        <v>185</v>
      </c>
      <c r="D3" s="62" t="s">
        <v>196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626</v>
      </c>
      <c r="D4" s="68" t="s">
        <v>627</v>
      </c>
      <c r="E4" s="68" t="s">
        <v>628</v>
      </c>
      <c r="F4" s="68" t="s">
        <v>629</v>
      </c>
      <c r="G4" s="68" t="s">
        <v>630</v>
      </c>
      <c r="H4" s="68" t="s">
        <v>144</v>
      </c>
      <c r="I4" s="68" t="s">
        <v>631</v>
      </c>
      <c r="J4" s="68" t="s">
        <v>632</v>
      </c>
      <c r="K4" s="69" t="s">
        <v>633</v>
      </c>
      <c r="L4" s="68" t="s">
        <v>634</v>
      </c>
      <c r="M4" s="68" t="s">
        <v>635</v>
      </c>
      <c r="N4" s="68" t="s">
        <v>636</v>
      </c>
      <c r="O4" s="68" t="s">
        <v>637</v>
      </c>
      <c r="P4" s="68" t="s">
        <v>638</v>
      </c>
      <c r="Q4" s="68" t="s">
        <v>639</v>
      </c>
      <c r="R4" s="68" t="s">
        <v>145</v>
      </c>
      <c r="S4" s="68" t="s">
        <v>640</v>
      </c>
      <c r="T4" s="70" t="s">
        <v>641</v>
      </c>
      <c r="U4" s="69" t="s">
        <v>642</v>
      </c>
      <c r="V4" s="68" t="s">
        <v>643</v>
      </c>
      <c r="W4" s="68" t="s">
        <v>644</v>
      </c>
      <c r="X4" s="68" t="s">
        <v>645</v>
      </c>
      <c r="Y4" s="69" t="s">
        <v>646</v>
      </c>
    </row>
    <row r="5" spans="1:25" x14ac:dyDescent="0.15">
      <c r="A5" s="8" t="s">
        <v>219</v>
      </c>
      <c r="B5" s="9" t="s">
        <v>220</v>
      </c>
      <c r="C5" s="86"/>
      <c r="D5" s="72">
        <f>投入係数表!P5</f>
        <v>0</v>
      </c>
      <c r="E5" s="73">
        <f t="shared" ref="E5:E38" si="0">$C$18*D5</f>
        <v>0</v>
      </c>
      <c r="F5" s="72">
        <f>分析係数表!C8</f>
        <v>0.16988323914406789</v>
      </c>
      <c r="G5" s="73">
        <f t="shared" ref="G5:G38" si="1">E5*F5</f>
        <v>0</v>
      </c>
      <c r="H5" s="73">
        <f t="array" ref="H5:H43">MMULT(逆行列係数!C5:AO43,'14'!G5:G43)</f>
        <v>6.6353584792680476E-4</v>
      </c>
      <c r="I5" s="73">
        <f t="shared" ref="I5:I38" si="2">C5+H5</f>
        <v>6.6353584792680476E-4</v>
      </c>
      <c r="J5" s="72">
        <f>分析係数表!G8</f>
        <v>0.11982810575688495</v>
      </c>
      <c r="K5" s="74">
        <f t="shared" ref="K5:K38" si="3">I5*J5</f>
        <v>7.9510243758857489E-5</v>
      </c>
      <c r="L5" s="75" t="s">
        <v>495</v>
      </c>
      <c r="M5" s="76" t="s">
        <v>495</v>
      </c>
      <c r="N5" s="77">
        <f>分析係数表!H8</f>
        <v>1.1007693311748612E-2</v>
      </c>
      <c r="O5" s="78">
        <f t="shared" ref="O5:O43" si="4">$M$44*N5</f>
        <v>0.25243051212901185</v>
      </c>
      <c r="P5" s="72">
        <f>分析係数表!C8</f>
        <v>0.16988323914406789</v>
      </c>
      <c r="Q5" s="78">
        <f t="shared" ref="Q5:Q38" si="5">O5*P5</f>
        <v>4.2883713059272452E-2</v>
      </c>
      <c r="R5" s="79">
        <f t="array" ref="R5:R43">MMULT(逆行列係数!C5:AO43,'14'!Q5:Q43)</f>
        <v>7.1864205896307862E-2</v>
      </c>
      <c r="S5" s="80">
        <f t="shared" ref="S5:S38" si="6">I5+R5</f>
        <v>7.2527741744234667E-2</v>
      </c>
      <c r="T5" s="81">
        <f>分析係数表!F8</f>
        <v>0.4520504153237429</v>
      </c>
      <c r="U5" s="82">
        <f t="shared" ref="U5:U38" si="7">S5*T5</f>
        <v>3.2786195777974446E-2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投入係数表!P6</f>
        <v>0</v>
      </c>
      <c r="E6" s="73">
        <f t="shared" si="0"/>
        <v>0</v>
      </c>
      <c r="F6" s="72">
        <f>分析係数表!C9</f>
        <v>0.40976645435244163</v>
      </c>
      <c r="G6" s="73">
        <f t="shared" si="1"/>
        <v>0</v>
      </c>
      <c r="H6" s="73">
        <v>1.1303187828245601E-3</v>
      </c>
      <c r="I6" s="73">
        <f t="shared" si="2"/>
        <v>1.1303187828245601E-3</v>
      </c>
      <c r="J6" s="72">
        <f>分析係数表!G9</f>
        <v>0.27278621711745094</v>
      </c>
      <c r="K6" s="74">
        <f t="shared" si="3"/>
        <v>3.0833538490351333E-4</v>
      </c>
      <c r="L6" s="75"/>
      <c r="M6" s="76"/>
      <c r="N6" s="77">
        <f>分析係数表!H9</f>
        <v>5.6766522140644718E-4</v>
      </c>
      <c r="O6" s="78">
        <f t="shared" si="4"/>
        <v>1.3017806592096566E-2</v>
      </c>
      <c r="P6" s="72">
        <f>分析係数表!C9</f>
        <v>0.40976645435244163</v>
      </c>
      <c r="Q6" s="78">
        <f t="shared" si="5"/>
        <v>5.3342604506892511E-3</v>
      </c>
      <c r="R6" s="79">
        <v>7.1803570921677457E-3</v>
      </c>
      <c r="S6" s="80">
        <f t="shared" si="6"/>
        <v>8.310675874992306E-3</v>
      </c>
      <c r="T6" s="81">
        <f>分析係数表!F9</f>
        <v>0.74407187847350875</v>
      </c>
      <c r="U6" s="82">
        <f t="shared" si="7"/>
        <v>6.1837402096899963E-3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投入係数表!P7</f>
        <v>0</v>
      </c>
      <c r="E7" s="73">
        <f t="shared" si="0"/>
        <v>0</v>
      </c>
      <c r="F7" s="72">
        <f>分析係数表!C10</f>
        <v>0.68007710705743762</v>
      </c>
      <c r="G7" s="73">
        <f t="shared" si="1"/>
        <v>0</v>
      </c>
      <c r="H7" s="73">
        <v>1.1244709641793297E-3</v>
      </c>
      <c r="I7" s="73">
        <f t="shared" si="2"/>
        <v>1.1244709641793297E-3</v>
      </c>
      <c r="J7" s="72">
        <f>分析係数表!G10</f>
        <v>0.17854260725424764</v>
      </c>
      <c r="K7" s="74">
        <f t="shared" si="3"/>
        <v>2.0076597772627523E-4</v>
      </c>
      <c r="L7" s="75"/>
      <c r="M7" s="76"/>
      <c r="N7" s="77">
        <f>分析係数表!H10</f>
        <v>1.290834700219075E-3</v>
      </c>
      <c r="O7" s="78">
        <f t="shared" si="4"/>
        <v>2.9601666327533135E-2</v>
      </c>
      <c r="P7" s="72">
        <f>分析係数表!C10</f>
        <v>0.68007710705743762</v>
      </c>
      <c r="Q7" s="78">
        <f t="shared" si="5"/>
        <v>2.01314156001083E-2</v>
      </c>
      <c r="R7" s="79">
        <v>3.3956222589280056E-2</v>
      </c>
      <c r="S7" s="80">
        <f t="shared" si="6"/>
        <v>3.5080693553459386E-2</v>
      </c>
      <c r="T7" s="81">
        <f>分析係数表!F10</f>
        <v>0.51654343606185527</v>
      </c>
      <c r="U7" s="82">
        <f t="shared" si="7"/>
        <v>1.8120701987536885E-2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投入係数表!P8</f>
        <v>2.568789520591824E-4</v>
      </c>
      <c r="E8" s="73">
        <f t="shared" si="0"/>
        <v>2.568789520591824E-2</v>
      </c>
      <c r="F8" s="72">
        <f>分析係数表!C11</f>
        <v>2.1147201560344109E-2</v>
      </c>
      <c r="G8" s="73">
        <f t="shared" si="1"/>
        <v>5.4322709758055016E-4</v>
      </c>
      <c r="H8" s="73">
        <v>3.6853256659012637E-2</v>
      </c>
      <c r="I8" s="73">
        <f t="shared" si="2"/>
        <v>3.6853256659012637E-2</v>
      </c>
      <c r="J8" s="72">
        <f>分析係数表!G11</f>
        <v>0.2349962690544718</v>
      </c>
      <c r="K8" s="74">
        <f t="shared" si="3"/>
        <v>8.6603778173748383E-3</v>
      </c>
      <c r="L8" s="75"/>
      <c r="M8" s="76"/>
      <c r="N8" s="77">
        <f>分析係数表!H11</f>
        <v>-2.2238602446561594E-5</v>
      </c>
      <c r="O8" s="78">
        <f t="shared" si="4"/>
        <v>-5.0997985187573166E-4</v>
      </c>
      <c r="P8" s="72">
        <f>分析係数表!C11</f>
        <v>2.1147201560344109E-2</v>
      </c>
      <c r="Q8" s="78">
        <f t="shared" si="5"/>
        <v>-1.0784646719330531E-5</v>
      </c>
      <c r="R8" s="79">
        <v>5.9303015895963342E-3</v>
      </c>
      <c r="S8" s="80">
        <f t="shared" si="6"/>
        <v>4.2783558248608973E-2</v>
      </c>
      <c r="T8" s="81">
        <f>分析係数表!F11</f>
        <v>0.38828483104146677</v>
      </c>
      <c r="U8" s="82">
        <f t="shared" si="7"/>
        <v>1.6612206685913886E-2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投入係数表!P9</f>
        <v>0</v>
      </c>
      <c r="E9" s="73">
        <f t="shared" si="0"/>
        <v>0</v>
      </c>
      <c r="F9" s="72">
        <f>分析係数表!C12</f>
        <v>0.26979296775158057</v>
      </c>
      <c r="G9" s="73">
        <f t="shared" si="1"/>
        <v>0</v>
      </c>
      <c r="H9" s="73">
        <v>2.384845714541809E-3</v>
      </c>
      <c r="I9" s="73">
        <f t="shared" si="2"/>
        <v>2.384845714541809E-3</v>
      </c>
      <c r="J9" s="72">
        <f>分析係数表!G12</f>
        <v>0.14399966915404239</v>
      </c>
      <c r="K9" s="74">
        <f t="shared" si="3"/>
        <v>3.4341699387745633E-4</v>
      </c>
      <c r="L9" s="75"/>
      <c r="M9" s="76"/>
      <c r="N9" s="77">
        <f>分析係数表!H12</f>
        <v>8.4790563397567215E-2</v>
      </c>
      <c r="O9" s="78">
        <f t="shared" si="4"/>
        <v>1.9444332918787761</v>
      </c>
      <c r="P9" s="72">
        <f>分析係数表!C12</f>
        <v>0.26979296775158057</v>
      </c>
      <c r="Q9" s="78">
        <f t="shared" si="5"/>
        <v>0.52459442841095028</v>
      </c>
      <c r="R9" s="79">
        <v>0.66272677349467268</v>
      </c>
      <c r="S9" s="80">
        <f t="shared" si="6"/>
        <v>0.66511161920921447</v>
      </c>
      <c r="T9" s="81">
        <f>分析係数表!F12</f>
        <v>0.33481714299007204</v>
      </c>
      <c r="U9" s="82">
        <f t="shared" si="7"/>
        <v>0.2226907721131299</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投入係数表!P10</f>
        <v>1.2358383730164324E-3</v>
      </c>
      <c r="E10" s="73">
        <f t="shared" si="0"/>
        <v>0.12358383730164324</v>
      </c>
      <c r="F10" s="72">
        <f>分析係数表!C13</f>
        <v>6.684233532602335E-2</v>
      </c>
      <c r="G10" s="73">
        <f t="shared" si="1"/>
        <v>8.2606322937931499E-3</v>
      </c>
      <c r="H10" s="73">
        <v>1.1153932910944147E-2</v>
      </c>
      <c r="I10" s="73">
        <f t="shared" si="2"/>
        <v>1.1153932910944147E-2</v>
      </c>
      <c r="J10" s="72">
        <f>分析係数表!G13</f>
        <v>0.23596605339775753</v>
      </c>
      <c r="K10" s="74">
        <f t="shared" si="3"/>
        <v>2.6319495288588514E-3</v>
      </c>
      <c r="L10" s="75"/>
      <c r="M10" s="76"/>
      <c r="N10" s="77">
        <f>分析係数表!H13</f>
        <v>1.6879182236800124E-2</v>
      </c>
      <c r="O10" s="78">
        <f t="shared" si="4"/>
        <v>0.38707661048357539</v>
      </c>
      <c r="P10" s="72">
        <f>分析係数表!C13</f>
        <v>6.684233532602335E-2</v>
      </c>
      <c r="Q10" s="78">
        <f t="shared" si="5"/>
        <v>2.5873104594803673E-2</v>
      </c>
      <c r="R10" s="79">
        <v>2.8905693615673474E-2</v>
      </c>
      <c r="S10" s="80">
        <f t="shared" si="6"/>
        <v>4.0059626526617619E-2</v>
      </c>
      <c r="T10" s="81">
        <f>分析係数表!F13</f>
        <v>0.36934894381465649</v>
      </c>
      <c r="U10" s="82">
        <f t="shared" si="7"/>
        <v>1.4795980747215814E-2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投入係数表!P11</f>
        <v>4.7225002466977743E-3</v>
      </c>
      <c r="E11" s="73">
        <f t="shared" si="0"/>
        <v>0.47225002466977745</v>
      </c>
      <c r="F11" s="72">
        <f>分析係数表!C14</f>
        <v>0.21710827927701792</v>
      </c>
      <c r="G11" s="73">
        <f t="shared" si="1"/>
        <v>0.10252939024458464</v>
      </c>
      <c r="H11" s="73">
        <v>0.1454067075659109</v>
      </c>
      <c r="I11" s="73">
        <f t="shared" si="2"/>
        <v>0.1454067075659109</v>
      </c>
      <c r="J11" s="72">
        <f>分析係数表!G14</f>
        <v>0.17574790290253137</v>
      </c>
      <c r="K11" s="74">
        <f t="shared" si="3"/>
        <v>2.5554923922670482E-2</v>
      </c>
      <c r="L11" s="75"/>
      <c r="M11" s="76"/>
      <c r="N11" s="77">
        <f>分析係数表!H14</f>
        <v>1.1225515443921091E-3</v>
      </c>
      <c r="O11" s="78">
        <f t="shared" si="4"/>
        <v>2.5742565060354099E-2</v>
      </c>
      <c r="P11" s="72">
        <f>分析係数表!C14</f>
        <v>0.21710827927701792</v>
      </c>
      <c r="Q11" s="78">
        <f t="shared" si="5"/>
        <v>5.5889240044301614E-3</v>
      </c>
      <c r="R11" s="79">
        <v>3.1445479973359426E-2</v>
      </c>
      <c r="S11" s="80">
        <f t="shared" si="6"/>
        <v>0.17685218753927032</v>
      </c>
      <c r="T11" s="81">
        <f>分析係数表!F14</f>
        <v>0.32729567218469302</v>
      </c>
      <c r="U11" s="82">
        <f t="shared" si="7"/>
        <v>5.7882955597998872E-2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投入係数表!P12</f>
        <v>7.1471869405246909E-3</v>
      </c>
      <c r="E12" s="73">
        <f t="shared" si="0"/>
        <v>0.71471869405246913</v>
      </c>
      <c r="F12" s="72">
        <f>分析係数表!C15</f>
        <v>0.1777237835164599</v>
      </c>
      <c r="G12" s="73">
        <f t="shared" si="1"/>
        <v>0.12702251045694796</v>
      </c>
      <c r="H12" s="73">
        <v>0.16327096786476528</v>
      </c>
      <c r="I12" s="73">
        <f t="shared" si="2"/>
        <v>0.16327096786476528</v>
      </c>
      <c r="J12" s="72">
        <f>分析係数表!G15</f>
        <v>0.10387096116118634</v>
      </c>
      <c r="K12" s="74">
        <f t="shared" si="3"/>
        <v>1.6959112361830338E-2</v>
      </c>
      <c r="L12" s="75"/>
      <c r="M12" s="76"/>
      <c r="N12" s="77">
        <f>分析係数表!H15</f>
        <v>7.5144901505810619E-3</v>
      </c>
      <c r="O12" s="78">
        <f t="shared" si="4"/>
        <v>0.17232371427672574</v>
      </c>
      <c r="P12" s="72">
        <f>分析係数表!C15</f>
        <v>0.1777237835164599</v>
      </c>
      <c r="Q12" s="78">
        <f t="shared" si="5"/>
        <v>3.0626022490869095E-2</v>
      </c>
      <c r="R12" s="79">
        <v>7.1885328122624062E-2</v>
      </c>
      <c r="S12" s="80">
        <f t="shared" si="6"/>
        <v>0.23515629598738935</v>
      </c>
      <c r="T12" s="81">
        <f>分析係数表!F15</f>
        <v>0.33005409485469872</v>
      </c>
      <c r="U12" s="82">
        <f t="shared" si="7"/>
        <v>7.7614298421501415E-2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投入係数表!P13</f>
        <v>5.3928916581692989E-3</v>
      </c>
      <c r="E13" s="73">
        <f t="shared" si="0"/>
        <v>0.53928916581692987</v>
      </c>
      <c r="F13" s="72">
        <f>分析係数表!C16</f>
        <v>0.12368252551663639</v>
      </c>
      <c r="G13" s="73">
        <f t="shared" si="1"/>
        <v>6.6700646011997974E-2</v>
      </c>
      <c r="H13" s="73">
        <v>0.14119006990501265</v>
      </c>
      <c r="I13" s="73">
        <f t="shared" si="2"/>
        <v>0.14119006990501265</v>
      </c>
      <c r="J13" s="72">
        <f>分析係数表!G16</f>
        <v>1.9772048092292722E-2</v>
      </c>
      <c r="K13" s="74">
        <f t="shared" si="3"/>
        <v>2.7916168523160817E-3</v>
      </c>
      <c r="L13" s="75"/>
      <c r="M13" s="76"/>
      <c r="N13" s="77">
        <f>分析係数表!H16</f>
        <v>1.7113434381227897E-2</v>
      </c>
      <c r="O13" s="78">
        <f t="shared" si="4"/>
        <v>0.39244852511732603</v>
      </c>
      <c r="P13" s="72">
        <f>分析係数表!C16</f>
        <v>0.12368252551663639</v>
      </c>
      <c r="Q13" s="78">
        <f t="shared" si="5"/>
        <v>4.8539024721789996E-2</v>
      </c>
      <c r="R13" s="79">
        <v>7.05473335662999E-2</v>
      </c>
      <c r="S13" s="80">
        <f t="shared" si="6"/>
        <v>0.21173740347131254</v>
      </c>
      <c r="T13" s="81">
        <f>分析係数表!F16</f>
        <v>0.17086837167280561</v>
      </c>
      <c r="U13" s="82">
        <f t="shared" si="7"/>
        <v>3.6179225353371029E-2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投入係数表!P14</f>
        <v>6.3107640112588168E-3</v>
      </c>
      <c r="E14" s="73">
        <f t="shared" si="0"/>
        <v>0.6310764011258817</v>
      </c>
      <c r="F14" s="72">
        <f>分析係数表!C17</f>
        <v>0.19283956701830429</v>
      </c>
      <c r="G14" s="73">
        <f t="shared" si="1"/>
        <v>0.12169649994858475</v>
      </c>
      <c r="H14" s="73">
        <v>0.15148979348953698</v>
      </c>
      <c r="I14" s="73">
        <f t="shared" si="2"/>
        <v>0.15148979348953698</v>
      </c>
      <c r="J14" s="72">
        <f>分析係数表!G17</f>
        <v>0.23402763404868787</v>
      </c>
      <c r="K14" s="74">
        <f t="shared" si="3"/>
        <v>3.5452797952880657E-2</v>
      </c>
      <c r="L14" s="75"/>
      <c r="M14" s="76"/>
      <c r="N14" s="77">
        <f>分析係数表!H17</f>
        <v>3.1766349957435482E-3</v>
      </c>
      <c r="O14" s="78">
        <f t="shared" si="4"/>
        <v>7.2847196602637165E-2</v>
      </c>
      <c r="P14" s="72">
        <f>分析係数表!C17</f>
        <v>0.19283956701830429</v>
      </c>
      <c r="Q14" s="78">
        <f t="shared" si="5"/>
        <v>1.4047821851349838E-2</v>
      </c>
      <c r="R14" s="79">
        <v>3.2296521069706548E-2</v>
      </c>
      <c r="S14" s="80">
        <f t="shared" si="6"/>
        <v>0.18378631455924352</v>
      </c>
      <c r="T14" s="81">
        <f>分析係数表!F17</f>
        <v>0.36995154049829787</v>
      </c>
      <c r="U14" s="82">
        <f t="shared" si="7"/>
        <v>6.7992030193696887E-2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投入係数表!P15</f>
        <v>4.0082514531673647E-3</v>
      </c>
      <c r="E15" s="73">
        <f t="shared" si="0"/>
        <v>0.40082514531673646</v>
      </c>
      <c r="F15" s="72">
        <f>分析係数表!C18</f>
        <v>0.30630539049432115</v>
      </c>
      <c r="G15" s="73">
        <f t="shared" si="1"/>
        <v>0.12277490265618599</v>
      </c>
      <c r="H15" s="73">
        <v>0.15881383481354386</v>
      </c>
      <c r="I15" s="73">
        <f t="shared" si="2"/>
        <v>0.15881383481354386</v>
      </c>
      <c r="J15" s="72">
        <f>分析係数表!G18</f>
        <v>0.21755179396051724</v>
      </c>
      <c r="K15" s="74">
        <f t="shared" si="3"/>
        <v>3.4550234669435714E-2</v>
      </c>
      <c r="L15" s="75"/>
      <c r="M15" s="76"/>
      <c r="N15" s="77">
        <f>分析係数表!H18</f>
        <v>5.3704565311248737E-4</v>
      </c>
      <c r="O15" s="78">
        <f t="shared" si="4"/>
        <v>1.2315632840819907E-2</v>
      </c>
      <c r="P15" s="72">
        <f>分析係数表!C18</f>
        <v>0.30630539049432115</v>
      </c>
      <c r="Q15" s="78">
        <f t="shared" si="5"/>
        <v>3.7723447264920271E-3</v>
      </c>
      <c r="R15" s="79">
        <v>9.9685437987977413E-3</v>
      </c>
      <c r="S15" s="80">
        <f t="shared" si="6"/>
        <v>0.1687823786123416</v>
      </c>
      <c r="T15" s="81">
        <f>分析係数表!F18</f>
        <v>0.4635011306393737</v>
      </c>
      <c r="U15" s="82">
        <f t="shared" si="7"/>
        <v>7.8230823318823181E-2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投入係数表!P16</f>
        <v>0.20279183563506273</v>
      </c>
      <c r="E16" s="73">
        <f t="shared" si="0"/>
        <v>20.279183563506272</v>
      </c>
      <c r="F16" s="72">
        <f>分析係数表!C19</f>
        <v>0.36966314955627488</v>
      </c>
      <c r="G16" s="73">
        <f t="shared" si="1"/>
        <v>7.4964668665155703</v>
      </c>
      <c r="H16" s="73">
        <v>9.9142541603670704</v>
      </c>
      <c r="I16" s="73">
        <f t="shared" si="2"/>
        <v>9.9142541603670704</v>
      </c>
      <c r="J16" s="72">
        <f>分析係数表!G19</f>
        <v>4.2381117789262797E-2</v>
      </c>
      <c r="K16" s="74">
        <f t="shared" si="3"/>
        <v>0.42017717336320554</v>
      </c>
      <c r="L16" s="75"/>
      <c r="M16" s="76"/>
      <c r="N16" s="77">
        <f>分析係数表!H19</f>
        <v>-1.254655481313475E-4</v>
      </c>
      <c r="O16" s="78">
        <f t="shared" si="4"/>
        <v>-2.8771997613287548E-3</v>
      </c>
      <c r="P16" s="72">
        <f>分析係数表!C19</f>
        <v>0.36966314955627488</v>
      </c>
      <c r="Q16" s="78">
        <f t="shared" si="5"/>
        <v>-1.0635947256753498E-3</v>
      </c>
      <c r="R16" s="79">
        <v>6.7502707660174396E-3</v>
      </c>
      <c r="S16" s="80">
        <f t="shared" si="6"/>
        <v>9.9210044311330883</v>
      </c>
      <c r="T16" s="81">
        <f>分析係数表!F19</f>
        <v>0.17645477862102601</v>
      </c>
      <c r="U16" s="82">
        <f t="shared" si="7"/>
        <v>1.7506086405938073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投入係数表!P17</f>
        <v>6.8202928106786465E-2</v>
      </c>
      <c r="E17" s="73">
        <f t="shared" si="0"/>
        <v>6.8202928106786462</v>
      </c>
      <c r="F17" s="72">
        <f>分析係数表!C20</f>
        <v>0.11840151680286914</v>
      </c>
      <c r="G17" s="73">
        <f t="shared" si="1"/>
        <v>0.8075330138240554</v>
      </c>
      <c r="H17" s="73">
        <v>0.88988126792390498</v>
      </c>
      <c r="I17" s="73">
        <f t="shared" si="2"/>
        <v>0.88988126792390498</v>
      </c>
      <c r="J17" s="72">
        <f>分析係数表!G20</f>
        <v>0.11103277983246747</v>
      </c>
      <c r="K17" s="74">
        <f t="shared" si="3"/>
        <v>9.8805990898431936E-2</v>
      </c>
      <c r="L17" s="75"/>
      <c r="M17" s="76"/>
      <c r="N17" s="77">
        <f>分析係数表!H20</f>
        <v>6.0558701736942728E-4</v>
      </c>
      <c r="O17" s="78">
        <f t="shared" si="4"/>
        <v>1.3887436414138393E-2</v>
      </c>
      <c r="P17" s="72">
        <f>分析係数表!C20</f>
        <v>0.11840151680286914</v>
      </c>
      <c r="Q17" s="78">
        <f t="shared" si="5"/>
        <v>1.6442935359373839E-3</v>
      </c>
      <c r="R17" s="79">
        <v>4.2884553760320389E-3</v>
      </c>
      <c r="S17" s="80">
        <f t="shared" si="6"/>
        <v>0.89416972329993705</v>
      </c>
      <c r="T17" s="81">
        <f>分析係数表!F20</f>
        <v>0.24737258814980315</v>
      </c>
      <c r="U17" s="82">
        <f t="shared" si="7"/>
        <v>0.22119307869789875</v>
      </c>
      <c r="V17" s="83">
        <f>分析係数表!D20</f>
        <v>2.4837040813006365E-2</v>
      </c>
      <c r="W17" s="84">
        <f t="shared" si="8"/>
        <v>0</v>
      </c>
      <c r="X17" s="72">
        <f>分析係数表!E20</f>
        <v>2.4562278789456368E-2</v>
      </c>
      <c r="Y17" s="85">
        <f t="shared" si="9"/>
        <v>0</v>
      </c>
    </row>
    <row r="18" spans="1:25" x14ac:dyDescent="0.15">
      <c r="A18" s="10" t="s">
        <v>6</v>
      </c>
      <c r="B18" s="9" t="s">
        <v>34</v>
      </c>
      <c r="C18" s="71">
        <f>最終需要_まとめ!C19</f>
        <v>100</v>
      </c>
      <c r="D18" s="72">
        <f>投入係数表!P18</f>
        <v>9.0720561123876747E-2</v>
      </c>
      <c r="E18" s="73">
        <f t="shared" si="0"/>
        <v>9.0720561123876742</v>
      </c>
      <c r="F18" s="72">
        <f>分析係数表!C21</f>
        <v>0.26258212636596168</v>
      </c>
      <c r="G18" s="73">
        <f t="shared" si="1"/>
        <v>2.3821597845020754</v>
      </c>
      <c r="H18" s="73">
        <v>2.4635545866499484</v>
      </c>
      <c r="I18" s="73">
        <f t="shared" si="2"/>
        <v>102.46355458664995</v>
      </c>
      <c r="J18" s="72">
        <f>分析係数表!G21</f>
        <v>0.28467983327929475</v>
      </c>
      <c r="K18" s="74">
        <f t="shared" si="3"/>
        <v>29.169307636931425</v>
      </c>
      <c r="L18" s="75"/>
      <c r="M18" s="76"/>
      <c r="N18" s="77">
        <f>分析係数表!H21</f>
        <v>1.0324354165676096E-3</v>
      </c>
      <c r="O18" s="78">
        <f t="shared" si="4"/>
        <v>2.3676004914320349E-2</v>
      </c>
      <c r="P18" s="72">
        <f>分析係数表!C21</f>
        <v>0.26258212636596168</v>
      </c>
      <c r="Q18" s="78">
        <f t="shared" si="5"/>
        <v>6.2168957142531957E-3</v>
      </c>
      <c r="R18" s="79">
        <v>1.8060490720148266E-2</v>
      </c>
      <c r="S18" s="80">
        <f t="shared" si="6"/>
        <v>102.48161507737009</v>
      </c>
      <c r="T18" s="81">
        <f>分析係数表!F21</f>
        <v>0.42515189534375575</v>
      </c>
      <c r="U18" s="82">
        <f t="shared" si="7"/>
        <v>43.57025288803311</v>
      </c>
      <c r="V18" s="83">
        <f>分析係数表!D21</f>
        <v>6.1343946819791585E-2</v>
      </c>
      <c r="W18" s="84">
        <f t="shared" si="8"/>
        <v>6</v>
      </c>
      <c r="X18" s="72">
        <f>分析係数表!E21</f>
        <v>5.4343995376178865E-2</v>
      </c>
      <c r="Y18" s="85">
        <f t="shared" si="9"/>
        <v>6</v>
      </c>
    </row>
    <row r="19" spans="1:25" x14ac:dyDescent="0.15">
      <c r="A19" s="10" t="s">
        <v>7</v>
      </c>
      <c r="B19" s="9" t="s">
        <v>225</v>
      </c>
      <c r="C19" s="86"/>
      <c r="D19" s="72">
        <f>投入係数表!P19</f>
        <v>1.3016244461047596E-3</v>
      </c>
      <c r="E19" s="73">
        <f t="shared" si="0"/>
        <v>0.13016244461047596</v>
      </c>
      <c r="F19" s="72">
        <f>分析係数表!C22</f>
        <v>0.19256748567873505</v>
      </c>
      <c r="G19" s="73">
        <f t="shared" si="1"/>
        <v>2.5065054688436974E-2</v>
      </c>
      <c r="H19" s="73">
        <v>4.0129501605323907E-2</v>
      </c>
      <c r="I19" s="73">
        <f t="shared" si="2"/>
        <v>4.0129501605323907E-2</v>
      </c>
      <c r="J19" s="72">
        <f>分析係数表!G22</f>
        <v>0.19753386347788673</v>
      </c>
      <c r="K19" s="74">
        <f t="shared" si="3"/>
        <v>7.9269354915416888E-3</v>
      </c>
      <c r="L19" s="75"/>
      <c r="M19" s="76"/>
      <c r="N19" s="77">
        <f>分析係数表!H22</f>
        <v>4.8211298587508529E-5</v>
      </c>
      <c r="O19" s="78">
        <f t="shared" si="4"/>
        <v>1.1055906490291048E-3</v>
      </c>
      <c r="P19" s="72">
        <f>分析係数表!C22</f>
        <v>0.19256748567873505</v>
      </c>
      <c r="Q19" s="78">
        <f t="shared" si="5"/>
        <v>2.1290081147345554E-4</v>
      </c>
      <c r="R19" s="79">
        <v>5.1969784442281322E-3</v>
      </c>
      <c r="S19" s="80">
        <f t="shared" si="6"/>
        <v>4.5326480049552038E-2</v>
      </c>
      <c r="T19" s="81">
        <f>分析係数表!F22</f>
        <v>0.41915604646677446</v>
      </c>
      <c r="U19" s="82">
        <f t="shared" si="7"/>
        <v>1.8998868177825361E-2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投入係数表!P20</f>
        <v>5.7484497198609721E-4</v>
      </c>
      <c r="E20" s="73">
        <f t="shared" si="0"/>
        <v>5.7484497198609721E-2</v>
      </c>
      <c r="F20" s="72">
        <f>分析係数表!C23</f>
        <v>0.20116432520583094</v>
      </c>
      <c r="G20" s="73">
        <f t="shared" si="1"/>
        <v>1.1563830088754804E-2</v>
      </c>
      <c r="H20" s="73">
        <v>2.7494468688564054E-2</v>
      </c>
      <c r="I20" s="73">
        <f t="shared" si="2"/>
        <v>2.7494468688564054E-2</v>
      </c>
      <c r="J20" s="72">
        <f>分析係数表!G23</f>
        <v>0.20785566100352021</v>
      </c>
      <c r="K20" s="74">
        <f t="shared" si="3"/>
        <v>5.7148809632020705E-3</v>
      </c>
      <c r="L20" s="75"/>
      <c r="M20" s="76"/>
      <c r="N20" s="77">
        <f>分析係数表!H23</f>
        <v>2.5225877402069866E-5</v>
      </c>
      <c r="O20" s="78">
        <f t="shared" si="4"/>
        <v>5.7848460809784485E-4</v>
      </c>
      <c r="P20" s="72">
        <f>分析係数表!C23</f>
        <v>0.20116432520583094</v>
      </c>
      <c r="Q20" s="78">
        <f t="shared" si="5"/>
        <v>1.1637046582996252E-4</v>
      </c>
      <c r="R20" s="79">
        <v>4.9539962912055575E-3</v>
      </c>
      <c r="S20" s="80">
        <f t="shared" si="6"/>
        <v>3.2448464979769609E-2</v>
      </c>
      <c r="T20" s="81">
        <f>分析係数表!F23</f>
        <v>0.42478695148042223</v>
      </c>
      <c r="U20" s="82">
        <f t="shared" si="7"/>
        <v>1.3783684518975573E-2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投入係数表!P21</f>
        <v>2.1928691029442399E-5</v>
      </c>
      <c r="E21" s="73">
        <f t="shared" si="0"/>
        <v>2.19286910294424E-3</v>
      </c>
      <c r="F21" s="72">
        <f>分析係数表!C24</f>
        <v>0.46796458506974481</v>
      </c>
      <c r="G21" s="73">
        <f t="shared" si="1"/>
        <v>1.0261850798715649E-3</v>
      </c>
      <c r="H21" s="73">
        <v>1.5352649657986524E-2</v>
      </c>
      <c r="I21" s="73">
        <f t="shared" si="2"/>
        <v>1.5352649657986524E-2</v>
      </c>
      <c r="J21" s="72">
        <f>分析係数表!G24</f>
        <v>0.19290112247208774</v>
      </c>
      <c r="K21" s="74">
        <f t="shared" si="3"/>
        <v>2.9615433519463146E-3</v>
      </c>
      <c r="L21" s="75"/>
      <c r="M21" s="76"/>
      <c r="N21" s="77">
        <f>分析係数表!H24</f>
        <v>1.1220536652328578E-3</v>
      </c>
      <c r="O21" s="78">
        <f t="shared" si="4"/>
        <v>2.5731147600983745E-2</v>
      </c>
      <c r="P21" s="72">
        <f>分析係数表!C24</f>
        <v>0.46796458506974481</v>
      </c>
      <c r="Q21" s="78">
        <f t="shared" si="5"/>
        <v>1.2041265810462718E-2</v>
      </c>
      <c r="R21" s="79">
        <v>2.4436994994274569E-2</v>
      </c>
      <c r="S21" s="80">
        <f t="shared" si="6"/>
        <v>3.9789644652261091E-2</v>
      </c>
      <c r="T21" s="81">
        <f>分析係数表!F24</f>
        <v>0.36341689561906876</v>
      </c>
      <c r="U21" s="82">
        <f t="shared" si="7"/>
        <v>1.4460229137310607E-2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投入係数表!P22</f>
        <v>7.0547731711863267E-3</v>
      </c>
      <c r="E22" s="73">
        <f t="shared" si="0"/>
        <v>0.70547731711863271</v>
      </c>
      <c r="F22" s="72">
        <f>分析係数表!C25</f>
        <v>0.11839811615034102</v>
      </c>
      <c r="G22" s="73">
        <f t="shared" si="1"/>
        <v>8.3527185333642839E-2</v>
      </c>
      <c r="H22" s="73">
        <v>9.9934726816428815E-2</v>
      </c>
      <c r="I22" s="73">
        <f t="shared" si="2"/>
        <v>9.9934726816428815E-2</v>
      </c>
      <c r="J22" s="72">
        <f>分析係数表!G25</f>
        <v>0.19601885967651284</v>
      </c>
      <c r="K22" s="74">
        <f t="shared" si="3"/>
        <v>1.9589091192640205E-2</v>
      </c>
      <c r="L22" s="75"/>
      <c r="M22" s="76"/>
      <c r="N22" s="77">
        <f>分析係数表!H25</f>
        <v>4.7721717414244671E-4</v>
      </c>
      <c r="O22" s="78">
        <f t="shared" si="4"/>
        <v>1.0943634806482585E-2</v>
      </c>
      <c r="P22" s="72">
        <f>分析係数表!C25</f>
        <v>0.11839811615034102</v>
      </c>
      <c r="Q22" s="78">
        <f t="shared" si="5"/>
        <v>1.2957057449248398E-3</v>
      </c>
      <c r="R22" s="79">
        <v>8.1739751878541628E-3</v>
      </c>
      <c r="S22" s="80">
        <f t="shared" si="6"/>
        <v>0.10810870200428298</v>
      </c>
      <c r="T22" s="81">
        <f>分析係数表!F25</f>
        <v>0.34892899519140697</v>
      </c>
      <c r="U22" s="82">
        <f t="shared" si="7"/>
        <v>3.7722260761801706E-2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投入係数表!P23</f>
        <v>8.2545858375115326E-4</v>
      </c>
      <c r="E23" s="73">
        <f t="shared" si="0"/>
        <v>8.2545858375115327E-2</v>
      </c>
      <c r="F23" s="72">
        <f>分析係数表!C26</f>
        <v>0.29113960871661038</v>
      </c>
      <c r="G23" s="73">
        <f t="shared" si="1"/>
        <v>2.4032368908507813E-2</v>
      </c>
      <c r="H23" s="73">
        <v>4.1149920745351919E-2</v>
      </c>
      <c r="I23" s="73">
        <f t="shared" si="2"/>
        <v>4.1149920745351919E-2</v>
      </c>
      <c r="J23" s="72">
        <f>分析係数表!G26</f>
        <v>0.2004458717578543</v>
      </c>
      <c r="K23" s="74">
        <f t="shared" si="3"/>
        <v>8.2483317365686787E-3</v>
      </c>
      <c r="L23" s="75"/>
      <c r="M23" s="76"/>
      <c r="N23" s="77">
        <f>分析係数表!H26</f>
        <v>1.0726059667332082E-2</v>
      </c>
      <c r="O23" s="78">
        <f t="shared" si="4"/>
        <v>0.24597203594518263</v>
      </c>
      <c r="P23" s="72">
        <f>分析係数表!C26</f>
        <v>0.29113960871661038</v>
      </c>
      <c r="Q23" s="78">
        <f t="shared" si="5"/>
        <v>7.16122023003085E-2</v>
      </c>
      <c r="R23" s="79">
        <v>8.0571691868041598E-2</v>
      </c>
      <c r="S23" s="80">
        <f t="shared" si="6"/>
        <v>0.12172161261339351</v>
      </c>
      <c r="T23" s="81">
        <f>分析係数表!F26</f>
        <v>0.34176102976079403</v>
      </c>
      <c r="U23" s="82">
        <f t="shared" si="7"/>
        <v>4.1599703670897818E-2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投入係数表!P24</f>
        <v>3.9158376838290004E-5</v>
      </c>
      <c r="E24" s="73">
        <f t="shared" si="0"/>
        <v>3.9158376838290005E-3</v>
      </c>
      <c r="F24" s="72">
        <f>分析係数表!C27</f>
        <v>0.22390034937983039</v>
      </c>
      <c r="G24" s="73">
        <f t="shared" si="1"/>
        <v>8.7675742552401905E-4</v>
      </c>
      <c r="H24" s="73">
        <v>2.8143688609806E-3</v>
      </c>
      <c r="I24" s="73">
        <f t="shared" si="2"/>
        <v>2.8143688609806E-3</v>
      </c>
      <c r="J24" s="72">
        <f>分析係数表!G27</f>
        <v>0.17801424712710151</v>
      </c>
      <c r="K24" s="74">
        <f t="shared" si="3"/>
        <v>5.0099775392541969E-4</v>
      </c>
      <c r="L24" s="75"/>
      <c r="M24" s="76"/>
      <c r="N24" s="77">
        <f>分析係数表!H27</f>
        <v>1.001616696609949E-2</v>
      </c>
      <c r="O24" s="78">
        <f t="shared" si="4"/>
        <v>0.22969264179295543</v>
      </c>
      <c r="P24" s="72">
        <f>分析係数表!C27</f>
        <v>0.22390034937983039</v>
      </c>
      <c r="Q24" s="78">
        <f t="shared" si="5"/>
        <v>5.1428262747418949E-2</v>
      </c>
      <c r="R24" s="79">
        <v>5.2520043243341773E-2</v>
      </c>
      <c r="S24" s="80">
        <f t="shared" si="6"/>
        <v>5.533441210432237E-2</v>
      </c>
      <c r="T24" s="81">
        <f>分析係数表!F27</f>
        <v>0.3354402389489512</v>
      </c>
      <c r="U24" s="82">
        <f t="shared" si="7"/>
        <v>1.8561388418373632E-2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投入係数表!P25</f>
        <v>0</v>
      </c>
      <c r="E25" s="73">
        <f t="shared" si="0"/>
        <v>0</v>
      </c>
      <c r="F25" s="72">
        <f>分析係数表!C28</f>
        <v>0.22512814125204084</v>
      </c>
      <c r="G25" s="73">
        <f t="shared" si="1"/>
        <v>0</v>
      </c>
      <c r="H25" s="73">
        <v>2.2449461845757485E-2</v>
      </c>
      <c r="I25" s="73">
        <f t="shared" si="2"/>
        <v>2.2449461845757485E-2</v>
      </c>
      <c r="J25" s="72">
        <f>分析係数表!G28</f>
        <v>0.17968722251031818</v>
      </c>
      <c r="K25" s="74">
        <f t="shared" si="3"/>
        <v>4.0338814459155237E-3</v>
      </c>
      <c r="L25" s="75"/>
      <c r="M25" s="76"/>
      <c r="N25" s="77">
        <f>分析係数表!H28</f>
        <v>8.1409051127791718E-3</v>
      </c>
      <c r="O25" s="78">
        <f t="shared" si="4"/>
        <v>0.18668878107452389</v>
      </c>
      <c r="P25" s="72">
        <f>分析係数表!C28</f>
        <v>0.22512814125204084</v>
      </c>
      <c r="Q25" s="78">
        <f t="shared" si="5"/>
        <v>4.2028898275916743E-2</v>
      </c>
      <c r="R25" s="79">
        <v>5.4085430908098177E-2</v>
      </c>
      <c r="S25" s="80">
        <f t="shared" si="6"/>
        <v>7.6534892753855666E-2</v>
      </c>
      <c r="T25" s="81">
        <f>分析係数表!F28</f>
        <v>0.30733691598411605</v>
      </c>
      <c r="U25" s="82">
        <f t="shared" si="7"/>
        <v>2.3521997904145071E-2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投入係数表!P26</f>
        <v>5.9787009756701176E-3</v>
      </c>
      <c r="E26" s="73">
        <f t="shared" si="0"/>
        <v>0.5978700975670117</v>
      </c>
      <c r="F26" s="72">
        <f>分析係数表!C29</f>
        <v>0.20292812083079403</v>
      </c>
      <c r="G26" s="73">
        <f t="shared" si="1"/>
        <v>0.12132465540019717</v>
      </c>
      <c r="H26" s="73">
        <v>0.17615040759084286</v>
      </c>
      <c r="I26" s="73">
        <f t="shared" si="2"/>
        <v>0.17615040759084286</v>
      </c>
      <c r="J26" s="72">
        <f>分析係数表!G29</f>
        <v>0.25422836329948895</v>
      </c>
      <c r="K26" s="74">
        <f t="shared" si="3"/>
        <v>4.4782429816357855E-2</v>
      </c>
      <c r="L26" s="75"/>
      <c r="M26" s="76"/>
      <c r="N26" s="77">
        <f>分析係数表!H29</f>
        <v>1.2173975242294967E-2</v>
      </c>
      <c r="O26" s="78">
        <f t="shared" si="4"/>
        <v>0.27917591070406189</v>
      </c>
      <c r="P26" s="72">
        <f>分析係数表!C29</f>
        <v>0.20292812083079403</v>
      </c>
      <c r="Q26" s="78">
        <f t="shared" si="5"/>
        <v>5.6652642940400837E-2</v>
      </c>
      <c r="R26" s="79">
        <v>8.2613007766577776E-2</v>
      </c>
      <c r="S26" s="80">
        <f t="shared" si="6"/>
        <v>0.25876341535742065</v>
      </c>
      <c r="T26" s="81">
        <f>分析係数表!F29</f>
        <v>0.40384720428768384</v>
      </c>
      <c r="U26" s="82">
        <f t="shared" si="7"/>
        <v>0.10450088186402703</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投入係数表!P27</f>
        <v>3.0230266919159879E-3</v>
      </c>
      <c r="E27" s="73">
        <f t="shared" si="0"/>
        <v>0.30230266919159876</v>
      </c>
      <c r="F27" s="72">
        <f>分析係数表!C30</f>
        <v>1</v>
      </c>
      <c r="G27" s="73">
        <f t="shared" si="1"/>
        <v>0.30230266919159876</v>
      </c>
      <c r="H27" s="73">
        <v>0.44985869979726556</v>
      </c>
      <c r="I27" s="73">
        <f t="shared" si="2"/>
        <v>0.44985869979726556</v>
      </c>
      <c r="J27" s="72">
        <f>分析係数表!G30</f>
        <v>0.34673715455884868</v>
      </c>
      <c r="K27" s="74">
        <f t="shared" si="3"/>
        <v>0.15598272552124717</v>
      </c>
      <c r="L27" s="75"/>
      <c r="M27" s="76"/>
      <c r="N27" s="77">
        <f>分析係数表!H30</f>
        <v>0</v>
      </c>
      <c r="O27" s="78">
        <f t="shared" si="4"/>
        <v>0</v>
      </c>
      <c r="P27" s="72">
        <f>分析係数表!C30</f>
        <v>1</v>
      </c>
      <c r="Q27" s="78">
        <f t="shared" si="5"/>
        <v>0</v>
      </c>
      <c r="R27" s="79">
        <v>9.8602487980332373E-2</v>
      </c>
      <c r="S27" s="80">
        <f t="shared" si="6"/>
        <v>0.54846118777759789</v>
      </c>
      <c r="T27" s="81">
        <f>分析係数表!F30</f>
        <v>0.44336430675838301</v>
      </c>
      <c r="U27" s="82">
        <f t="shared" si="7"/>
        <v>0.24316811430289401</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投入係数表!P28</f>
        <v>2.3922635578048128E-2</v>
      </c>
      <c r="E28" s="73">
        <f t="shared" si="0"/>
        <v>2.3922635578048128</v>
      </c>
      <c r="F28" s="72">
        <f>分析係数表!C31</f>
        <v>0.99667993786519227</v>
      </c>
      <c r="G28" s="73">
        <f t="shared" si="1"/>
        <v>2.3843210941500645</v>
      </c>
      <c r="H28" s="73">
        <v>3.5006370017441069</v>
      </c>
      <c r="I28" s="73">
        <f t="shared" si="2"/>
        <v>3.5006370017441069</v>
      </c>
      <c r="J28" s="72">
        <f>分析係数表!G31</f>
        <v>7.0744430198025232E-2</v>
      </c>
      <c r="K28" s="74">
        <f t="shared" si="3"/>
        <v>0.24765057001851029</v>
      </c>
      <c r="L28" s="75"/>
      <c r="M28" s="76"/>
      <c r="N28" s="77">
        <f>分析係数表!H31</f>
        <v>1.5783931066306964E-2</v>
      </c>
      <c r="O28" s="78">
        <f t="shared" si="4"/>
        <v>0.36196010277869556</v>
      </c>
      <c r="P28" s="72">
        <f>分析係数表!C31</f>
        <v>0.99667993786519227</v>
      </c>
      <c r="Q28" s="78">
        <f t="shared" si="5"/>
        <v>0.36075837274714889</v>
      </c>
      <c r="R28" s="79">
        <v>0.68402244886205288</v>
      </c>
      <c r="S28" s="80">
        <f t="shared" si="6"/>
        <v>4.1846594506061594</v>
      </c>
      <c r="T28" s="81">
        <f>分析係数表!F31</f>
        <v>0.308369223350977</v>
      </c>
      <c r="U28" s="82">
        <f t="shared" si="7"/>
        <v>1.2904201847717474</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投入係数表!P29</f>
        <v>6.9701910772156203E-4</v>
      </c>
      <c r="E29" s="73">
        <f t="shared" si="0"/>
        <v>6.9701910772156206E-2</v>
      </c>
      <c r="F29" s="72">
        <f>分析係数表!C32</f>
        <v>0.99973750468741629</v>
      </c>
      <c r="G29" s="73">
        <f t="shared" si="1"/>
        <v>6.9683614347300388E-2</v>
      </c>
      <c r="H29" s="73">
        <v>0.1197883196452128</v>
      </c>
      <c r="I29" s="73">
        <f t="shared" si="2"/>
        <v>0.1197883196452128</v>
      </c>
      <c r="J29" s="72">
        <f>分析係数表!G32</f>
        <v>0.13654952076677315</v>
      </c>
      <c r="K29" s="74">
        <f t="shared" si="3"/>
        <v>1.6357037641010846E-2</v>
      </c>
      <c r="L29" s="75"/>
      <c r="M29" s="76"/>
      <c r="N29" s="77">
        <f>分析係数表!H32</f>
        <v>6.1925380029087757E-3</v>
      </c>
      <c r="O29" s="78">
        <f t="shared" si="4"/>
        <v>0.14200845673854559</v>
      </c>
      <c r="P29" s="72">
        <f>分析係数表!C32</f>
        <v>0.99973750468741629</v>
      </c>
      <c r="Q29" s="78">
        <f t="shared" si="5"/>
        <v>0.14197118018430446</v>
      </c>
      <c r="R29" s="79">
        <v>0.21144213040686954</v>
      </c>
      <c r="S29" s="80">
        <f t="shared" si="6"/>
        <v>0.33123045005208235</v>
      </c>
      <c r="T29" s="81">
        <f>分析係数表!F32</f>
        <v>0.46980830670926516</v>
      </c>
      <c r="U29" s="82">
        <f t="shared" si="7"/>
        <v>0.15561481686951664</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投入係数表!P30</f>
        <v>8.3015758897174801E-5</v>
      </c>
      <c r="E30" s="73">
        <f t="shared" si="0"/>
        <v>8.3015758897174805E-3</v>
      </c>
      <c r="F30" s="72">
        <f>分析係数表!C33</f>
        <v>0.92720800471848297</v>
      </c>
      <c r="G30" s="73">
        <f t="shared" si="1"/>
        <v>7.6972876167240101E-3</v>
      </c>
      <c r="H30" s="73">
        <v>6.2647252917526264E-2</v>
      </c>
      <c r="I30" s="73">
        <f t="shared" si="2"/>
        <v>6.2647252917526264E-2</v>
      </c>
      <c r="J30" s="72">
        <f>分析係数表!G33</f>
        <v>0.48251618559482062</v>
      </c>
      <c r="K30" s="74">
        <f t="shared" si="3"/>
        <v>3.0228313515758772E-2</v>
      </c>
      <c r="L30" s="75"/>
      <c r="M30" s="76"/>
      <c r="N30" s="77">
        <f>分析係数表!H33</f>
        <v>1.0711870111293417E-3</v>
      </c>
      <c r="O30" s="78">
        <f t="shared" si="4"/>
        <v>2.4564663835312757E-2</v>
      </c>
      <c r="P30" s="72">
        <f>分析係数表!C33</f>
        <v>0.92720800471848297</v>
      </c>
      <c r="Q30" s="78">
        <f t="shared" si="5"/>
        <v>2.2776552941320617E-2</v>
      </c>
      <c r="R30" s="79">
        <v>9.2526811918451496E-2</v>
      </c>
      <c r="S30" s="80">
        <f t="shared" si="6"/>
        <v>0.15517406483597776</v>
      </c>
      <c r="T30" s="81">
        <f>分析係数表!F33</f>
        <v>0.61375438359859724</v>
      </c>
      <c r="U30" s="82">
        <f t="shared" si="7"/>
        <v>9.5238762513894293E-2</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投入係数表!P31</f>
        <v>4.4231736141458852E-2</v>
      </c>
      <c r="E31" s="73">
        <f t="shared" si="0"/>
        <v>4.4231736141458855</v>
      </c>
      <c r="F31" s="72">
        <f>分析係数表!C34</f>
        <v>0.43058167090385968</v>
      </c>
      <c r="G31" s="73">
        <f t="shared" si="1"/>
        <v>1.9045374854767994</v>
      </c>
      <c r="H31" s="73">
        <v>2.2206420262051538</v>
      </c>
      <c r="I31" s="73">
        <f t="shared" si="2"/>
        <v>2.2206420262051538</v>
      </c>
      <c r="J31" s="72">
        <f>分析係数表!G34</f>
        <v>0.40252218378442245</v>
      </c>
      <c r="K31" s="74">
        <f t="shared" si="3"/>
        <v>0.89385767779156322</v>
      </c>
      <c r="L31" s="75"/>
      <c r="M31" s="76"/>
      <c r="N31" s="77">
        <f>分析係数表!H34</f>
        <v>0.17332617383102331</v>
      </c>
      <c r="O31" s="78">
        <f t="shared" si="4"/>
        <v>3.9747487131413415</v>
      </c>
      <c r="P31" s="72">
        <f>分析係数表!C34</f>
        <v>0.43058167090385968</v>
      </c>
      <c r="Q31" s="78">
        <f t="shared" si="5"/>
        <v>1.7114539423273649</v>
      </c>
      <c r="R31" s="79">
        <v>1.9225599975505783</v>
      </c>
      <c r="S31" s="80">
        <f t="shared" si="6"/>
        <v>4.1432020237557321</v>
      </c>
      <c r="T31" s="81">
        <f>分析係数表!F34</f>
        <v>0.66293540075026103</v>
      </c>
      <c r="U31" s="82">
        <f t="shared" si="7"/>
        <v>2.7466752940077988</v>
      </c>
      <c r="V31" s="83">
        <f>分析係数表!D34</f>
        <v>0.16067471370017011</v>
      </c>
      <c r="W31" s="84">
        <f t="shared" si="8"/>
        <v>1</v>
      </c>
      <c r="X31" s="72">
        <f>分析係数表!E34</f>
        <v>0.14658203786750718</v>
      </c>
      <c r="Y31" s="85">
        <f t="shared" si="9"/>
        <v>1</v>
      </c>
    </row>
    <row r="32" spans="1:25" x14ac:dyDescent="0.15">
      <c r="A32" s="10" t="s">
        <v>20</v>
      </c>
      <c r="B32" s="9" t="s">
        <v>37</v>
      </c>
      <c r="C32" s="86"/>
      <c r="D32" s="72">
        <f>投入係数表!P32</f>
        <v>1.2020055354281498E-2</v>
      </c>
      <c r="E32" s="73">
        <f t="shared" si="0"/>
        <v>1.2020055354281498</v>
      </c>
      <c r="F32" s="72">
        <f>分析係数表!C35</f>
        <v>0.85041941808411148</v>
      </c>
      <c r="G32" s="73">
        <f t="shared" si="1"/>
        <v>1.0222088479726881</v>
      </c>
      <c r="H32" s="73">
        <v>1.3412157462070695</v>
      </c>
      <c r="I32" s="73">
        <f t="shared" si="2"/>
        <v>1.3412157462070695</v>
      </c>
      <c r="J32" s="72">
        <f>分析係数表!G35</f>
        <v>0.31439227022235533</v>
      </c>
      <c r="K32" s="74">
        <f t="shared" si="3"/>
        <v>0.42166786330801093</v>
      </c>
      <c r="L32" s="75"/>
      <c r="M32" s="76"/>
      <c r="N32" s="77">
        <f>分析係数表!H35</f>
        <v>5.0116599150103677E-2</v>
      </c>
      <c r="O32" s="78">
        <f t="shared" si="4"/>
        <v>1.1492833631295476</v>
      </c>
      <c r="P32" s="72">
        <f>分析係数表!C35</f>
        <v>0.85041941808411148</v>
      </c>
      <c r="Q32" s="78">
        <f t="shared" si="5"/>
        <v>0.97737288888638041</v>
      </c>
      <c r="R32" s="79">
        <v>1.500941988721622</v>
      </c>
      <c r="S32" s="80">
        <f t="shared" si="6"/>
        <v>2.8421577349286915</v>
      </c>
      <c r="T32" s="81">
        <f>分析係数表!F35</f>
        <v>0.64510687312527537</v>
      </c>
      <c r="U32" s="82">
        <f t="shared" si="7"/>
        <v>1.8334954893086635</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投入係数表!P33</f>
        <v>3.6667904071374757E-3</v>
      </c>
      <c r="E33" s="73">
        <f t="shared" si="0"/>
        <v>0.36667904071374757</v>
      </c>
      <c r="F33" s="72">
        <f>分析係数表!C36</f>
        <v>0.99367212085214862</v>
      </c>
      <c r="G33" s="73">
        <f t="shared" si="1"/>
        <v>0.3643587400580609</v>
      </c>
      <c r="H33" s="73">
        <v>0.60302425022860995</v>
      </c>
      <c r="I33" s="73">
        <f t="shared" si="2"/>
        <v>0.60302425022860995</v>
      </c>
      <c r="J33" s="72">
        <f>分析係数表!G36</f>
        <v>5.4622350270852466E-2</v>
      </c>
      <c r="K33" s="74">
        <f t="shared" si="3"/>
        <v>3.2938601817805314E-2</v>
      </c>
      <c r="L33" s="75"/>
      <c r="M33" s="76"/>
      <c r="N33" s="77">
        <f>分析係数表!H36</f>
        <v>0.22260102528255266</v>
      </c>
      <c r="O33" s="78">
        <f t="shared" si="4"/>
        <v>5.1047289582954134</v>
      </c>
      <c r="P33" s="72">
        <f>分析係数表!C36</f>
        <v>0.99367212085214862</v>
      </c>
      <c r="Q33" s="78">
        <f t="shared" si="5"/>
        <v>5.0724268503647831</v>
      </c>
      <c r="R33" s="79">
        <v>5.4053715538879867</v>
      </c>
      <c r="S33" s="80">
        <f t="shared" si="6"/>
        <v>6.0083958041165966</v>
      </c>
      <c r="T33" s="81">
        <f>分析係数表!F36</f>
        <v>0.84078106922799567</v>
      </c>
      <c r="U33" s="82">
        <f t="shared" si="7"/>
        <v>5.0517454485301547</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投入係数表!P34</f>
        <v>2.1071905744220614E-2</v>
      </c>
      <c r="E34" s="73">
        <f t="shared" si="0"/>
        <v>2.1071905744220616</v>
      </c>
      <c r="F34" s="72">
        <f>分析係数表!C37</f>
        <v>0.57178358697686016</v>
      </c>
      <c r="G34" s="73">
        <f t="shared" si="1"/>
        <v>1.2048569850868767</v>
      </c>
      <c r="H34" s="73">
        <v>1.6429065662635596</v>
      </c>
      <c r="I34" s="73">
        <f t="shared" si="2"/>
        <v>1.6429065662635596</v>
      </c>
      <c r="J34" s="72">
        <f>分析係数表!G37</f>
        <v>0.36884830758302428</v>
      </c>
      <c r="K34" s="74">
        <f t="shared" si="3"/>
        <v>0.60598330648335164</v>
      </c>
      <c r="L34" s="75"/>
      <c r="M34" s="76"/>
      <c r="N34" s="77">
        <f>分析係数表!H37</f>
        <v>4.5622990798280361E-2</v>
      </c>
      <c r="O34" s="78">
        <f t="shared" si="4"/>
        <v>1.0462350835824339</v>
      </c>
      <c r="P34" s="72">
        <f>分析係数表!C37</f>
        <v>0.57178358697686016</v>
      </c>
      <c r="Q34" s="78">
        <f t="shared" si="5"/>
        <v>0.59822004891179914</v>
      </c>
      <c r="R34" s="79">
        <v>0.80802980166284477</v>
      </c>
      <c r="S34" s="80">
        <f t="shared" si="6"/>
        <v>2.4509363679264045</v>
      </c>
      <c r="T34" s="81">
        <f>分析係数表!F37</f>
        <v>0.64429400301330442</v>
      </c>
      <c r="U34" s="82">
        <f t="shared" si="7"/>
        <v>1.5791236036221923</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投入係数表!P35</f>
        <v>5.8345981489052101E-3</v>
      </c>
      <c r="E35" s="73">
        <f t="shared" si="0"/>
        <v>0.58345981489052101</v>
      </c>
      <c r="F35" s="72">
        <f>分析係数表!C38</f>
        <v>0.42668283982472699</v>
      </c>
      <c r="G35" s="73">
        <f t="shared" si="1"/>
        <v>0.24895229074109704</v>
      </c>
      <c r="H35" s="73">
        <v>0.47924845182330478</v>
      </c>
      <c r="I35" s="73">
        <f t="shared" si="2"/>
        <v>0.47924845182330478</v>
      </c>
      <c r="J35" s="72">
        <f>分析係数表!G38</f>
        <v>0.18042179614021467</v>
      </c>
      <c r="K35" s="74">
        <f t="shared" si="3"/>
        <v>8.6466866475377782E-2</v>
      </c>
      <c r="L35" s="75"/>
      <c r="M35" s="76"/>
      <c r="N35" s="77">
        <f>分析係数表!H38</f>
        <v>3.1385057501308801E-2</v>
      </c>
      <c r="O35" s="78">
        <f t="shared" si="4"/>
        <v>0.71972809505857682</v>
      </c>
      <c r="P35" s="72">
        <f>分析係数表!C38</f>
        <v>0.42668283982472699</v>
      </c>
      <c r="Q35" s="78">
        <f t="shared" si="5"/>
        <v>0.30709562750123459</v>
      </c>
      <c r="R35" s="79">
        <v>0.49211001866098408</v>
      </c>
      <c r="S35" s="80">
        <f t="shared" si="6"/>
        <v>0.97135847048428881</v>
      </c>
      <c r="T35" s="81">
        <f>分析係数表!F38</f>
        <v>0.52437100026299643</v>
      </c>
      <c r="U35" s="82">
        <f t="shared" si="7"/>
        <v>0.50935221278178078</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投入係数表!P36</f>
        <v>0</v>
      </c>
      <c r="E36" s="73">
        <f t="shared" si="0"/>
        <v>0</v>
      </c>
      <c r="F36" s="72">
        <f>分析係数表!C39</f>
        <v>1</v>
      </c>
      <c r="G36" s="73">
        <f t="shared" si="1"/>
        <v>0</v>
      </c>
      <c r="H36" s="73">
        <v>0.14936447763456812</v>
      </c>
      <c r="I36" s="73">
        <f t="shared" si="2"/>
        <v>0.14936447763456812</v>
      </c>
      <c r="J36" s="72">
        <f>分析係数表!G39</f>
        <v>0.351753812215997</v>
      </c>
      <c r="K36" s="74">
        <f t="shared" si="3"/>
        <v>5.2539524417610353E-2</v>
      </c>
      <c r="L36" s="75"/>
      <c r="M36" s="76"/>
      <c r="N36" s="77">
        <f>分析係数表!H39</f>
        <v>2.6196741762610056E-3</v>
      </c>
      <c r="O36" s="78">
        <f t="shared" si="4"/>
        <v>6.0074865387003164E-2</v>
      </c>
      <c r="P36" s="72">
        <f>分析係数表!C39</f>
        <v>1</v>
      </c>
      <c r="Q36" s="78">
        <f t="shared" si="5"/>
        <v>6.0074865387003164E-2</v>
      </c>
      <c r="R36" s="79">
        <v>7.8155812129332231E-2</v>
      </c>
      <c r="S36" s="80">
        <f t="shared" si="6"/>
        <v>0.22752028976390035</v>
      </c>
      <c r="T36" s="81">
        <f>分析係数表!F39</f>
        <v>0.70125652740175148</v>
      </c>
      <c r="U36" s="82">
        <f t="shared" si="7"/>
        <v>0.15955008831327303</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投入係数表!P37</f>
        <v>3.5085905647107838E-4</v>
      </c>
      <c r="E37" s="73">
        <f t="shared" si="0"/>
        <v>3.508590564710784E-2</v>
      </c>
      <c r="F37" s="72">
        <f>分析係数表!C40</f>
        <v>0.86812466863195592</v>
      </c>
      <c r="G37" s="73">
        <f t="shared" si="1"/>
        <v>3.0458940213547565E-2</v>
      </c>
      <c r="H37" s="73">
        <v>3.9160550424609836E-2</v>
      </c>
      <c r="I37" s="73">
        <f t="shared" si="2"/>
        <v>3.9160550424609836E-2</v>
      </c>
      <c r="J37" s="72">
        <f>分析係数表!G40</f>
        <v>0.5308449982881025</v>
      </c>
      <c r="K37" s="74">
        <f t="shared" si="3"/>
        <v>2.078818232311316E-2</v>
      </c>
      <c r="L37" s="75"/>
      <c r="M37" s="76"/>
      <c r="N37" s="77">
        <f>分析係数表!H40</f>
        <v>3.1726768564274997E-2</v>
      </c>
      <c r="O37" s="78">
        <f t="shared" si="4"/>
        <v>0.72756427800642864</v>
      </c>
      <c r="P37" s="72">
        <f>分析係数表!C40</f>
        <v>0.86812466863195592</v>
      </c>
      <c r="Q37" s="78">
        <f t="shared" si="5"/>
        <v>0.63161649775277917</v>
      </c>
      <c r="R37" s="79">
        <v>0.63713820738958071</v>
      </c>
      <c r="S37" s="80">
        <f t="shared" si="6"/>
        <v>0.67629875781419058</v>
      </c>
      <c r="T37" s="81">
        <f>分析係数表!F40</f>
        <v>0.72849135138041188</v>
      </c>
      <c r="U37" s="82">
        <f t="shared" si="7"/>
        <v>0.49267779601695361</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投入係数表!P38</f>
        <v>0</v>
      </c>
      <c r="E38" s="73">
        <f t="shared" si="0"/>
        <v>0</v>
      </c>
      <c r="F38" s="72">
        <f>分析係数表!C41</f>
        <v>0.9999434031873089</v>
      </c>
      <c r="G38" s="73">
        <f t="shared" si="1"/>
        <v>0</v>
      </c>
      <c r="H38" s="73">
        <v>5.3841549776403015E-3</v>
      </c>
      <c r="I38" s="73">
        <f t="shared" si="2"/>
        <v>5.3841549776403015E-3</v>
      </c>
      <c r="J38" s="72">
        <f>分析係数表!G41</f>
        <v>0.50163334603597476</v>
      </c>
      <c r="K38" s="74">
        <f t="shared" si="3"/>
        <v>2.7008716770099534E-3</v>
      </c>
      <c r="L38" s="75"/>
      <c r="M38" s="76"/>
      <c r="N38" s="77">
        <f>分析係数表!H41</f>
        <v>4.605647758626856E-2</v>
      </c>
      <c r="O38" s="78">
        <f t="shared" si="4"/>
        <v>1.0561758848742204</v>
      </c>
      <c r="P38" s="72">
        <f>分析係数表!C41</f>
        <v>0.9999434031873089</v>
      </c>
      <c r="Q38" s="78">
        <f t="shared" si="5"/>
        <v>1.0561161086854953</v>
      </c>
      <c r="R38" s="79">
        <v>1.0759210748314798</v>
      </c>
      <c r="S38" s="80">
        <f t="shared" si="6"/>
        <v>1.0813052298091201</v>
      </c>
      <c r="T38" s="81">
        <f>分析係数表!F41</f>
        <v>0.6065809667987323</v>
      </c>
      <c r="U38" s="82">
        <f t="shared" si="7"/>
        <v>0.65589917170214151</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投入係数表!P39</f>
        <v>8.6618329566297487E-4</v>
      </c>
      <c r="E39" s="73">
        <f>$C$18*D39</f>
        <v>8.6618329566297489E-2</v>
      </c>
      <c r="F39" s="72">
        <f>分析係数表!C42</f>
        <v>0.93692850875802069</v>
      </c>
      <c r="G39" s="73">
        <f>E39*F39</f>
        <v>8.1155182351661886E-2</v>
      </c>
      <c r="H39" s="73">
        <v>0.11417979016790777</v>
      </c>
      <c r="I39" s="73">
        <f>C39+H39</f>
        <v>0.11417979016790777</v>
      </c>
      <c r="J39" s="72">
        <f>分析係数表!G42</f>
        <v>0.49922072097325781</v>
      </c>
      <c r="K39" s="74">
        <f>I39*J39</f>
        <v>5.700091716819821E-2</v>
      </c>
      <c r="L39" s="75"/>
      <c r="M39" s="76"/>
      <c r="N39" s="77">
        <f>分析係数表!H42</f>
        <v>1.1809361738003208E-2</v>
      </c>
      <c r="O39" s="78">
        <f t="shared" si="4"/>
        <v>0.27081452462517397</v>
      </c>
      <c r="P39" s="72">
        <f>分析係数表!C42</f>
        <v>0.93692850875802069</v>
      </c>
      <c r="Q39" s="78">
        <f>O39*P39</f>
        <v>0.25373384870707649</v>
      </c>
      <c r="R39" s="79">
        <v>0.27724567360723068</v>
      </c>
      <c r="S39" s="80">
        <f>I39+R39</f>
        <v>0.39142546377513843</v>
      </c>
      <c r="T39" s="81">
        <f>分析係数表!F42</f>
        <v>0.57339238661209846</v>
      </c>
      <c r="U39" s="82">
        <f>S39*T39</f>
        <v>0.22444038085477411</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投入係数表!P40</f>
        <v>3.2321324242324569E-2</v>
      </c>
      <c r="E40" s="73">
        <f>$C$18*D40</f>
        <v>3.2321324242324567</v>
      </c>
      <c r="F40" s="72">
        <f>分析係数表!C43</f>
        <v>0.64668770435795053</v>
      </c>
      <c r="G40" s="73">
        <f>E40*F40</f>
        <v>2.0901802976077848</v>
      </c>
      <c r="H40" s="73">
        <v>3.1254981864667992</v>
      </c>
      <c r="I40" s="73">
        <f>C40+H40</f>
        <v>3.1254981864667992</v>
      </c>
      <c r="J40" s="72">
        <f>分析係数表!G43</f>
        <v>0.34525361813281841</v>
      </c>
      <c r="K40" s="74">
        <f>I40*J40</f>
        <v>1.0790895573452248</v>
      </c>
      <c r="L40" s="75"/>
      <c r="M40" s="76"/>
      <c r="N40" s="77">
        <f>分析係数表!H43</f>
        <v>1.6687581740348217E-2</v>
      </c>
      <c r="O40" s="78">
        <f t="shared" si="4"/>
        <v>0.3826827915358848</v>
      </c>
      <c r="P40" s="72">
        <f>分析係数表!C43</f>
        <v>0.64668770435795053</v>
      </c>
      <c r="Q40" s="78">
        <f>O40*P40</f>
        <v>0.2474762559556335</v>
      </c>
      <c r="R40" s="79">
        <v>0.99740536541585312</v>
      </c>
      <c r="S40" s="80">
        <f>I40+R40</f>
        <v>4.1229035518826525</v>
      </c>
      <c r="T40" s="81">
        <f>分析係数表!F43</f>
        <v>0.5971160790993254</v>
      </c>
      <c r="U40" s="82">
        <f>S40*T40</f>
        <v>2.4618520034048514</v>
      </c>
      <c r="V40" s="83">
        <f>分析係数表!D43</f>
        <v>0.11965406207615147</v>
      </c>
      <c r="W40" s="84">
        <f>ROUND(S40*V40,0)</f>
        <v>0</v>
      </c>
      <c r="X40" s="72">
        <f>分析係数表!E43</f>
        <v>0.10089499703022012</v>
      </c>
      <c r="Y40" s="85">
        <f>ROUND(S40*X40,0)</f>
        <v>0</v>
      </c>
    </row>
    <row r="41" spans="1:25" x14ac:dyDescent="0.15">
      <c r="A41" s="10" t="s">
        <v>166</v>
      </c>
      <c r="B41" s="9" t="s">
        <v>42</v>
      </c>
      <c r="C41" s="86"/>
      <c r="D41" s="72">
        <f>投入係数表!P41</f>
        <v>1.002454447060224E-4</v>
      </c>
      <c r="E41" s="73">
        <f>$C$18*D41</f>
        <v>1.0024544470602239E-2</v>
      </c>
      <c r="F41" s="72">
        <f>分析係数表!C44</f>
        <v>0.69156580457188765</v>
      </c>
      <c r="G41" s="73">
        <f>E41*F41</f>
        <v>6.9326321622787054E-3</v>
      </c>
      <c r="H41" s="73">
        <v>1.6163710549394784E-2</v>
      </c>
      <c r="I41" s="73">
        <f>C41+H41</f>
        <v>1.6163710549394784E-2</v>
      </c>
      <c r="J41" s="72">
        <f>分析係数表!G44</f>
        <v>0.27271905819722003</v>
      </c>
      <c r="K41" s="74">
        <f>I41*J41</f>
        <v>4.4081519180034154E-3</v>
      </c>
      <c r="L41" s="75"/>
      <c r="M41" s="76"/>
      <c r="N41" s="77">
        <f>分析係数表!H44</f>
        <v>0.15674397651271663</v>
      </c>
      <c r="O41" s="78">
        <f t="shared" si="4"/>
        <v>3.5944826171721811</v>
      </c>
      <c r="P41" s="72">
        <f>分析係数表!C44</f>
        <v>0.69156580457188765</v>
      </c>
      <c r="Q41" s="78">
        <f>O41*P41</f>
        <v>2.4858212631643437</v>
      </c>
      <c r="R41" s="79">
        <v>2.5331235688456846</v>
      </c>
      <c r="S41" s="80">
        <f>I41+R41</f>
        <v>2.5492872793950792</v>
      </c>
      <c r="T41" s="81">
        <f>分析係数表!F44</f>
        <v>0.50862281906626206</v>
      </c>
      <c r="U41" s="82">
        <f>S41*T41</f>
        <v>1.2966256826556868</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投入係数表!P42</f>
        <v>4.1664512955940562E-4</v>
      </c>
      <c r="E42" s="73">
        <f>$C$18*D42</f>
        <v>4.1664512955940564E-2</v>
      </c>
      <c r="F42" s="72">
        <f>分析係数表!C45</f>
        <v>1</v>
      </c>
      <c r="G42" s="73">
        <f>E42*F42</f>
        <v>4.1664512955940564E-2</v>
      </c>
      <c r="H42" s="73">
        <v>6.6603218721718677E-2</v>
      </c>
      <c r="I42" s="73">
        <f>C42+H42</f>
        <v>6.6603218721718677E-2</v>
      </c>
      <c r="J42" s="72">
        <f>分析係数表!G45</f>
        <v>0</v>
      </c>
      <c r="K42" s="74">
        <f>I42*J42</f>
        <v>0</v>
      </c>
      <c r="L42" s="75"/>
      <c r="M42" s="76"/>
      <c r="N42" s="77">
        <f>分析係数表!H45</f>
        <v>0</v>
      </c>
      <c r="O42" s="78">
        <f t="shared" si="4"/>
        <v>0</v>
      </c>
      <c r="P42" s="72">
        <f>分析係数表!C45</f>
        <v>1</v>
      </c>
      <c r="Q42" s="78">
        <f>O42*P42</f>
        <v>0</v>
      </c>
      <c r="R42" s="79">
        <v>2.8038228331034538E-2</v>
      </c>
      <c r="S42" s="80">
        <f>I42+R42</f>
        <v>9.4641447052753208E-2</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投入係数表!P43</f>
        <v>4.8446743824332389E-3</v>
      </c>
      <c r="E43" s="441">
        <f>$C$18*D43</f>
        <v>0.48446743824332389</v>
      </c>
      <c r="F43" s="447">
        <f>分析係数表!C46</f>
        <v>0.99300149364803736</v>
      </c>
      <c r="G43" s="441">
        <f>E43*F43</f>
        <v>0.4810768897994589</v>
      </c>
      <c r="H43" s="441">
        <v>0.60569325587366651</v>
      </c>
      <c r="I43" s="441">
        <f>C43+H43</f>
        <v>0.60569325587366651</v>
      </c>
      <c r="J43" s="447">
        <f>分析係数表!G46</f>
        <v>1.2662527198429125E-2</v>
      </c>
      <c r="K43" s="442">
        <f>I43*J43</f>
        <v>7.6696073264053942E-3</v>
      </c>
      <c r="L43" s="448"/>
      <c r="M43" s="449"/>
      <c r="N43" s="450">
        <f>分析係数表!H46</f>
        <v>3.642815848522589E-5</v>
      </c>
      <c r="O43" s="451">
        <f t="shared" si="4"/>
        <v>8.3537744393076931E-4</v>
      </c>
      <c r="P43" s="447">
        <f>分析係数表!C46</f>
        <v>0.99300149364803736</v>
      </c>
      <c r="Q43" s="451">
        <f>O43*P43</f>
        <v>8.2953104958313349E-4</v>
      </c>
      <c r="R43" s="452">
        <v>7.3320696293220286E-2</v>
      </c>
      <c r="S43" s="444">
        <f>I43+R43</f>
        <v>0.67901395216688676</v>
      </c>
      <c r="T43" s="453">
        <f>分析係数表!F46</f>
        <v>0.42786180544499286</v>
      </c>
      <c r="U43" s="445">
        <f>S43*T43</f>
        <v>0.29052413549646416</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投入係数表!P44</f>
        <v>0.56003684020092948</v>
      </c>
      <c r="E44" s="441">
        <f>SUM(E5:E43)</f>
        <v>56.00368402009294</v>
      </c>
      <c r="F44" s="447">
        <f>分析係数表!C47</f>
        <v>0.58532523599566522</v>
      </c>
      <c r="G44" s="441">
        <f>SUM(G5:G43)</f>
        <v>21.743490980208197</v>
      </c>
      <c r="H44" s="441">
        <f>SUM(H5:H43)</f>
        <v>29.048662914918477</v>
      </c>
      <c r="I44" s="441">
        <f>SUM(I5:I43)</f>
        <v>129.04866291491845</v>
      </c>
      <c r="J44" s="72">
        <f>分析係数表!G47</f>
        <v>0.25475569279079324</v>
      </c>
      <c r="K44" s="442">
        <f>SUM(K5:K43)</f>
        <v>33.624911709398994</v>
      </c>
      <c r="L44" s="15">
        <f>最終需要_まとめ!M21</f>
        <v>0.68200000000000005</v>
      </c>
      <c r="M44" s="441">
        <f>K44*L44</f>
        <v>22.932189785810117</v>
      </c>
      <c r="N44" s="77">
        <f>分析係数表!H47</f>
        <v>1</v>
      </c>
      <c r="O44" s="443">
        <f>SUM(O5:O43)</f>
        <v>22.93218978581012</v>
      </c>
      <c r="P44" s="72">
        <f>分析係数表!C47</f>
        <v>0.58532523599566522</v>
      </c>
      <c r="Q44" s="443">
        <f>SUM(Q5:Q43)</f>
        <v>14.891309953451538</v>
      </c>
      <c r="R44" s="441">
        <f>SUM(R5:R43)</f>
        <v>18.28431396286944</v>
      </c>
      <c r="S44" s="444">
        <f>SUM(S5:S43)</f>
        <v>147.3329768777879</v>
      </c>
      <c r="T44" s="453">
        <f>分析係数表!F47</f>
        <v>0.5063294671067512</v>
      </c>
      <c r="U44" s="445">
        <f>SUM(U5:U43)</f>
        <v>65.530695737337822</v>
      </c>
      <c r="V44" s="454">
        <f>分析係数表!D47</f>
        <v>6.4581730562403572E-2</v>
      </c>
      <c r="W44" s="458">
        <f>SUM(W5:W43)</f>
        <v>7</v>
      </c>
      <c r="X44" s="447">
        <f>分析係数表!E47</f>
        <v>5.7136770824146227E-2</v>
      </c>
      <c r="Y44" s="95">
        <f>SUM(Y5:Y43)</f>
        <v>7</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647</v>
      </c>
      <c r="C1" s="58"/>
      <c r="D1" s="58"/>
      <c r="E1" s="58"/>
      <c r="F1" s="59"/>
      <c r="G1" s="58" t="s">
        <v>445</v>
      </c>
    </row>
    <row r="2" spans="1:25" x14ac:dyDescent="0.15">
      <c r="B2" s="5" t="s">
        <v>648</v>
      </c>
      <c r="S2" s="5" t="s">
        <v>139</v>
      </c>
      <c r="U2" s="60" t="s">
        <v>170</v>
      </c>
      <c r="W2" s="5" t="s">
        <v>122</v>
      </c>
      <c r="Y2" s="5" t="s">
        <v>140</v>
      </c>
    </row>
    <row r="3" spans="1:25" ht="45" x14ac:dyDescent="0.15">
      <c r="B3" s="61"/>
      <c r="C3" s="62" t="s">
        <v>185</v>
      </c>
      <c r="D3" s="62" t="s">
        <v>250</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649</v>
      </c>
      <c r="D4" s="68" t="s">
        <v>650</v>
      </c>
      <c r="E4" s="68" t="s">
        <v>651</v>
      </c>
      <c r="F4" s="68" t="s">
        <v>652</v>
      </c>
      <c r="G4" s="68" t="s">
        <v>653</v>
      </c>
      <c r="H4" s="68" t="s">
        <v>144</v>
      </c>
      <c r="I4" s="68" t="s">
        <v>654</v>
      </c>
      <c r="J4" s="68" t="s">
        <v>655</v>
      </c>
      <c r="K4" s="69" t="s">
        <v>656</v>
      </c>
      <c r="L4" s="68" t="s">
        <v>657</v>
      </c>
      <c r="M4" s="68" t="s">
        <v>658</v>
      </c>
      <c r="N4" s="68" t="s">
        <v>659</v>
      </c>
      <c r="O4" s="68" t="s">
        <v>660</v>
      </c>
      <c r="P4" s="68" t="s">
        <v>661</v>
      </c>
      <c r="Q4" s="68" t="s">
        <v>662</v>
      </c>
      <c r="R4" s="68" t="s">
        <v>145</v>
      </c>
      <c r="S4" s="68" t="s">
        <v>663</v>
      </c>
      <c r="T4" s="70" t="s">
        <v>664</v>
      </c>
      <c r="U4" s="69" t="s">
        <v>665</v>
      </c>
      <c r="V4" s="68" t="s">
        <v>666</v>
      </c>
      <c r="W4" s="68" t="s">
        <v>667</v>
      </c>
      <c r="X4" s="68" t="s">
        <v>668</v>
      </c>
      <c r="Y4" s="69" t="s">
        <v>669</v>
      </c>
    </row>
    <row r="5" spans="1:25" x14ac:dyDescent="0.15">
      <c r="A5" s="8" t="s">
        <v>219</v>
      </c>
      <c r="B5" s="9" t="s">
        <v>220</v>
      </c>
      <c r="C5" s="86"/>
      <c r="D5" s="72">
        <f>投入係数表!Q5</f>
        <v>0</v>
      </c>
      <c r="E5" s="73">
        <f t="shared" ref="E5:E38" si="0">$C$19*D5</f>
        <v>0</v>
      </c>
      <c r="F5" s="72">
        <f>分析係数表!C8</f>
        <v>0.16988323914406789</v>
      </c>
      <c r="G5" s="73">
        <f t="shared" ref="G5:G38" si="1">E5*F5</f>
        <v>0</v>
      </c>
      <c r="H5" s="73">
        <f t="array" ref="H5:H43">MMULT(逆行列係数!C5:AO43,'15'!G5:G43)</f>
        <v>5.4330783361924517E-4</v>
      </c>
      <c r="I5" s="73">
        <f t="shared" ref="I5:I38" si="2">C5+H5</f>
        <v>5.4330783361924517E-4</v>
      </c>
      <c r="J5" s="72">
        <f>分析係数表!G8</f>
        <v>0.11982810575688495</v>
      </c>
      <c r="K5" s="74">
        <f t="shared" ref="K5:K38" si="3">I5*J5</f>
        <v>6.5103548545470958E-5</v>
      </c>
      <c r="L5" s="75" t="s">
        <v>495</v>
      </c>
      <c r="M5" s="76" t="s">
        <v>495</v>
      </c>
      <c r="N5" s="77">
        <f>分析係数表!H8</f>
        <v>1.1007693311748612E-2</v>
      </c>
      <c r="O5" s="78">
        <f t="shared" ref="O5:O43" si="4">$M$44*N5</f>
        <v>0.1865684745025942</v>
      </c>
      <c r="P5" s="72">
        <f>分析係数表!C8</f>
        <v>0.16988323914406789</v>
      </c>
      <c r="Q5" s="78">
        <f t="shared" ref="Q5:Q38" si="5">O5*P5</f>
        <v>3.1694856770668141E-2</v>
      </c>
      <c r="R5" s="79">
        <f t="array" ref="R5:R43">MMULT(逆行列係数!C5:AO43,'15'!Q5:Q43)</f>
        <v>5.3114004136560797E-2</v>
      </c>
      <c r="S5" s="80">
        <f t="shared" ref="S5:S38" si="6">I5+R5</f>
        <v>5.365731197018004E-2</v>
      </c>
      <c r="T5" s="81">
        <f>分析係数表!F8</f>
        <v>0.4520504153237429</v>
      </c>
      <c r="U5" s="82">
        <f t="shared" ref="U5:U38" si="7">S5*T5</f>
        <v>2.425581016127553E-2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投入係数表!Q6</f>
        <v>0</v>
      </c>
      <c r="E6" s="73">
        <f t="shared" si="0"/>
        <v>0</v>
      </c>
      <c r="F6" s="72">
        <f>分析係数表!C9</f>
        <v>0.40976645435244163</v>
      </c>
      <c r="G6" s="73">
        <f t="shared" si="1"/>
        <v>0</v>
      </c>
      <c r="H6" s="73">
        <v>3.5516060017785244E-4</v>
      </c>
      <c r="I6" s="73">
        <f t="shared" si="2"/>
        <v>3.5516060017785244E-4</v>
      </c>
      <c r="J6" s="72">
        <f>分析係数表!G9</f>
        <v>0.27278621711745094</v>
      </c>
      <c r="K6" s="74">
        <f t="shared" si="3"/>
        <v>9.6882916591679833E-5</v>
      </c>
      <c r="L6" s="75"/>
      <c r="M6" s="76"/>
      <c r="N6" s="77">
        <f>分析係数表!H9</f>
        <v>5.6766522140644718E-4</v>
      </c>
      <c r="O6" s="78">
        <f t="shared" si="4"/>
        <v>9.6213104223153798E-3</v>
      </c>
      <c r="P6" s="72">
        <f>分析係数表!C9</f>
        <v>0.40976645435244163</v>
      </c>
      <c r="Q6" s="78">
        <f t="shared" si="5"/>
        <v>3.9424902579763658E-3</v>
      </c>
      <c r="R6" s="79">
        <v>5.3069189527491199E-3</v>
      </c>
      <c r="S6" s="80">
        <f t="shared" si="6"/>
        <v>5.662079552926972E-3</v>
      </c>
      <c r="T6" s="81">
        <f>分析係数表!F9</f>
        <v>0.74407187847350875</v>
      </c>
      <c r="U6" s="82">
        <f t="shared" si="7"/>
        <v>4.2129941690128171E-3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投入係数表!Q7</f>
        <v>0</v>
      </c>
      <c r="E7" s="73">
        <f t="shared" si="0"/>
        <v>0</v>
      </c>
      <c r="F7" s="72">
        <f>分析係数表!C10</f>
        <v>0.68007710705743762</v>
      </c>
      <c r="G7" s="73">
        <f t="shared" si="1"/>
        <v>0</v>
      </c>
      <c r="H7" s="73">
        <v>4.3304814194936806E-4</v>
      </c>
      <c r="I7" s="73">
        <f t="shared" si="2"/>
        <v>4.3304814194936806E-4</v>
      </c>
      <c r="J7" s="72">
        <f>分析係数表!G10</f>
        <v>0.17854260725424764</v>
      </c>
      <c r="K7" s="74">
        <f t="shared" si="3"/>
        <v>7.7317544330247711E-5</v>
      </c>
      <c r="L7" s="75"/>
      <c r="M7" s="76"/>
      <c r="N7" s="77">
        <f>分析係数表!H10</f>
        <v>1.290834700219075E-3</v>
      </c>
      <c r="O7" s="78">
        <f t="shared" si="4"/>
        <v>2.1878249514623308E-2</v>
      </c>
      <c r="P7" s="72">
        <f>分析係数表!C10</f>
        <v>0.68007710705743762</v>
      </c>
      <c r="Q7" s="78">
        <f t="shared" si="5"/>
        <v>1.4878896637385808E-2</v>
      </c>
      <c r="R7" s="79">
        <v>2.5096651727722762E-2</v>
      </c>
      <c r="S7" s="80">
        <f t="shared" si="6"/>
        <v>2.5529699869672129E-2</v>
      </c>
      <c r="T7" s="81">
        <f>分析係数表!F10</f>
        <v>0.51654343606185527</v>
      </c>
      <c r="U7" s="82">
        <f t="shared" si="7"/>
        <v>1.3187198892308341E-2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投入係数表!Q8</f>
        <v>5.2853730546118124E-5</v>
      </c>
      <c r="E8" s="73">
        <f t="shared" si="0"/>
        <v>5.2853730546118128E-3</v>
      </c>
      <c r="F8" s="72">
        <f>分析係数表!C11</f>
        <v>2.1147201560344109E-2</v>
      </c>
      <c r="G8" s="73">
        <f t="shared" si="1"/>
        <v>1.1177084930748764E-4</v>
      </c>
      <c r="H8" s="73">
        <v>2.1176590898620569E-2</v>
      </c>
      <c r="I8" s="73">
        <f t="shared" si="2"/>
        <v>2.1176590898620569E-2</v>
      </c>
      <c r="J8" s="72">
        <f>分析係数表!G11</f>
        <v>0.2349962690544718</v>
      </c>
      <c r="K8" s="74">
        <f t="shared" si="3"/>
        <v>4.9764198524687182E-3</v>
      </c>
      <c r="L8" s="75"/>
      <c r="M8" s="76"/>
      <c r="N8" s="77">
        <f>分析係数表!H11</f>
        <v>-2.2238602446561594E-5</v>
      </c>
      <c r="O8" s="78">
        <f t="shared" si="4"/>
        <v>-3.7692021534578601E-4</v>
      </c>
      <c r="P8" s="72">
        <f>分析係数表!C11</f>
        <v>2.1147201560344109E-2</v>
      </c>
      <c r="Q8" s="78">
        <f t="shared" si="5"/>
        <v>-7.9708077660856431E-6</v>
      </c>
      <c r="R8" s="79">
        <v>4.3830173760683756E-3</v>
      </c>
      <c r="S8" s="80">
        <f t="shared" si="6"/>
        <v>2.5559608274688943E-2</v>
      </c>
      <c r="T8" s="81">
        <f>分析係数表!F11</f>
        <v>0.38828483104146677</v>
      </c>
      <c r="U8" s="82">
        <f t="shared" si="7"/>
        <v>9.9244081804236717E-3</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投入係数表!Q9</f>
        <v>0</v>
      </c>
      <c r="E9" s="73">
        <f t="shared" si="0"/>
        <v>0</v>
      </c>
      <c r="F9" s="72">
        <f>分析係数表!C12</f>
        <v>0.26979296775158057</v>
      </c>
      <c r="G9" s="73">
        <f t="shared" si="1"/>
        <v>0</v>
      </c>
      <c r="H9" s="73">
        <v>1.9735851468274451E-3</v>
      </c>
      <c r="I9" s="73">
        <f t="shared" si="2"/>
        <v>1.9735851468274451E-3</v>
      </c>
      <c r="J9" s="72">
        <f>分析係数表!G12</f>
        <v>0.14399966915404239</v>
      </c>
      <c r="K9" s="74">
        <f t="shared" si="3"/>
        <v>2.8419560819048425E-4</v>
      </c>
      <c r="L9" s="75"/>
      <c r="M9" s="76"/>
      <c r="N9" s="77">
        <f>分析係数表!H12</f>
        <v>8.4790563397567215E-2</v>
      </c>
      <c r="O9" s="78">
        <f t="shared" si="4"/>
        <v>1.4371081767345015</v>
      </c>
      <c r="P9" s="72">
        <f>分析係数表!C12</f>
        <v>0.26979296775158057</v>
      </c>
      <c r="Q9" s="78">
        <f t="shared" si="5"/>
        <v>0.38772167998126411</v>
      </c>
      <c r="R9" s="79">
        <v>0.48981370001632596</v>
      </c>
      <c r="S9" s="80">
        <f t="shared" si="6"/>
        <v>0.4917872851631534</v>
      </c>
      <c r="T9" s="81">
        <f>分析係数表!F12</f>
        <v>0.33481714299007204</v>
      </c>
      <c r="U9" s="82">
        <f t="shared" si="7"/>
        <v>0.16465881377717087</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投入係数表!Q10</f>
        <v>6.8431672180763463E-4</v>
      </c>
      <c r="E10" s="73">
        <f t="shared" si="0"/>
        <v>6.8431672180763459E-2</v>
      </c>
      <c r="F10" s="72">
        <f>分析係数表!C13</f>
        <v>6.684233532602335E-2</v>
      </c>
      <c r="G10" s="73">
        <f t="shared" si="1"/>
        <v>4.5741327788270947E-3</v>
      </c>
      <c r="H10" s="73">
        <v>7.3486529440183893E-3</v>
      </c>
      <c r="I10" s="73">
        <f t="shared" si="2"/>
        <v>7.3486529440183893E-3</v>
      </c>
      <c r="J10" s="72">
        <f>分析係数表!G13</f>
        <v>0.23596605339775753</v>
      </c>
      <c r="K10" s="74">
        <f t="shared" si="3"/>
        <v>1.7340326329898313E-3</v>
      </c>
      <c r="L10" s="75"/>
      <c r="M10" s="76"/>
      <c r="N10" s="77">
        <f>分析係数表!H13</f>
        <v>1.6879182236800124E-2</v>
      </c>
      <c r="O10" s="78">
        <f t="shared" si="4"/>
        <v>0.28608384986616558</v>
      </c>
      <c r="P10" s="72">
        <f>分析係数表!C13</f>
        <v>6.684233532602335E-2</v>
      </c>
      <c r="Q10" s="78">
        <f t="shared" si="5"/>
        <v>1.912251262411396E-2</v>
      </c>
      <c r="R10" s="79">
        <v>2.1363864125741594E-2</v>
      </c>
      <c r="S10" s="80">
        <f t="shared" si="6"/>
        <v>2.8712517069759982E-2</v>
      </c>
      <c r="T10" s="81">
        <f>分析係数表!F13</f>
        <v>0.36934894381465649</v>
      </c>
      <c r="U10" s="82">
        <f t="shared" si="7"/>
        <v>1.0604937853976145E-2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投入係数表!Q11</f>
        <v>5.3873714819815141E-4</v>
      </c>
      <c r="E11" s="73">
        <f t="shared" si="0"/>
        <v>5.3873714819815142E-2</v>
      </c>
      <c r="F11" s="72">
        <f>分析係数表!C14</f>
        <v>0.21710827927701792</v>
      </c>
      <c r="G11" s="73">
        <f t="shared" si="1"/>
        <v>1.1696429522790845E-2</v>
      </c>
      <c r="H11" s="73">
        <v>4.4212476158868814E-2</v>
      </c>
      <c r="I11" s="73">
        <f t="shared" si="2"/>
        <v>4.4212476158868814E-2</v>
      </c>
      <c r="J11" s="72">
        <f>分析係数表!G14</f>
        <v>0.17574790290253137</v>
      </c>
      <c r="K11" s="74">
        <f t="shared" si="3"/>
        <v>7.7702499670493598E-3</v>
      </c>
      <c r="L11" s="75"/>
      <c r="M11" s="76"/>
      <c r="N11" s="77">
        <f>分析係数表!H14</f>
        <v>1.1225515443921091E-3</v>
      </c>
      <c r="O11" s="78">
        <f t="shared" si="4"/>
        <v>1.9026032362678334E-2</v>
      </c>
      <c r="P11" s="72">
        <f>分析係数表!C14</f>
        <v>0.21710827927701792</v>
      </c>
      <c r="Q11" s="78">
        <f t="shared" si="5"/>
        <v>4.1307091477299487E-3</v>
      </c>
      <c r="R11" s="79">
        <v>2.324099087369114E-2</v>
      </c>
      <c r="S11" s="80">
        <f t="shared" si="6"/>
        <v>6.7453467032559958E-2</v>
      </c>
      <c r="T11" s="81">
        <f>分析係数表!F14</f>
        <v>0.32729567218469302</v>
      </c>
      <c r="U11" s="82">
        <f t="shared" si="7"/>
        <v>2.2077227833609742E-2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投入係数表!Q12</f>
        <v>1.6514472649585331E-3</v>
      </c>
      <c r="E12" s="73">
        <f t="shared" si="0"/>
        <v>0.16514472649585332</v>
      </c>
      <c r="F12" s="72">
        <f>分析係数表!C15</f>
        <v>0.1777237835164599</v>
      </c>
      <c r="G12" s="73">
        <f t="shared" si="1"/>
        <v>2.9350145620634014E-2</v>
      </c>
      <c r="H12" s="73">
        <v>5.6460810358437349E-2</v>
      </c>
      <c r="I12" s="73">
        <f t="shared" si="2"/>
        <v>5.6460810358437349E-2</v>
      </c>
      <c r="J12" s="72">
        <f>分析係数表!G15</f>
        <v>0.10387096116118634</v>
      </c>
      <c r="K12" s="74">
        <f t="shared" si="3"/>
        <v>5.864638639870353E-3</v>
      </c>
      <c r="L12" s="75"/>
      <c r="M12" s="76"/>
      <c r="N12" s="77">
        <f>分析係数表!H15</f>
        <v>7.5144901505810619E-3</v>
      </c>
      <c r="O12" s="78">
        <f t="shared" si="4"/>
        <v>0.12736246590031228</v>
      </c>
      <c r="P12" s="72">
        <f>分析係数表!C15</f>
        <v>0.1777237835164599</v>
      </c>
      <c r="Q12" s="78">
        <f t="shared" si="5"/>
        <v>2.2635339317789605E-2</v>
      </c>
      <c r="R12" s="79">
        <v>5.31296153299489E-2</v>
      </c>
      <c r="S12" s="80">
        <f t="shared" si="6"/>
        <v>0.10959042568838626</v>
      </c>
      <c r="T12" s="81">
        <f>分析係数表!F15</f>
        <v>0.33005409485469872</v>
      </c>
      <c r="U12" s="82">
        <f t="shared" si="7"/>
        <v>3.617076875532145E-2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投入係数表!Q13</f>
        <v>2.8717193596724182E-3</v>
      </c>
      <c r="E13" s="73">
        <f t="shared" si="0"/>
        <v>0.28717193596724183</v>
      </c>
      <c r="F13" s="72">
        <f>分析係数表!C16</f>
        <v>0.12368252551663639</v>
      </c>
      <c r="G13" s="73">
        <f t="shared" si="1"/>
        <v>3.5518150297930262E-2</v>
      </c>
      <c r="H13" s="73">
        <v>8.8301305971340352E-2</v>
      </c>
      <c r="I13" s="73">
        <f t="shared" si="2"/>
        <v>8.8301305971340352E-2</v>
      </c>
      <c r="J13" s="72">
        <f>分析係数表!G16</f>
        <v>1.9772048092292722E-2</v>
      </c>
      <c r="K13" s="74">
        <f t="shared" si="3"/>
        <v>1.745897668277596E-3</v>
      </c>
      <c r="L13" s="75"/>
      <c r="M13" s="76"/>
      <c r="N13" s="77">
        <f>分析係数表!H16</f>
        <v>1.7113434381227897E-2</v>
      </c>
      <c r="O13" s="78">
        <f t="shared" si="4"/>
        <v>0.29005416989572208</v>
      </c>
      <c r="P13" s="72">
        <f>分析係数表!C16</f>
        <v>0.12368252551663639</v>
      </c>
      <c r="Q13" s="78">
        <f t="shared" si="5"/>
        <v>3.5874632269334433E-2</v>
      </c>
      <c r="R13" s="79">
        <v>5.2140719014837092E-2</v>
      </c>
      <c r="S13" s="80">
        <f t="shared" si="6"/>
        <v>0.14044202498617744</v>
      </c>
      <c r="T13" s="81">
        <f>分析係数表!F16</f>
        <v>0.17086837167280561</v>
      </c>
      <c r="U13" s="82">
        <f t="shared" si="7"/>
        <v>2.3997100123819618E-2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投入係数表!Q14</f>
        <v>7.408794860762874E-3</v>
      </c>
      <c r="E14" s="73">
        <f t="shared" si="0"/>
        <v>0.7408794860762874</v>
      </c>
      <c r="F14" s="72">
        <f>分析係数表!C17</f>
        <v>0.19283956701830429</v>
      </c>
      <c r="G14" s="73">
        <f t="shared" si="1"/>
        <v>0.14287087930769507</v>
      </c>
      <c r="H14" s="73">
        <v>0.18055182124529234</v>
      </c>
      <c r="I14" s="73">
        <f t="shared" si="2"/>
        <v>0.18055182124529234</v>
      </c>
      <c r="J14" s="72">
        <f>分析係数表!G17</f>
        <v>0.23402763404868787</v>
      </c>
      <c r="K14" s="74">
        <f t="shared" si="3"/>
        <v>4.2254115549217382E-2</v>
      </c>
      <c r="L14" s="75"/>
      <c r="M14" s="76"/>
      <c r="N14" s="77">
        <f>分析係数表!H17</f>
        <v>3.1766349957435482E-3</v>
      </c>
      <c r="O14" s="78">
        <f t="shared" si="4"/>
        <v>5.3840521208460376E-2</v>
      </c>
      <c r="P14" s="72">
        <f>分析係数表!C17</f>
        <v>0.19283956701830429</v>
      </c>
      <c r="Q14" s="78">
        <f t="shared" si="5"/>
        <v>1.0382582797879328E-2</v>
      </c>
      <c r="R14" s="79">
        <v>2.386998551362338E-2</v>
      </c>
      <c r="S14" s="80">
        <f t="shared" si="6"/>
        <v>0.20442180675891572</v>
      </c>
      <c r="T14" s="81">
        <f>分析係数表!F17</f>
        <v>0.36995154049829787</v>
      </c>
      <c r="U14" s="82">
        <f t="shared" si="7"/>
        <v>7.5626162321906235E-2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投入係数表!Q15</f>
        <v>3.3047490467783334E-3</v>
      </c>
      <c r="E15" s="73">
        <f t="shared" si="0"/>
        <v>0.33047490467783336</v>
      </c>
      <c r="F15" s="72">
        <f>分析係数表!C18</f>
        <v>0.30630539049432115</v>
      </c>
      <c r="G15" s="73">
        <f t="shared" si="1"/>
        <v>0.10122624472591731</v>
      </c>
      <c r="H15" s="73">
        <v>0.13162851151100899</v>
      </c>
      <c r="I15" s="73">
        <f t="shared" si="2"/>
        <v>0.13162851151100899</v>
      </c>
      <c r="J15" s="72">
        <f>分析係数表!G18</f>
        <v>0.21755179396051724</v>
      </c>
      <c r="K15" s="74">
        <f t="shared" si="3"/>
        <v>2.8636018815572598E-2</v>
      </c>
      <c r="L15" s="75"/>
      <c r="M15" s="76"/>
      <c r="N15" s="77">
        <f>分析係数表!H18</f>
        <v>5.3704565311248737E-4</v>
      </c>
      <c r="O15" s="78">
        <f t="shared" si="4"/>
        <v>9.1023419168579367E-3</v>
      </c>
      <c r="P15" s="72">
        <f>分析係数表!C18</f>
        <v>0.30630539049432115</v>
      </c>
      <c r="Q15" s="78">
        <f t="shared" si="5"/>
        <v>2.788096395255998E-3</v>
      </c>
      <c r="R15" s="79">
        <v>7.36763552816261E-3</v>
      </c>
      <c r="S15" s="80">
        <f t="shared" si="6"/>
        <v>0.1389961470391716</v>
      </c>
      <c r="T15" s="81">
        <f>分析係数表!F18</f>
        <v>0.4635011306393737</v>
      </c>
      <c r="U15" s="82">
        <f t="shared" si="7"/>
        <v>6.4424871307172671E-2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投入係数表!Q16</f>
        <v>0.13712483123896563</v>
      </c>
      <c r="E16" s="73">
        <f t="shared" si="0"/>
        <v>13.712483123896563</v>
      </c>
      <c r="F16" s="72">
        <f>分析係数表!C19</f>
        <v>0.36966314955627488</v>
      </c>
      <c r="G16" s="73">
        <f t="shared" si="1"/>
        <v>5.0689996998168709</v>
      </c>
      <c r="H16" s="73">
        <v>6.8701708228562532</v>
      </c>
      <c r="I16" s="73">
        <f t="shared" si="2"/>
        <v>6.8701708228562532</v>
      </c>
      <c r="J16" s="72">
        <f>分析係数表!G19</f>
        <v>4.2381117789262797E-2</v>
      </c>
      <c r="K16" s="74">
        <f t="shared" si="3"/>
        <v>0.29116551887582737</v>
      </c>
      <c r="L16" s="75"/>
      <c r="M16" s="76"/>
      <c r="N16" s="77">
        <f>分析係数表!H19</f>
        <v>-1.254655481313475E-4</v>
      </c>
      <c r="O16" s="78">
        <f t="shared" si="4"/>
        <v>-2.1265050955329421E-3</v>
      </c>
      <c r="P16" s="72">
        <f>分析係数表!C19</f>
        <v>0.36966314955627488</v>
      </c>
      <c r="Q16" s="78">
        <f t="shared" si="5"/>
        <v>-7.8609057116217455E-4</v>
      </c>
      <c r="R16" s="79">
        <v>4.9890471190411614E-3</v>
      </c>
      <c r="S16" s="80">
        <f t="shared" si="6"/>
        <v>6.8751598699752945</v>
      </c>
      <c r="T16" s="81">
        <f>分析係数表!F19</f>
        <v>0.17645477862102601</v>
      </c>
      <c r="U16" s="82">
        <f t="shared" si="7"/>
        <v>1.2131548128406526</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投入係数表!Q17</f>
        <v>4.0174398765633577E-2</v>
      </c>
      <c r="E17" s="73">
        <f t="shared" si="0"/>
        <v>4.0174398765633574</v>
      </c>
      <c r="F17" s="72">
        <f>分析係数表!C20</f>
        <v>0.11840151680286914</v>
      </c>
      <c r="G17" s="73">
        <f t="shared" si="1"/>
        <v>0.4756709750494329</v>
      </c>
      <c r="H17" s="73">
        <v>0.54622781515491914</v>
      </c>
      <c r="I17" s="73">
        <f t="shared" si="2"/>
        <v>0.54622781515491914</v>
      </c>
      <c r="J17" s="72">
        <f>分析係数表!G20</f>
        <v>0.11103277983246747</v>
      </c>
      <c r="K17" s="74">
        <f t="shared" si="3"/>
        <v>6.0649192738465876E-2</v>
      </c>
      <c r="L17" s="75"/>
      <c r="M17" s="76"/>
      <c r="N17" s="77">
        <f>分析係数表!H20</f>
        <v>6.0558701736942728E-4</v>
      </c>
      <c r="O17" s="78">
        <f t="shared" si="4"/>
        <v>1.0264043774602785E-2</v>
      </c>
      <c r="P17" s="72">
        <f>分析係数表!C20</f>
        <v>0.11840151680286914</v>
      </c>
      <c r="Q17" s="78">
        <f t="shared" si="5"/>
        <v>1.215278351444016E-3</v>
      </c>
      <c r="R17" s="79">
        <v>3.1695478123097776E-3</v>
      </c>
      <c r="S17" s="80">
        <f t="shared" si="6"/>
        <v>0.54939736296722896</v>
      </c>
      <c r="T17" s="81">
        <f>分析係数表!F20</f>
        <v>0.24737258814980315</v>
      </c>
      <c r="U17" s="82">
        <f t="shared" si="7"/>
        <v>0.13590584759988025</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投入係数表!Q18</f>
        <v>3.5915500793733214E-2</v>
      </c>
      <c r="E18" s="73">
        <f t="shared" si="0"/>
        <v>3.5915500793733215</v>
      </c>
      <c r="F18" s="72">
        <f>分析係数表!C21</f>
        <v>0.26258212636596168</v>
      </c>
      <c r="G18" s="73">
        <f t="shared" si="1"/>
        <v>0.94307685679168518</v>
      </c>
      <c r="H18" s="73">
        <v>1.0212660035381531</v>
      </c>
      <c r="I18" s="73">
        <f t="shared" si="2"/>
        <v>1.0212660035381531</v>
      </c>
      <c r="J18" s="72">
        <f>分析係数表!G21</f>
        <v>0.28467983327929475</v>
      </c>
      <c r="K18" s="74">
        <f t="shared" si="3"/>
        <v>0.29073383562105309</v>
      </c>
      <c r="L18" s="75"/>
      <c r="M18" s="76"/>
      <c r="N18" s="77">
        <f>分析係数表!H21</f>
        <v>1.0324354165676096E-3</v>
      </c>
      <c r="O18" s="78">
        <f t="shared" si="4"/>
        <v>1.7498661639299515E-2</v>
      </c>
      <c r="P18" s="72">
        <f>分析係数表!C21</f>
        <v>0.26258212636596168</v>
      </c>
      <c r="Q18" s="78">
        <f t="shared" si="5"/>
        <v>4.5948357818057515E-3</v>
      </c>
      <c r="R18" s="79">
        <v>1.3348299989599638E-2</v>
      </c>
      <c r="S18" s="80">
        <f t="shared" si="6"/>
        <v>1.0346143035277529</v>
      </c>
      <c r="T18" s="81">
        <f>分析係数表!F21</f>
        <v>0.42515189534375575</v>
      </c>
      <c r="U18" s="82">
        <f t="shared" si="7"/>
        <v>0.43986823209458392</v>
      </c>
      <c r="V18" s="83">
        <f>分析係数表!D21</f>
        <v>6.1343946819791585E-2</v>
      </c>
      <c r="W18" s="127">
        <f t="shared" si="8"/>
        <v>0</v>
      </c>
      <c r="X18" s="72">
        <f>分析係数表!E21</f>
        <v>5.4343995376178865E-2</v>
      </c>
      <c r="Y18" s="126">
        <f t="shared" si="9"/>
        <v>0</v>
      </c>
    </row>
    <row r="19" spans="1:25" x14ac:dyDescent="0.15">
      <c r="A19" s="10" t="s">
        <v>7</v>
      </c>
      <c r="B19" s="9" t="s">
        <v>225</v>
      </c>
      <c r="C19" s="71">
        <f>最終需要_まとめ!C20</f>
        <v>100</v>
      </c>
      <c r="D19" s="72">
        <f>投入係数表!Q19</f>
        <v>0.16138098452591132</v>
      </c>
      <c r="E19" s="73">
        <f t="shared" si="0"/>
        <v>16.13809845259113</v>
      </c>
      <c r="F19" s="72">
        <f>分析係数表!C22</f>
        <v>0.19256748567873505</v>
      </c>
      <c r="G19" s="73">
        <f t="shared" si="1"/>
        <v>3.1076730426513586</v>
      </c>
      <c r="H19" s="73">
        <v>3.2242214437953631</v>
      </c>
      <c r="I19" s="73">
        <f t="shared" si="2"/>
        <v>103.22422144379536</v>
      </c>
      <c r="J19" s="72">
        <f>分析係数表!G22</f>
        <v>0.19753386347788673</v>
      </c>
      <c r="K19" s="74">
        <f t="shared" si="3"/>
        <v>20.39027926628982</v>
      </c>
      <c r="L19" s="75"/>
      <c r="M19" s="76"/>
      <c r="N19" s="77">
        <f>分析係数表!H22</f>
        <v>4.8211298587508529E-5</v>
      </c>
      <c r="O19" s="78">
        <f t="shared" si="4"/>
        <v>8.1712927282052864E-4</v>
      </c>
      <c r="P19" s="72">
        <f>分析係数表!C22</f>
        <v>0.19256748567873505</v>
      </c>
      <c r="Q19" s="78">
        <f t="shared" si="5"/>
        <v>1.5735252954154232E-4</v>
      </c>
      <c r="R19" s="79">
        <v>3.8410267133910099E-3</v>
      </c>
      <c r="S19" s="80">
        <f t="shared" si="6"/>
        <v>103.22806247050875</v>
      </c>
      <c r="T19" s="81">
        <f>分析係数表!F22</f>
        <v>0.41915604646677446</v>
      </c>
      <c r="U19" s="82">
        <f t="shared" si="7"/>
        <v>43.268666549563662</v>
      </c>
      <c r="V19" s="83">
        <f>分析係数表!D22</f>
        <v>2.9425619037728289E-2</v>
      </c>
      <c r="W19" s="127">
        <f t="shared" si="8"/>
        <v>3</v>
      </c>
      <c r="X19" s="72">
        <f>分析係数表!E22</f>
        <v>2.8940662878506891E-2</v>
      </c>
      <c r="Y19" s="126">
        <f t="shared" si="9"/>
        <v>3</v>
      </c>
    </row>
    <row r="20" spans="1:25" x14ac:dyDescent="0.15">
      <c r="A20" s="10" t="s">
        <v>8</v>
      </c>
      <c r="B20" s="9" t="s">
        <v>226</v>
      </c>
      <c r="C20" s="86"/>
      <c r="D20" s="72">
        <f>投入係数表!Q20</f>
        <v>3.4299289349138764E-3</v>
      </c>
      <c r="E20" s="73">
        <f t="shared" si="0"/>
        <v>0.34299289349138762</v>
      </c>
      <c r="F20" s="72">
        <f>分析係数表!C23</f>
        <v>0.20116432520583094</v>
      </c>
      <c r="G20" s="73">
        <f t="shared" si="1"/>
        <v>6.8997933969590433E-2</v>
      </c>
      <c r="H20" s="73">
        <v>9.0300806356061039E-2</v>
      </c>
      <c r="I20" s="73">
        <f t="shared" si="2"/>
        <v>9.0300806356061039E-2</v>
      </c>
      <c r="J20" s="72">
        <f>分析係数表!G23</f>
        <v>0.20785566100352021</v>
      </c>
      <c r="K20" s="74">
        <f t="shared" si="3"/>
        <v>1.8769533794289948E-2</v>
      </c>
      <c r="L20" s="75"/>
      <c r="M20" s="76"/>
      <c r="N20" s="77">
        <f>分析係数表!H23</f>
        <v>2.5225877402069866E-5</v>
      </c>
      <c r="O20" s="78">
        <f t="shared" si="4"/>
        <v>4.275512890489513E-4</v>
      </c>
      <c r="P20" s="72">
        <f>分析係数表!C23</f>
        <v>0.20116432520583094</v>
      </c>
      <c r="Q20" s="78">
        <f t="shared" si="5"/>
        <v>8.6008066552415469E-5</v>
      </c>
      <c r="R20" s="79">
        <v>3.6614414119215547E-3</v>
      </c>
      <c r="S20" s="80">
        <f t="shared" si="6"/>
        <v>9.3962247767982593E-2</v>
      </c>
      <c r="T20" s="81">
        <f>分析係数表!F23</f>
        <v>0.42478695148042223</v>
      </c>
      <c r="U20" s="82">
        <f t="shared" si="7"/>
        <v>3.9913936783609431E-2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投入係数表!Q21</f>
        <v>2.1345489073186655E-3</v>
      </c>
      <c r="E21" s="73">
        <f t="shared" si="0"/>
        <v>0.21345489073186655</v>
      </c>
      <c r="F21" s="72">
        <f>分析係数表!C24</f>
        <v>0.46796458506974481</v>
      </c>
      <c r="G21" s="73">
        <f t="shared" si="1"/>
        <v>9.9889329372445643E-2</v>
      </c>
      <c r="H21" s="73">
        <v>0.1259913645231375</v>
      </c>
      <c r="I21" s="73">
        <f t="shared" si="2"/>
        <v>0.1259913645231375</v>
      </c>
      <c r="J21" s="72">
        <f>分析係数表!G24</f>
        <v>0.19290112247208774</v>
      </c>
      <c r="K21" s="74">
        <f t="shared" si="3"/>
        <v>2.4303875638303198E-2</v>
      </c>
      <c r="L21" s="75"/>
      <c r="M21" s="76"/>
      <c r="N21" s="77">
        <f>分析係数表!H24</f>
        <v>1.1220536652328578E-3</v>
      </c>
      <c r="O21" s="78">
        <f t="shared" si="4"/>
        <v>1.9017593850394473E-2</v>
      </c>
      <c r="P21" s="72">
        <f>分析係数表!C24</f>
        <v>0.46796458506974481</v>
      </c>
      <c r="Q21" s="78">
        <f t="shared" si="5"/>
        <v>8.8995604152247807E-3</v>
      </c>
      <c r="R21" s="79">
        <v>1.8061100613618535E-2</v>
      </c>
      <c r="S21" s="80">
        <f t="shared" si="6"/>
        <v>0.14405246513675604</v>
      </c>
      <c r="T21" s="81">
        <f>分析係数表!F24</f>
        <v>0.36341689561906876</v>
      </c>
      <c r="U21" s="82">
        <f t="shared" si="7"/>
        <v>5.2351099686274015E-2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投入係数表!Q22</f>
        <v>2.9848448882097236E-3</v>
      </c>
      <c r="E22" s="73">
        <f t="shared" si="0"/>
        <v>0.29848448882097234</v>
      </c>
      <c r="F22" s="72">
        <f>分析係数表!C25</f>
        <v>0.11839811615034102</v>
      </c>
      <c r="G22" s="73">
        <f t="shared" si="1"/>
        <v>3.534000117650065E-2</v>
      </c>
      <c r="H22" s="73">
        <v>6.0204347311042829E-2</v>
      </c>
      <c r="I22" s="73">
        <f t="shared" si="2"/>
        <v>6.0204347311042829E-2</v>
      </c>
      <c r="J22" s="72">
        <f>分析係数表!G25</f>
        <v>0.19601885967651284</v>
      </c>
      <c r="K22" s="74">
        <f t="shared" si="3"/>
        <v>1.1801187507479348E-2</v>
      </c>
      <c r="L22" s="75"/>
      <c r="M22" s="76"/>
      <c r="N22" s="77">
        <f>分析係数表!H25</f>
        <v>4.7721717414244671E-4</v>
      </c>
      <c r="O22" s="78">
        <f t="shared" si="4"/>
        <v>8.0883140240806551E-3</v>
      </c>
      <c r="P22" s="72">
        <f>分析係数表!C25</f>
        <v>0.11839811615034102</v>
      </c>
      <c r="Q22" s="78">
        <f t="shared" si="5"/>
        <v>9.5764114328353354E-4</v>
      </c>
      <c r="R22" s="79">
        <v>6.0412906053156105E-3</v>
      </c>
      <c r="S22" s="80">
        <f t="shared" si="6"/>
        <v>6.6245637916358444E-2</v>
      </c>
      <c r="T22" s="81">
        <f>分析係数表!F25</f>
        <v>0.34892899519140697</v>
      </c>
      <c r="U22" s="82">
        <f t="shared" si="7"/>
        <v>2.3115023873968722E-2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投入係数表!Q23</f>
        <v>2.2808702876726556E-2</v>
      </c>
      <c r="E23" s="73">
        <f t="shared" si="0"/>
        <v>2.2808702876726556</v>
      </c>
      <c r="F23" s="72">
        <f>分析係数表!C26</f>
        <v>0.29113960871661038</v>
      </c>
      <c r="G23" s="73">
        <f t="shared" si="1"/>
        <v>0.66405168308635953</v>
      </c>
      <c r="H23" s="73">
        <v>0.73362104657480776</v>
      </c>
      <c r="I23" s="73">
        <f t="shared" si="2"/>
        <v>0.73362104657480776</v>
      </c>
      <c r="J23" s="72">
        <f>分析係数表!G26</f>
        <v>0.2004458717578543</v>
      </c>
      <c r="K23" s="74">
        <f t="shared" si="3"/>
        <v>0.14705131022059678</v>
      </c>
      <c r="L23" s="75"/>
      <c r="M23" s="76"/>
      <c r="N23" s="77">
        <f>分析係数表!H26</f>
        <v>1.0726059667332082E-2</v>
      </c>
      <c r="O23" s="78">
        <f t="shared" si="4"/>
        <v>0.18179508938735689</v>
      </c>
      <c r="P23" s="72">
        <f>分析係数表!C26</f>
        <v>0.29113960871661038</v>
      </c>
      <c r="Q23" s="78">
        <f t="shared" si="5"/>
        <v>5.2927751190836293E-2</v>
      </c>
      <c r="R23" s="79">
        <v>5.9549606397149728E-2</v>
      </c>
      <c r="S23" s="80">
        <f t="shared" si="6"/>
        <v>0.79317065297195744</v>
      </c>
      <c r="T23" s="81">
        <f>分析係数表!F26</f>
        <v>0.34176102976079403</v>
      </c>
      <c r="U23" s="82">
        <f t="shared" si="7"/>
        <v>0.27107481913573755</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投入係数表!Q24</f>
        <v>4.8681067608266697E-4</v>
      </c>
      <c r="E24" s="73">
        <f t="shared" si="0"/>
        <v>4.8681067608266695E-2</v>
      </c>
      <c r="F24" s="72">
        <f>分析係数表!C27</f>
        <v>0.22390034937983039</v>
      </c>
      <c r="G24" s="73">
        <f t="shared" si="1"/>
        <v>1.0899708045674058E-2</v>
      </c>
      <c r="H24" s="73">
        <v>1.3246309120140685E-2</v>
      </c>
      <c r="I24" s="73">
        <f t="shared" si="2"/>
        <v>1.3246309120140685E-2</v>
      </c>
      <c r="J24" s="72">
        <f>分析係数表!G27</f>
        <v>0.17801424712710151</v>
      </c>
      <c r="K24" s="74">
        <f t="shared" si="3"/>
        <v>2.3580317452347025E-3</v>
      </c>
      <c r="L24" s="75"/>
      <c r="M24" s="76"/>
      <c r="N24" s="77">
        <f>分析係数表!H27</f>
        <v>1.001616696609949E-2</v>
      </c>
      <c r="O24" s="78">
        <f t="shared" si="4"/>
        <v>0.16976317728928525</v>
      </c>
      <c r="P24" s="72">
        <f>分析係数表!C27</f>
        <v>0.22390034937983039</v>
      </c>
      <c r="Q24" s="78">
        <f t="shared" si="5"/>
        <v>3.8010034706901057E-2</v>
      </c>
      <c r="R24" s="79">
        <v>3.8816957055146768E-2</v>
      </c>
      <c r="S24" s="80">
        <f t="shared" si="6"/>
        <v>5.2063266175287455E-2</v>
      </c>
      <c r="T24" s="81">
        <f>分析係数表!F27</f>
        <v>0.3354402389489512</v>
      </c>
      <c r="U24" s="82">
        <f t="shared" si="7"/>
        <v>1.7464114446301273E-2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投入係数表!Q25</f>
        <v>0</v>
      </c>
      <c r="E25" s="73">
        <f t="shared" si="0"/>
        <v>0</v>
      </c>
      <c r="F25" s="72">
        <f>分析係数表!C28</f>
        <v>0.22512814125204084</v>
      </c>
      <c r="G25" s="73">
        <f t="shared" si="1"/>
        <v>0</v>
      </c>
      <c r="H25" s="73">
        <v>2.3236414255502186E-2</v>
      </c>
      <c r="I25" s="73">
        <f t="shared" si="2"/>
        <v>2.3236414255502186E-2</v>
      </c>
      <c r="J25" s="72">
        <f>分析係数表!G28</f>
        <v>0.17968722251031818</v>
      </c>
      <c r="K25" s="74">
        <f t="shared" si="3"/>
        <v>4.1752867386703509E-3</v>
      </c>
      <c r="L25" s="75"/>
      <c r="M25" s="76"/>
      <c r="N25" s="77">
        <f>分析係数表!H28</f>
        <v>8.1409051127791718E-3</v>
      </c>
      <c r="O25" s="78">
        <f t="shared" si="4"/>
        <v>0.13797952077212322</v>
      </c>
      <c r="P25" s="72">
        <f>分析係数表!C28</f>
        <v>0.22512814125204084</v>
      </c>
      <c r="Q25" s="78">
        <f t="shared" si="5"/>
        <v>3.1063073042275458E-2</v>
      </c>
      <c r="R25" s="79">
        <v>3.9973916989013689E-2</v>
      </c>
      <c r="S25" s="80">
        <f t="shared" si="6"/>
        <v>6.3210331244515874E-2</v>
      </c>
      <c r="T25" s="81">
        <f>分析係数表!F28</f>
        <v>0.30733691598411605</v>
      </c>
      <c r="U25" s="82">
        <f t="shared" si="7"/>
        <v>1.9426868263023922E-2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投入係数表!Q26</f>
        <v>9.726940937347002E-4</v>
      </c>
      <c r="E26" s="73">
        <f t="shared" si="0"/>
        <v>9.726940937347002E-2</v>
      </c>
      <c r="F26" s="72">
        <f>分析係数表!C29</f>
        <v>0.20292812083079403</v>
      </c>
      <c r="G26" s="73">
        <f t="shared" si="1"/>
        <v>1.9738698458479493E-2</v>
      </c>
      <c r="H26" s="73">
        <v>6.1185201027727183E-2</v>
      </c>
      <c r="I26" s="73">
        <f t="shared" si="2"/>
        <v>6.1185201027727183E-2</v>
      </c>
      <c r="J26" s="72">
        <f>分析係数表!G29</f>
        <v>0.25422836329948895</v>
      </c>
      <c r="K26" s="74">
        <f t="shared" si="3"/>
        <v>1.5555013515429291E-2</v>
      </c>
      <c r="L26" s="75"/>
      <c r="M26" s="76"/>
      <c r="N26" s="77">
        <f>分析係数表!H29</f>
        <v>1.2173975242294967E-2</v>
      </c>
      <c r="O26" s="78">
        <f t="shared" si="4"/>
        <v>0.20633568952753831</v>
      </c>
      <c r="P26" s="72">
        <f>分析係数表!C29</f>
        <v>0.20292812083079403</v>
      </c>
      <c r="Q26" s="78">
        <f t="shared" si="5"/>
        <v>4.1871313736149496E-2</v>
      </c>
      <c r="R26" s="79">
        <v>6.1058319388918147E-2</v>
      </c>
      <c r="S26" s="80">
        <f t="shared" si="6"/>
        <v>0.12224352041664532</v>
      </c>
      <c r="T26" s="81">
        <f>分析係数表!F29</f>
        <v>0.40384720428768384</v>
      </c>
      <c r="U26" s="82">
        <f t="shared" si="7"/>
        <v>4.9367703962546611E-2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投入係数表!Q27</f>
        <v>1.6811195347388099E-3</v>
      </c>
      <c r="E27" s="73">
        <f t="shared" si="0"/>
        <v>0.168111953473881</v>
      </c>
      <c r="F27" s="72">
        <f>分析係数表!C30</f>
        <v>1</v>
      </c>
      <c r="G27" s="73">
        <f t="shared" si="1"/>
        <v>0.168111953473881</v>
      </c>
      <c r="H27" s="73">
        <v>0.27476253746497992</v>
      </c>
      <c r="I27" s="73">
        <f t="shared" si="2"/>
        <v>0.27476253746497992</v>
      </c>
      <c r="J27" s="72">
        <f>分析係数表!G30</f>
        <v>0.34673715455884868</v>
      </c>
      <c r="K27" s="74">
        <f t="shared" si="3"/>
        <v>9.5270380419976194E-2</v>
      </c>
      <c r="L27" s="75"/>
      <c r="M27" s="76"/>
      <c r="N27" s="77">
        <f>分析係数表!H30</f>
        <v>0</v>
      </c>
      <c r="O27" s="78">
        <f t="shared" si="4"/>
        <v>0</v>
      </c>
      <c r="P27" s="72">
        <f>分析係数表!C30</f>
        <v>1</v>
      </c>
      <c r="Q27" s="78">
        <f t="shared" si="5"/>
        <v>0</v>
      </c>
      <c r="R27" s="79">
        <v>7.2875959445223987E-2</v>
      </c>
      <c r="S27" s="80">
        <f t="shared" si="6"/>
        <v>0.34763849691020388</v>
      </c>
      <c r="T27" s="81">
        <f>分析係数表!F30</f>
        <v>0.44336430675838301</v>
      </c>
      <c r="U27" s="82">
        <f t="shared" si="7"/>
        <v>0.15413050118511881</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投入係数表!Q28</f>
        <v>1.1118755841728114E-2</v>
      </c>
      <c r="E28" s="73">
        <f t="shared" si="0"/>
        <v>1.1118755841728114</v>
      </c>
      <c r="F28" s="72">
        <f>分析係数表!C31</f>
        <v>0.99667993786519227</v>
      </c>
      <c r="G28" s="73">
        <f t="shared" si="1"/>
        <v>1.1081840881471821</v>
      </c>
      <c r="H28" s="73">
        <v>1.8960611994853465</v>
      </c>
      <c r="I28" s="73">
        <f t="shared" si="2"/>
        <v>1.8960611994853465</v>
      </c>
      <c r="J28" s="72">
        <f>分析係数表!G31</f>
        <v>7.0744430198025232E-2</v>
      </c>
      <c r="K28" s="74">
        <f t="shared" si="3"/>
        <v>0.1341357691781751</v>
      </c>
      <c r="L28" s="75"/>
      <c r="M28" s="76"/>
      <c r="N28" s="77">
        <f>分析係数表!H31</f>
        <v>1.5783931066306964E-2</v>
      </c>
      <c r="O28" s="78">
        <f t="shared" si="4"/>
        <v>0.26752052926038561</v>
      </c>
      <c r="P28" s="72">
        <f>分析係数表!C31</f>
        <v>0.99667993786519227</v>
      </c>
      <c r="Q28" s="78">
        <f t="shared" si="5"/>
        <v>0.2666323444809045</v>
      </c>
      <c r="R28" s="79">
        <v>0.50555308759386297</v>
      </c>
      <c r="S28" s="80">
        <f t="shared" si="6"/>
        <v>2.4016142870792097</v>
      </c>
      <c r="T28" s="81">
        <f>分析係数表!F31</f>
        <v>0.308369223350977</v>
      </c>
      <c r="U28" s="82">
        <f t="shared" si="7"/>
        <v>0.74058393249522614</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投入係数表!Q29</f>
        <v>4.6548373217809294E-4</v>
      </c>
      <c r="E29" s="73">
        <f t="shared" si="0"/>
        <v>4.6548373217809295E-2</v>
      </c>
      <c r="F29" s="72">
        <f>分析係数表!C32</f>
        <v>0.99973750468741629</v>
      </c>
      <c r="G29" s="73">
        <f t="shared" si="1"/>
        <v>4.6536154488031223E-2</v>
      </c>
      <c r="H29" s="73">
        <v>8.8861705854501982E-2</v>
      </c>
      <c r="I29" s="73">
        <f t="shared" si="2"/>
        <v>8.8861705854501982E-2</v>
      </c>
      <c r="J29" s="72">
        <f>分析係数表!G32</f>
        <v>0.13654952076677315</v>
      </c>
      <c r="K29" s="74">
        <f t="shared" si="3"/>
        <v>1.2134023348950206E-2</v>
      </c>
      <c r="L29" s="75"/>
      <c r="M29" s="76"/>
      <c r="N29" s="77">
        <f>分析係数表!H32</f>
        <v>6.1925380029087757E-3</v>
      </c>
      <c r="O29" s="78">
        <f t="shared" si="4"/>
        <v>0.10495680936794766</v>
      </c>
      <c r="P29" s="72">
        <f>分析係数表!C32</f>
        <v>0.99973750468741629</v>
      </c>
      <c r="Q29" s="78">
        <f t="shared" si="5"/>
        <v>0.10492925869746483</v>
      </c>
      <c r="R29" s="79">
        <v>0.15627443522131348</v>
      </c>
      <c r="S29" s="80">
        <f t="shared" si="6"/>
        <v>0.24513614107581547</v>
      </c>
      <c r="T29" s="81">
        <f>分析係数表!F32</f>
        <v>0.46980830670926516</v>
      </c>
      <c r="U29" s="82">
        <f t="shared" si="7"/>
        <v>0.11516699535207241</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投入係数表!Q30</f>
        <v>1.8637894455736392E-4</v>
      </c>
      <c r="E30" s="73">
        <f t="shared" si="0"/>
        <v>1.8637894455736392E-2</v>
      </c>
      <c r="F30" s="72">
        <f>分析係数表!C33</f>
        <v>0.92720800471848297</v>
      </c>
      <c r="G30" s="73">
        <f t="shared" si="1"/>
        <v>1.7281204930457015E-2</v>
      </c>
      <c r="H30" s="73">
        <v>6.4935766071640005E-2</v>
      </c>
      <c r="I30" s="73">
        <f t="shared" si="2"/>
        <v>6.4935766071640005E-2</v>
      </c>
      <c r="J30" s="72">
        <f>分析係数表!G33</f>
        <v>0.48251618559482062</v>
      </c>
      <c r="K30" s="74">
        <f t="shared" si="3"/>
        <v>3.1332558153565303E-2</v>
      </c>
      <c r="L30" s="75"/>
      <c r="M30" s="76"/>
      <c r="N30" s="77">
        <f>分析係数表!H33</f>
        <v>1.0711870111293417E-3</v>
      </c>
      <c r="O30" s="78">
        <f t="shared" si="4"/>
        <v>1.8155459178726685E-2</v>
      </c>
      <c r="P30" s="72">
        <f>分析係数表!C33</f>
        <v>0.92720800471848297</v>
      </c>
      <c r="Q30" s="78">
        <f t="shared" si="5"/>
        <v>1.6833887079855038E-2</v>
      </c>
      <c r="R30" s="79">
        <v>6.8385497476594309E-2</v>
      </c>
      <c r="S30" s="80">
        <f t="shared" si="6"/>
        <v>0.13332126354823431</v>
      </c>
      <c r="T30" s="81">
        <f>分析係数表!F33</f>
        <v>0.61375438359859724</v>
      </c>
      <c r="U30" s="82">
        <f t="shared" si="7"/>
        <v>8.1826509929632682E-2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投入係数表!Q31</f>
        <v>4.4962761301425749E-2</v>
      </c>
      <c r="E31" s="73">
        <f t="shared" si="0"/>
        <v>4.4962761301425749</v>
      </c>
      <c r="F31" s="72">
        <f>分析係数表!C34</f>
        <v>0.43058167090385968</v>
      </c>
      <c r="G31" s="73">
        <f t="shared" si="1"/>
        <v>1.9360140889619299</v>
      </c>
      <c r="H31" s="73">
        <v>2.2420818900950201</v>
      </c>
      <c r="I31" s="73">
        <f t="shared" si="2"/>
        <v>2.2420818900950201</v>
      </c>
      <c r="J31" s="72">
        <f>分析係数表!G34</f>
        <v>0.40252218378442245</v>
      </c>
      <c r="K31" s="74">
        <f t="shared" si="3"/>
        <v>0.90248769862455291</v>
      </c>
      <c r="L31" s="75"/>
      <c r="M31" s="76"/>
      <c r="N31" s="77">
        <f>分析係数表!H34</f>
        <v>0.17332617383102331</v>
      </c>
      <c r="O31" s="78">
        <f t="shared" si="4"/>
        <v>2.9376908428682049</v>
      </c>
      <c r="P31" s="72">
        <f>分析係数表!C34</f>
        <v>0.43058167090385968</v>
      </c>
      <c r="Q31" s="78">
        <f t="shared" si="5"/>
        <v>1.2649158317211595</v>
      </c>
      <c r="R31" s="79">
        <v>1.420941877657818</v>
      </c>
      <c r="S31" s="80">
        <f t="shared" si="6"/>
        <v>3.6630237677528381</v>
      </c>
      <c r="T31" s="81">
        <f>分析係数表!F34</f>
        <v>0.66293540075026103</v>
      </c>
      <c r="U31" s="82">
        <f t="shared" si="7"/>
        <v>2.4283481294329587</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投入係数表!Q32</f>
        <v>8.6031037194190165E-3</v>
      </c>
      <c r="E32" s="73">
        <f t="shared" si="0"/>
        <v>0.86031037194190163</v>
      </c>
      <c r="F32" s="72">
        <f>分析係数表!C35</f>
        <v>0.85041941808411148</v>
      </c>
      <c r="G32" s="73">
        <f t="shared" si="1"/>
        <v>0.73162464587855747</v>
      </c>
      <c r="H32" s="73">
        <v>1.0031875040071805</v>
      </c>
      <c r="I32" s="73">
        <f t="shared" si="2"/>
        <v>1.0031875040071805</v>
      </c>
      <c r="J32" s="72">
        <f>分析係数表!G35</f>
        <v>0.31439227022235533</v>
      </c>
      <c r="K32" s="74">
        <f t="shared" si="3"/>
        <v>0.31539439684351567</v>
      </c>
      <c r="L32" s="75"/>
      <c r="M32" s="76"/>
      <c r="N32" s="77">
        <f>分析係数表!H35</f>
        <v>5.0116599150103677E-2</v>
      </c>
      <c r="O32" s="78">
        <f t="shared" si="4"/>
        <v>0.84942205291215023</v>
      </c>
      <c r="P32" s="72">
        <f>分析係数表!C35</f>
        <v>0.85041941808411148</v>
      </c>
      <c r="Q32" s="78">
        <f t="shared" si="5"/>
        <v>0.72236500794536218</v>
      </c>
      <c r="R32" s="79">
        <v>1.1093288794247123</v>
      </c>
      <c r="S32" s="80">
        <f t="shared" si="6"/>
        <v>2.1125163834318927</v>
      </c>
      <c r="T32" s="81">
        <f>分析係数表!F35</f>
        <v>0.64510687312527537</v>
      </c>
      <c r="U32" s="82">
        <f t="shared" si="7"/>
        <v>1.3627988385416636</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投入係数表!Q33</f>
        <v>2.5091613132946604E-3</v>
      </c>
      <c r="E33" s="73">
        <f t="shared" si="0"/>
        <v>0.25091613132946605</v>
      </c>
      <c r="F33" s="72">
        <f>分析係数表!C36</f>
        <v>0.99367212085214862</v>
      </c>
      <c r="G33" s="73">
        <f t="shared" si="1"/>
        <v>0.24932836437416678</v>
      </c>
      <c r="H33" s="73">
        <v>0.4745299535278939</v>
      </c>
      <c r="I33" s="73">
        <f t="shared" si="2"/>
        <v>0.4745299535278939</v>
      </c>
      <c r="J33" s="72">
        <f>分析係数表!G36</f>
        <v>5.4622350270852466E-2</v>
      </c>
      <c r="K33" s="74">
        <f t="shared" si="3"/>
        <v>2.5919941335611964E-2</v>
      </c>
      <c r="L33" s="75"/>
      <c r="M33" s="76"/>
      <c r="N33" s="77">
        <f>分析係数表!H36</f>
        <v>0.22260102528255266</v>
      </c>
      <c r="O33" s="78">
        <f t="shared" si="4"/>
        <v>3.7728461843457741</v>
      </c>
      <c r="P33" s="72">
        <f>分析係数表!C36</f>
        <v>0.99367212085214862</v>
      </c>
      <c r="Q33" s="78">
        <f t="shared" si="5"/>
        <v>3.7489720696478019</v>
      </c>
      <c r="R33" s="79">
        <v>3.9950476526117833</v>
      </c>
      <c r="S33" s="80">
        <f t="shared" si="6"/>
        <v>4.4695776061396773</v>
      </c>
      <c r="T33" s="81">
        <f>分析係数表!F36</f>
        <v>0.84078106922799567</v>
      </c>
      <c r="U33" s="82">
        <f t="shared" si="7"/>
        <v>3.7579362386876229</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投入係数表!Q34</f>
        <v>1.9341683604587333E-2</v>
      </c>
      <c r="E34" s="73">
        <f t="shared" si="0"/>
        <v>1.9341683604587334</v>
      </c>
      <c r="F34" s="72">
        <f>分析係数表!C37</f>
        <v>0.57178358697686016</v>
      </c>
      <c r="G34" s="73">
        <f t="shared" si="1"/>
        <v>1.1059257229602473</v>
      </c>
      <c r="H34" s="73">
        <v>1.4826833719896433</v>
      </c>
      <c r="I34" s="73">
        <f t="shared" si="2"/>
        <v>1.4826833719896433</v>
      </c>
      <c r="J34" s="72">
        <f>分析係数表!G37</f>
        <v>0.36884830758302428</v>
      </c>
      <c r="K34" s="74">
        <f t="shared" si="3"/>
        <v>0.54688525243987152</v>
      </c>
      <c r="L34" s="75"/>
      <c r="M34" s="76"/>
      <c r="N34" s="77">
        <f>分析係数表!H37</f>
        <v>4.5622990798280361E-2</v>
      </c>
      <c r="O34" s="78">
        <f t="shared" si="4"/>
        <v>0.77326026029416395</v>
      </c>
      <c r="P34" s="72">
        <f>分析係数表!C37</f>
        <v>0.57178358697686016</v>
      </c>
      <c r="Q34" s="78">
        <f t="shared" si="5"/>
        <v>0.4421375252976576</v>
      </c>
      <c r="R34" s="79">
        <v>0.59720548905682247</v>
      </c>
      <c r="S34" s="80">
        <f t="shared" si="6"/>
        <v>2.0798888610464656</v>
      </c>
      <c r="T34" s="81">
        <f>分析係数表!F37</f>
        <v>0.64429400301330442</v>
      </c>
      <c r="U34" s="82">
        <f t="shared" si="7"/>
        <v>1.3400599201064098</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投入係数表!Q35</f>
        <v>6.6169161610017358E-3</v>
      </c>
      <c r="E35" s="73">
        <f t="shared" si="0"/>
        <v>0.66169161610017357</v>
      </c>
      <c r="F35" s="72">
        <f>分析係数表!C38</f>
        <v>0.42668283982472699</v>
      </c>
      <c r="G35" s="73">
        <f t="shared" si="1"/>
        <v>0.28233245784583511</v>
      </c>
      <c r="H35" s="73">
        <v>0.51443828321289797</v>
      </c>
      <c r="I35" s="73">
        <f t="shared" si="2"/>
        <v>0.51443828321289797</v>
      </c>
      <c r="J35" s="72">
        <f>分析係数表!G38</f>
        <v>0.18042179614021467</v>
      </c>
      <c r="K35" s="74">
        <f t="shared" si="3"/>
        <v>9.2815879060559492E-2</v>
      </c>
      <c r="L35" s="75"/>
      <c r="M35" s="76"/>
      <c r="N35" s="77">
        <f>分析係数表!H38</f>
        <v>3.1385057501308801E-2</v>
      </c>
      <c r="O35" s="78">
        <f t="shared" si="4"/>
        <v>0.53194271809388027</v>
      </c>
      <c r="P35" s="72">
        <f>分析係数表!C38</f>
        <v>0.42668283982472699</v>
      </c>
      <c r="Q35" s="78">
        <f t="shared" si="5"/>
        <v>0.22697082958038103</v>
      </c>
      <c r="R35" s="79">
        <v>0.36371282811524658</v>
      </c>
      <c r="S35" s="80">
        <f t="shared" si="6"/>
        <v>0.87815111132814461</v>
      </c>
      <c r="T35" s="81">
        <f>分析係数表!F38</f>
        <v>0.52437100026299643</v>
      </c>
      <c r="U35" s="82">
        <f t="shared" si="7"/>
        <v>0.46047697662920112</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投入係数表!Q36</f>
        <v>0</v>
      </c>
      <c r="E36" s="73">
        <f t="shared" si="0"/>
        <v>0</v>
      </c>
      <c r="F36" s="72">
        <f>分析係数表!C39</f>
        <v>1</v>
      </c>
      <c r="G36" s="73">
        <f t="shared" si="1"/>
        <v>0</v>
      </c>
      <c r="H36" s="73">
        <v>0.19602310195261877</v>
      </c>
      <c r="I36" s="73">
        <f t="shared" si="2"/>
        <v>0.19602310195261877</v>
      </c>
      <c r="J36" s="72">
        <f>分析係数表!G39</f>
        <v>0.351753812215997</v>
      </c>
      <c r="K36" s="74">
        <f t="shared" si="3"/>
        <v>6.8951873394238694E-2</v>
      </c>
      <c r="L36" s="75"/>
      <c r="M36" s="76"/>
      <c r="N36" s="77">
        <f>分析係数表!H39</f>
        <v>2.6196741762610056E-3</v>
      </c>
      <c r="O36" s="78">
        <f t="shared" si="4"/>
        <v>4.4400638800248006E-2</v>
      </c>
      <c r="P36" s="72">
        <f>分析係数表!C39</f>
        <v>1</v>
      </c>
      <c r="Q36" s="78">
        <f t="shared" si="5"/>
        <v>4.4400638800248006E-2</v>
      </c>
      <c r="R36" s="79">
        <v>5.7764057599457776E-2</v>
      </c>
      <c r="S36" s="80">
        <f t="shared" si="6"/>
        <v>0.25378715955207654</v>
      </c>
      <c r="T36" s="81">
        <f>分析係数表!F39</f>
        <v>0.70125652740175148</v>
      </c>
      <c r="U36" s="82">
        <f t="shared" si="7"/>
        <v>0.17796990220664344</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投入係数表!Q37</f>
        <v>3.2454045072177794E-4</v>
      </c>
      <c r="E37" s="73">
        <f t="shared" si="0"/>
        <v>3.2454045072177792E-2</v>
      </c>
      <c r="F37" s="72">
        <f>分析係数表!C40</f>
        <v>0.86812466863195592</v>
      </c>
      <c r="G37" s="73">
        <f t="shared" si="1"/>
        <v>2.8174157124050907E-2</v>
      </c>
      <c r="H37" s="73">
        <v>3.6976594593357046E-2</v>
      </c>
      <c r="I37" s="73">
        <f t="shared" si="2"/>
        <v>3.6976594593357046E-2</v>
      </c>
      <c r="J37" s="72">
        <f>分析係数表!G40</f>
        <v>0.5308449982881025</v>
      </c>
      <c r="K37" s="74">
        <f t="shared" si="3"/>
        <v>1.9628840293610481E-2</v>
      </c>
      <c r="L37" s="75"/>
      <c r="M37" s="76"/>
      <c r="N37" s="77">
        <f>分析係数表!H40</f>
        <v>3.1726768564274997E-2</v>
      </c>
      <c r="O37" s="78">
        <f t="shared" si="4"/>
        <v>0.53773435035803685</v>
      </c>
      <c r="P37" s="72">
        <f>分析係数表!C40</f>
        <v>0.86812466863195592</v>
      </c>
      <c r="Q37" s="78">
        <f t="shared" si="5"/>
        <v>0.46682045471659084</v>
      </c>
      <c r="R37" s="79">
        <v>0.47090148650191577</v>
      </c>
      <c r="S37" s="80">
        <f t="shared" si="6"/>
        <v>0.50787808109527277</v>
      </c>
      <c r="T37" s="81">
        <f>分析係数表!F40</f>
        <v>0.72849135138041188</v>
      </c>
      <c r="U37" s="82">
        <f t="shared" si="7"/>
        <v>0.36998478963358566</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投入係数表!Q38</f>
        <v>0</v>
      </c>
      <c r="E38" s="73">
        <f t="shared" si="0"/>
        <v>0</v>
      </c>
      <c r="F38" s="72">
        <f>分析係数表!C41</f>
        <v>0.9999434031873089</v>
      </c>
      <c r="G38" s="73">
        <f t="shared" si="1"/>
        <v>0</v>
      </c>
      <c r="H38" s="73">
        <v>5.513161964961091E-3</v>
      </c>
      <c r="I38" s="73">
        <f t="shared" si="2"/>
        <v>5.513161964961091E-3</v>
      </c>
      <c r="J38" s="72">
        <f>分析係数表!G41</f>
        <v>0.50163334603597476</v>
      </c>
      <c r="K38" s="74">
        <f t="shared" si="3"/>
        <v>2.7655858837217014E-3</v>
      </c>
      <c r="L38" s="75"/>
      <c r="M38" s="76"/>
      <c r="N38" s="77">
        <f>分析係数表!H41</f>
        <v>4.605647758626856E-2</v>
      </c>
      <c r="O38" s="78">
        <f t="shared" si="4"/>
        <v>0.78060739165597881</v>
      </c>
      <c r="P38" s="72">
        <f>分析係数表!C41</f>
        <v>0.9999434031873089</v>
      </c>
      <c r="Q38" s="78">
        <f t="shared" si="5"/>
        <v>0.78056321176564791</v>
      </c>
      <c r="R38" s="79">
        <v>0.79520083338384362</v>
      </c>
      <c r="S38" s="80">
        <f t="shared" si="6"/>
        <v>0.80071399534880472</v>
      </c>
      <c r="T38" s="81">
        <f>分析係数表!F41</f>
        <v>0.6065809667987323</v>
      </c>
      <c r="U38" s="82">
        <f t="shared" si="7"/>
        <v>0.48569786942795362</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投入係数表!Q39</f>
        <v>1.3584336008782992E-3</v>
      </c>
      <c r="E39" s="73">
        <f>$C$19*D39</f>
        <v>0.13584336008782991</v>
      </c>
      <c r="F39" s="72">
        <f>分析係数表!C42</f>
        <v>0.93692850875802069</v>
      </c>
      <c r="G39" s="73">
        <f>E39*F39</f>
        <v>0.12727551679176929</v>
      </c>
      <c r="H39" s="73">
        <v>0.15866325384566363</v>
      </c>
      <c r="I39" s="73">
        <f>C39+H39</f>
        <v>0.15866325384566363</v>
      </c>
      <c r="J39" s="72">
        <f>分析係数表!G42</f>
        <v>0.49922072097325781</v>
      </c>
      <c r="K39" s="74">
        <f>I39*J39</f>
        <v>7.920798397679521E-2</v>
      </c>
      <c r="L39" s="75"/>
      <c r="M39" s="76"/>
      <c r="N39" s="77">
        <f>分析係数表!H42</f>
        <v>1.1809361738003208E-2</v>
      </c>
      <c r="O39" s="78">
        <f t="shared" si="4"/>
        <v>0.20015588569832421</v>
      </c>
      <c r="P39" s="72">
        <f>分析係数表!C42</f>
        <v>0.93692850875802069</v>
      </c>
      <c r="Q39" s="78">
        <f>O39*P39</f>
        <v>0.18753175550647175</v>
      </c>
      <c r="R39" s="79">
        <v>0.20490907359451646</v>
      </c>
      <c r="S39" s="80">
        <f>I39+R39</f>
        <v>0.36357232744018009</v>
      </c>
      <c r="T39" s="81">
        <f>分析係数表!F42</f>
        <v>0.57339238661209846</v>
      </c>
      <c r="U39" s="82">
        <f>S39*T39</f>
        <v>0.20846960453704019</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投入係数表!Q40</f>
        <v>3.6518218773645091E-2</v>
      </c>
      <c r="E40" s="73">
        <f>$C$19*D40</f>
        <v>3.651821877364509</v>
      </c>
      <c r="F40" s="72">
        <f>分析係数表!C43</f>
        <v>0.64668770435795053</v>
      </c>
      <c r="G40" s="73">
        <f>E40*F40</f>
        <v>2.3615883065969956</v>
      </c>
      <c r="H40" s="73">
        <v>3.3597052525736171</v>
      </c>
      <c r="I40" s="73">
        <f>C40+H40</f>
        <v>3.3597052525736171</v>
      </c>
      <c r="J40" s="72">
        <f>分析係数表!G43</f>
        <v>0.34525361813281841</v>
      </c>
      <c r="K40" s="74">
        <f>I40*J40</f>
        <v>1.1599503943108758</v>
      </c>
      <c r="L40" s="75"/>
      <c r="M40" s="76"/>
      <c r="N40" s="77">
        <f>分析係数表!H43</f>
        <v>1.6687581740348217E-2</v>
      </c>
      <c r="O40" s="78">
        <f t="shared" si="4"/>
        <v>0.28283642905559309</v>
      </c>
      <c r="P40" s="72">
        <f>分析係数表!C43</f>
        <v>0.64668770435795053</v>
      </c>
      <c r="Q40" s="78">
        <f>O40*P40</f>
        <v>0.18290684101476185</v>
      </c>
      <c r="R40" s="79">
        <v>0.73717077985895174</v>
      </c>
      <c r="S40" s="80">
        <f>I40+R40</f>
        <v>4.0968760324325686</v>
      </c>
      <c r="T40" s="81">
        <f>分析係数表!F43</f>
        <v>0.5971160790993254</v>
      </c>
      <c r="U40" s="82">
        <f>S40*T40</f>
        <v>2.4463105530421361</v>
      </c>
      <c r="V40" s="83">
        <f>分析係数表!D43</f>
        <v>0.11965406207615147</v>
      </c>
      <c r="W40" s="127">
        <f>ROUND(S40*V40,0)</f>
        <v>0</v>
      </c>
      <c r="X40" s="72">
        <f>分析係数表!E43</f>
        <v>0.10089499703022012</v>
      </c>
      <c r="Y40" s="126">
        <f>ROUND(S40*X40,0)</f>
        <v>0</v>
      </c>
    </row>
    <row r="41" spans="1:25" x14ac:dyDescent="0.15">
      <c r="A41" s="10" t="s">
        <v>670</v>
      </c>
      <c r="B41" s="9" t="s">
        <v>42</v>
      </c>
      <c r="C41" s="86"/>
      <c r="D41" s="72">
        <f>投入係数表!Q41</f>
        <v>9.9216652077800685E-5</v>
      </c>
      <c r="E41" s="73">
        <f>$C$19*D41</f>
        <v>9.9216652077800688E-3</v>
      </c>
      <c r="F41" s="72">
        <f>分析係数表!C44</f>
        <v>0.69156580457188765</v>
      </c>
      <c r="G41" s="73">
        <f>E41*F41</f>
        <v>6.861484382111328E-3</v>
      </c>
      <c r="H41" s="73">
        <v>1.6466525540022606E-2</v>
      </c>
      <c r="I41" s="73">
        <f>C41+H41</f>
        <v>1.6466525540022606E-2</v>
      </c>
      <c r="J41" s="72">
        <f>分析係数表!G44</f>
        <v>0.27271905819722003</v>
      </c>
      <c r="K41" s="74">
        <f>I41*J41</f>
        <v>4.4907353370554348E-3</v>
      </c>
      <c r="L41" s="75"/>
      <c r="M41" s="76"/>
      <c r="N41" s="77">
        <f>分析係数表!H44</f>
        <v>0.15674397651271663</v>
      </c>
      <c r="O41" s="78">
        <f t="shared" si="4"/>
        <v>2.6566405655793623</v>
      </c>
      <c r="P41" s="72">
        <f>分析係数表!C44</f>
        <v>0.69156580457188765</v>
      </c>
      <c r="Q41" s="78">
        <f>O41*P41</f>
        <v>1.8372417701932064</v>
      </c>
      <c r="R41" s="79">
        <v>1.8722023577109028</v>
      </c>
      <c r="S41" s="80">
        <f>I41+R41</f>
        <v>1.8886688832509255</v>
      </c>
      <c r="T41" s="81">
        <f>分析係数表!F44</f>
        <v>0.50862281906626206</v>
      </c>
      <c r="U41" s="82">
        <f>S41*T41</f>
        <v>0.96062009168181473</v>
      </c>
      <c r="V41" s="83">
        <f>分析係数表!D44</f>
        <v>0.14406819380410243</v>
      </c>
      <c r="W41" s="127">
        <f>ROUND(S41*V41,0)</f>
        <v>0</v>
      </c>
      <c r="X41" s="72">
        <f>分析係数表!E44</f>
        <v>0.11993705213297758</v>
      </c>
      <c r="Y41" s="126">
        <f>ROUND(S41*X41,0)</f>
        <v>0</v>
      </c>
    </row>
    <row r="42" spans="1:25" x14ac:dyDescent="0.15">
      <c r="A42" s="10" t="s">
        <v>671</v>
      </c>
      <c r="B42" s="9" t="s">
        <v>236</v>
      </c>
      <c r="C42" s="86"/>
      <c r="D42" s="72">
        <f>投入係数表!Q42</f>
        <v>6.1662685637137811E-4</v>
      </c>
      <c r="E42" s="73">
        <f>$C$19*D42</f>
        <v>6.166268563713781E-2</v>
      </c>
      <c r="F42" s="72">
        <f>分析係数表!C45</f>
        <v>1</v>
      </c>
      <c r="G42" s="73">
        <f>E42*F42</f>
        <v>6.166268563713781E-2</v>
      </c>
      <c r="H42" s="73">
        <v>8.690064592463087E-2</v>
      </c>
      <c r="I42" s="73">
        <f>C42+H42</f>
        <v>8.690064592463087E-2</v>
      </c>
      <c r="J42" s="72">
        <f>分析係数表!G45</f>
        <v>0</v>
      </c>
      <c r="K42" s="74">
        <f>I42*J42</f>
        <v>0</v>
      </c>
      <c r="L42" s="75"/>
      <c r="M42" s="76"/>
      <c r="N42" s="77">
        <f>分析係数表!H45</f>
        <v>0</v>
      </c>
      <c r="O42" s="78">
        <f t="shared" si="4"/>
        <v>0</v>
      </c>
      <c r="P42" s="72">
        <f>分析係数表!C45</f>
        <v>1</v>
      </c>
      <c r="Q42" s="78">
        <f>O42*P42</f>
        <v>0</v>
      </c>
      <c r="R42" s="79">
        <v>2.0722730558035921E-2</v>
      </c>
      <c r="S42" s="80">
        <f>I42+R42</f>
        <v>0.10762337648266679</v>
      </c>
      <c r="T42" s="81">
        <f>分析係数表!F45</f>
        <v>0</v>
      </c>
      <c r="U42" s="82">
        <f>S42*T42</f>
        <v>0</v>
      </c>
      <c r="V42" s="83">
        <f>分析係数表!D45</f>
        <v>0</v>
      </c>
      <c r="W42" s="127">
        <f>ROUND(S42*V42,0)</f>
        <v>0</v>
      </c>
      <c r="X42" s="72">
        <f>分析係数表!E45</f>
        <v>0</v>
      </c>
      <c r="Y42" s="126">
        <f>ROUND(S42*X42,0)</f>
        <v>0</v>
      </c>
    </row>
    <row r="43" spans="1:25" x14ac:dyDescent="0.15">
      <c r="A43" s="10" t="s">
        <v>672</v>
      </c>
      <c r="B43" s="9" t="s">
        <v>237</v>
      </c>
      <c r="C43" s="86"/>
      <c r="D43" s="447">
        <f>投入係数表!Q43</f>
        <v>6.7986588134059311E-3</v>
      </c>
      <c r="E43" s="441">
        <f>$C$19*D43</f>
        <v>0.67986588134059311</v>
      </c>
      <c r="F43" s="447">
        <f>分析係数表!C46</f>
        <v>0.99300149364803736</v>
      </c>
      <c r="G43" s="441">
        <f>E43*F43</f>
        <v>0.6751078356515483</v>
      </c>
      <c r="H43" s="441">
        <v>0.79490031852566223</v>
      </c>
      <c r="I43" s="441">
        <f>C43+H43</f>
        <v>0.79490031852566223</v>
      </c>
      <c r="J43" s="447">
        <f>分析係数表!G46</f>
        <v>1.2662527198429125E-2</v>
      </c>
      <c r="K43" s="442">
        <f>I43*J43</f>
        <v>1.0065446903371173E-2</v>
      </c>
      <c r="L43" s="448"/>
      <c r="M43" s="449"/>
      <c r="N43" s="450">
        <f>分析係数表!H46</f>
        <v>3.642815848522589E-5</v>
      </c>
      <c r="O43" s="451">
        <f t="shared" si="4"/>
        <v>6.1741781543582107E-4</v>
      </c>
      <c r="P43" s="447">
        <f>分析係数表!C46</f>
        <v>0.99300149364803736</v>
      </c>
      <c r="Q43" s="451">
        <f>O43*P43</f>
        <v>6.1309681293267857E-4</v>
      </c>
      <c r="R43" s="452">
        <v>5.4190479358148698E-2</v>
      </c>
      <c r="S43" s="444">
        <f>I43+R43</f>
        <v>0.84909079788381092</v>
      </c>
      <c r="T43" s="453">
        <f>分析係数表!F46</f>
        <v>0.42786180544499286</v>
      </c>
      <c r="U43" s="445">
        <f>S43*T43</f>
        <v>0.36329352176929686</v>
      </c>
      <c r="V43" s="454">
        <f>分析係数表!D46</f>
        <v>2.303242583452741E-3</v>
      </c>
      <c r="W43" s="446">
        <f>ROUND(S43*V43,0)</f>
        <v>0</v>
      </c>
      <c r="X43" s="447">
        <f>分析係数表!E46</f>
        <v>2.2926285623308391E-3</v>
      </c>
      <c r="Y43" s="126">
        <f>ROUND(S43*X43,0)</f>
        <v>0</v>
      </c>
    </row>
    <row r="44" spans="1:25" x14ac:dyDescent="0.15">
      <c r="A44" s="129">
        <v>40</v>
      </c>
      <c r="B44" s="17" t="s">
        <v>137</v>
      </c>
      <c r="C44" s="135">
        <f>SUM(C5:C43)</f>
        <v>100</v>
      </c>
      <c r="D44" s="72">
        <f>投入係数表!Q44</f>
        <v>0.56512692313398516</v>
      </c>
      <c r="E44" s="441">
        <f>SUM(E5:E43)</f>
        <v>56.512692313398517</v>
      </c>
      <c r="F44" s="447">
        <f>分析係数表!C47</f>
        <v>0.58532523599566522</v>
      </c>
      <c r="G44" s="441">
        <f>SUM(G5:G43)</f>
        <v>19.725694348765401</v>
      </c>
      <c r="H44" s="441">
        <f>SUM(H5:H43)</f>
        <v>25.999347911952906</v>
      </c>
      <c r="I44" s="441">
        <f>SUM(I5:I43)</f>
        <v>125.99934791195288</v>
      </c>
      <c r="J44" s="72">
        <f>分析係数表!G47</f>
        <v>0.25475569279079324</v>
      </c>
      <c r="K44" s="442">
        <f>SUM(K5:K43)</f>
        <v>24.85178368493272</v>
      </c>
      <c r="L44" s="15">
        <f>最終需要_まとめ!M21</f>
        <v>0.68200000000000005</v>
      </c>
      <c r="M44" s="441">
        <f>K44*L44</f>
        <v>16.948916473124115</v>
      </c>
      <c r="N44" s="77">
        <f>分析係数表!H47</f>
        <v>1</v>
      </c>
      <c r="O44" s="443">
        <f>SUM(O5:O43)</f>
        <v>16.948916473124115</v>
      </c>
      <c r="P44" s="72">
        <f>分析係数表!C47</f>
        <v>0.58532523599566522</v>
      </c>
      <c r="Q44" s="443">
        <f>SUM(Q5:Q43)</f>
        <v>11.005995107044926</v>
      </c>
      <c r="R44" s="441">
        <f>SUM(R5:R43)</f>
        <v>13.513725161860007</v>
      </c>
      <c r="S44" s="444">
        <f>SUM(S5:S43)</f>
        <v>139.5130730738129</v>
      </c>
      <c r="T44" s="453">
        <f>分析係数表!F47</f>
        <v>0.5063294671067512</v>
      </c>
      <c r="U44" s="445">
        <f>SUM(U5:U43)</f>
        <v>61.433123676284637</v>
      </c>
      <c r="V44" s="454">
        <f>分析係数表!D47</f>
        <v>6.4581730562403572E-2</v>
      </c>
      <c r="W44" s="446">
        <f>SUM(W5:W43)</f>
        <v>4</v>
      </c>
      <c r="X44" s="447">
        <f>分析係数表!E47</f>
        <v>5.7136770824146227E-2</v>
      </c>
      <c r="Y44" s="125">
        <f>SUM(Y5:Y43)</f>
        <v>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9"/>
  <sheetViews>
    <sheetView workbookViewId="0">
      <pane xSplit="2" ySplit="5" topLeftCell="C6" activePane="bottomRight" state="frozen"/>
      <selection activeCell="D5" sqref="D5"/>
      <selection pane="topRight" activeCell="D5" sqref="D5"/>
      <selection pane="bottomLeft" activeCell="D5" sqref="D5"/>
      <selection pane="bottomRight" activeCell="B5" sqref="B5"/>
    </sheetView>
  </sheetViews>
  <sheetFormatPr defaultColWidth="9" defaultRowHeight="12" x14ac:dyDescent="0.15"/>
  <cols>
    <col min="1" max="1" width="3.25" style="49" customWidth="1"/>
    <col min="2" max="2" width="22.75" style="49" customWidth="1"/>
    <col min="3" max="3" width="10.125" style="49" customWidth="1"/>
    <col min="4" max="5" width="10.875" style="49" customWidth="1"/>
    <col min="6" max="8" width="9.25" style="49" customWidth="1"/>
    <col min="9" max="9" width="6.875" style="49" customWidth="1"/>
    <col min="10" max="10" width="4" style="49" customWidth="1"/>
    <col min="11" max="11" width="11" style="49" customWidth="1"/>
    <col min="12" max="13" width="11.125" style="49" customWidth="1"/>
    <col min="14" max="16384" width="9" style="49"/>
  </cols>
  <sheetData>
    <row r="1" spans="1:13" x14ac:dyDescent="0.15">
      <c r="A1" s="54" t="s">
        <v>440</v>
      </c>
    </row>
    <row r="2" spans="1:13" x14ac:dyDescent="0.15">
      <c r="A2" s="264" t="s">
        <v>306</v>
      </c>
      <c r="B2" s="265"/>
      <c r="C2" s="265"/>
      <c r="D2" s="265"/>
      <c r="E2" s="265"/>
      <c r="F2" s="265"/>
      <c r="G2" s="266"/>
      <c r="H2" s="139"/>
      <c r="I2" s="56"/>
      <c r="J2" s="56"/>
      <c r="K2" s="56"/>
    </row>
    <row r="3" spans="1:13" x14ac:dyDescent="0.15">
      <c r="A3" s="54" t="s">
        <v>111</v>
      </c>
      <c r="C3" s="48" t="s">
        <v>112</v>
      </c>
      <c r="K3" s="54" t="s">
        <v>113</v>
      </c>
    </row>
    <row r="4" spans="1:13" x14ac:dyDescent="0.15">
      <c r="A4" s="50"/>
      <c r="B4" s="51"/>
      <c r="C4" s="106" t="s">
        <v>114</v>
      </c>
      <c r="D4" s="207" t="s">
        <v>115</v>
      </c>
      <c r="E4" s="207"/>
      <c r="F4" s="208" t="s">
        <v>116</v>
      </c>
      <c r="G4" s="209"/>
      <c r="H4" s="318" t="s">
        <v>441</v>
      </c>
      <c r="I4" s="98" t="s">
        <v>117</v>
      </c>
      <c r="K4" s="97"/>
      <c r="L4" s="97" t="s">
        <v>118</v>
      </c>
      <c r="M4" s="98"/>
    </row>
    <row r="5" spans="1:13" x14ac:dyDescent="0.15">
      <c r="A5" s="96"/>
      <c r="C5" s="107" t="s">
        <v>119</v>
      </c>
      <c r="D5" s="207" t="s">
        <v>120</v>
      </c>
      <c r="E5" s="294" t="s">
        <v>121</v>
      </c>
      <c r="F5" s="207" t="s">
        <v>122</v>
      </c>
      <c r="G5" s="294" t="s">
        <v>123</v>
      </c>
      <c r="H5" s="319" t="s">
        <v>119</v>
      </c>
      <c r="I5" s="122" t="s">
        <v>124</v>
      </c>
      <c r="K5" s="53"/>
      <c r="L5" s="189" t="s">
        <v>125</v>
      </c>
      <c r="M5" s="179" t="s">
        <v>126</v>
      </c>
    </row>
    <row r="6" spans="1:13" x14ac:dyDescent="0.15">
      <c r="A6" s="140" t="s">
        <v>219</v>
      </c>
      <c r="B6" s="51" t="s">
        <v>220</v>
      </c>
      <c r="C6" s="316">
        <v>100</v>
      </c>
      <c r="D6" s="295">
        <f>'1'!S44</f>
        <v>131.83729599531159</v>
      </c>
      <c r="E6" s="296">
        <f>'1'!U44</f>
        <v>62.448087483228555</v>
      </c>
      <c r="F6" s="297">
        <f>'1'!W44</f>
        <v>29</v>
      </c>
      <c r="G6" s="298">
        <f>'1'!Y44</f>
        <v>6</v>
      </c>
      <c r="H6" s="320">
        <f>税収効果WS!C6</f>
        <v>10.684401233194921</v>
      </c>
      <c r="I6" s="98">
        <v>1</v>
      </c>
      <c r="J6" s="299"/>
      <c r="K6" s="96" t="s">
        <v>157</v>
      </c>
      <c r="L6" s="300">
        <v>0.69399999999999995</v>
      </c>
      <c r="M6" s="301">
        <v>0.751</v>
      </c>
    </row>
    <row r="7" spans="1:13" x14ac:dyDescent="0.15">
      <c r="A7" s="142" t="s">
        <v>177</v>
      </c>
      <c r="B7" s="49" t="s">
        <v>221</v>
      </c>
      <c r="C7" s="163">
        <v>100</v>
      </c>
      <c r="D7" s="302">
        <f>'2'!S44</f>
        <v>130.63283898949157</v>
      </c>
      <c r="E7" s="303">
        <f>'2'!U44</f>
        <v>93.584353716621052</v>
      </c>
      <c r="F7" s="304">
        <f>'2'!W44</f>
        <v>15</v>
      </c>
      <c r="G7" s="305">
        <f>'2'!Y44</f>
        <v>12</v>
      </c>
      <c r="H7" s="321">
        <f>税収効果WS!C7</f>
        <v>20.848228925850343</v>
      </c>
      <c r="I7" s="122">
        <v>2</v>
      </c>
      <c r="J7" s="299"/>
      <c r="K7" s="96" t="s">
        <v>158</v>
      </c>
      <c r="L7" s="300">
        <v>0.66300000000000003</v>
      </c>
      <c r="M7" s="301">
        <v>0.73499999999999999</v>
      </c>
    </row>
    <row r="8" spans="1:13" x14ac:dyDescent="0.15">
      <c r="A8" s="142" t="s">
        <v>178</v>
      </c>
      <c r="B8" s="49" t="s">
        <v>222</v>
      </c>
      <c r="C8" s="163">
        <v>100</v>
      </c>
      <c r="D8" s="302">
        <f>'3'!S44</f>
        <v>134.27919930712395</v>
      </c>
      <c r="E8" s="303">
        <f>'3'!U44</f>
        <v>70.49613523818563</v>
      </c>
      <c r="F8" s="304">
        <f>'3'!W44</f>
        <v>11</v>
      </c>
      <c r="G8" s="305">
        <f>'3'!Y44</f>
        <v>4</v>
      </c>
      <c r="H8" s="321">
        <f>税収効果WS!C8</f>
        <v>10.742411872811845</v>
      </c>
      <c r="I8" s="122">
        <v>3</v>
      </c>
      <c r="J8" s="299"/>
      <c r="K8" s="96" t="s">
        <v>159</v>
      </c>
      <c r="L8" s="300">
        <v>0.66</v>
      </c>
      <c r="M8" s="301">
        <v>0.72199999999999998</v>
      </c>
    </row>
    <row r="9" spans="1:13" x14ac:dyDescent="0.15">
      <c r="A9" s="142" t="s">
        <v>179</v>
      </c>
      <c r="B9" s="49" t="s">
        <v>27</v>
      </c>
      <c r="C9" s="163">
        <v>100</v>
      </c>
      <c r="D9" s="302">
        <f>'4'!S44</f>
        <v>153.80370356132599</v>
      </c>
      <c r="E9" s="303">
        <f>'4'!U44</f>
        <v>69.758416730518391</v>
      </c>
      <c r="F9" s="304">
        <f>'4'!W44</f>
        <v>5</v>
      </c>
      <c r="G9" s="305">
        <f>'4'!Y44</f>
        <v>4</v>
      </c>
      <c r="H9" s="321">
        <f>税収効果WS!C9</f>
        <v>48.725846056591429</v>
      </c>
      <c r="I9" s="122">
        <v>4</v>
      </c>
      <c r="J9" s="299"/>
      <c r="K9" s="96" t="s">
        <v>160</v>
      </c>
      <c r="L9" s="300">
        <v>0.69299999999999995</v>
      </c>
      <c r="M9" s="301">
        <v>0.73899999999999999</v>
      </c>
    </row>
    <row r="10" spans="1:13" x14ac:dyDescent="0.15">
      <c r="A10" s="140" t="s">
        <v>180</v>
      </c>
      <c r="B10" s="51" t="s">
        <v>151</v>
      </c>
      <c r="C10" s="316">
        <v>100</v>
      </c>
      <c r="D10" s="295">
        <f>'5'!S44</f>
        <v>139.13234056577747</v>
      </c>
      <c r="E10" s="296">
        <f>'5'!U44</f>
        <v>54.345884196438909</v>
      </c>
      <c r="F10" s="297">
        <f>'5'!W44</f>
        <v>7</v>
      </c>
      <c r="G10" s="298">
        <f>'5'!Y44</f>
        <v>5</v>
      </c>
      <c r="H10" s="320">
        <f>税収効果WS!C10</f>
        <v>11.569891461209465</v>
      </c>
      <c r="I10" s="98">
        <v>5</v>
      </c>
      <c r="J10" s="299"/>
      <c r="K10" s="96" t="s">
        <v>173</v>
      </c>
      <c r="L10" s="177">
        <v>0.75800000000000001</v>
      </c>
      <c r="M10" s="122">
        <v>0.74199999999999999</v>
      </c>
    </row>
    <row r="11" spans="1:13" x14ac:dyDescent="0.15">
      <c r="A11" s="142" t="s">
        <v>181</v>
      </c>
      <c r="B11" s="49" t="s">
        <v>28</v>
      </c>
      <c r="C11" s="163">
        <v>100</v>
      </c>
      <c r="D11" s="302">
        <f>'6'!S44</f>
        <v>136.91800723424444</v>
      </c>
      <c r="E11" s="303">
        <f>'6'!U44</f>
        <v>57.683426287266599</v>
      </c>
      <c r="F11" s="304">
        <f>'6'!W44</f>
        <v>18</v>
      </c>
      <c r="G11" s="305">
        <f>'6'!Y44</f>
        <v>13</v>
      </c>
      <c r="H11" s="321">
        <f>税収効果WS!C11</f>
        <v>7.552716197289814</v>
      </c>
      <c r="I11" s="122">
        <v>6</v>
      </c>
      <c r="J11" s="299"/>
      <c r="K11" s="96" t="s">
        <v>174</v>
      </c>
      <c r="L11" s="177">
        <v>0.752</v>
      </c>
      <c r="M11" s="122">
        <v>0.72199999999999998</v>
      </c>
    </row>
    <row r="12" spans="1:13" x14ac:dyDescent="0.15">
      <c r="A12" s="142" t="s">
        <v>182</v>
      </c>
      <c r="B12" s="49" t="s">
        <v>223</v>
      </c>
      <c r="C12" s="163">
        <v>100</v>
      </c>
      <c r="D12" s="302">
        <f>'7'!S44</f>
        <v>143.94623312405878</v>
      </c>
      <c r="E12" s="303">
        <f>'7'!U44</f>
        <v>55.775014890386991</v>
      </c>
      <c r="F12" s="304">
        <f>'7'!W44</f>
        <v>6</v>
      </c>
      <c r="G12" s="305">
        <f>'7'!Y44</f>
        <v>5</v>
      </c>
      <c r="H12" s="321">
        <f>税収効果WS!C12</f>
        <v>10.413903348376596</v>
      </c>
      <c r="I12" s="122">
        <v>7</v>
      </c>
      <c r="J12" s="299"/>
      <c r="K12" s="96" t="s">
        <v>175</v>
      </c>
      <c r="L12" s="177">
        <v>0.71899999999999997</v>
      </c>
      <c r="M12" s="122">
        <v>0.74399999999999999</v>
      </c>
    </row>
    <row r="13" spans="1:13" x14ac:dyDescent="0.15">
      <c r="A13" s="142" t="s">
        <v>183</v>
      </c>
      <c r="B13" s="49" t="s">
        <v>29</v>
      </c>
      <c r="C13" s="163">
        <v>100</v>
      </c>
      <c r="D13" s="302">
        <f>'8'!S44</f>
        <v>136.06431201035355</v>
      </c>
      <c r="E13" s="303">
        <f>'8'!U44</f>
        <v>51.21972390984255</v>
      </c>
      <c r="F13" s="304">
        <f>'8'!W44</f>
        <v>4</v>
      </c>
      <c r="G13" s="305">
        <f>'8'!Y44</f>
        <v>3</v>
      </c>
      <c r="H13" s="321">
        <f>税収効果WS!C13</f>
        <v>9.2960580699608002</v>
      </c>
      <c r="I13" s="122">
        <v>8</v>
      </c>
      <c r="J13" s="299"/>
      <c r="K13" s="96" t="s">
        <v>176</v>
      </c>
      <c r="L13" s="300">
        <v>0.82599999999999996</v>
      </c>
      <c r="M13" s="301">
        <v>0.75</v>
      </c>
    </row>
    <row r="14" spans="1:13" x14ac:dyDescent="0.15">
      <c r="A14" s="142" t="s">
        <v>184</v>
      </c>
      <c r="B14" s="49" t="s">
        <v>30</v>
      </c>
      <c r="C14" s="163">
        <v>100</v>
      </c>
      <c r="D14" s="302">
        <f>'9'!S44</f>
        <v>112.91717067854688</v>
      </c>
      <c r="E14" s="303">
        <f>'9'!U44</f>
        <v>23.774861849602221</v>
      </c>
      <c r="F14" s="304">
        <f>'9'!W44</f>
        <v>1</v>
      </c>
      <c r="G14" s="305">
        <f>'9'!Y44</f>
        <v>1</v>
      </c>
      <c r="H14" s="321">
        <f>税収効果WS!C14</f>
        <v>3.4442374899310515</v>
      </c>
      <c r="I14" s="122">
        <v>9</v>
      </c>
      <c r="J14" s="299"/>
      <c r="K14" s="96" t="s">
        <v>207</v>
      </c>
      <c r="L14" s="177">
        <v>0.84399999999999997</v>
      </c>
      <c r="M14" s="122">
        <v>0.76200000000000001</v>
      </c>
    </row>
    <row r="15" spans="1:13" x14ac:dyDescent="0.15">
      <c r="A15" s="142" t="s">
        <v>2</v>
      </c>
      <c r="B15" s="49" t="s">
        <v>469</v>
      </c>
      <c r="C15" s="163">
        <v>100</v>
      </c>
      <c r="D15" s="302">
        <f>'10'!S44</f>
        <v>139.83169416536688</v>
      </c>
      <c r="E15" s="303">
        <f>'10'!U44</f>
        <v>58.184393676428627</v>
      </c>
      <c r="F15" s="304">
        <f>'10'!W44</f>
        <v>7</v>
      </c>
      <c r="G15" s="305">
        <f>'10'!Y44</f>
        <v>5</v>
      </c>
      <c r="H15" s="321">
        <f>税収効果WS!C15</f>
        <v>9.1535263145120638</v>
      </c>
      <c r="I15" s="122">
        <v>10</v>
      </c>
      <c r="J15" s="299"/>
      <c r="K15" s="128" t="s">
        <v>218</v>
      </c>
      <c r="L15" s="231">
        <v>0.94499999999999995</v>
      </c>
      <c r="M15" s="306">
        <v>0.77200000000000002</v>
      </c>
    </row>
    <row r="16" spans="1:13" x14ac:dyDescent="0.15">
      <c r="A16" s="142" t="s">
        <v>3</v>
      </c>
      <c r="B16" s="49" t="s">
        <v>31</v>
      </c>
      <c r="C16" s="163">
        <v>100</v>
      </c>
      <c r="D16" s="302">
        <f>'11'!S44</f>
        <v>143.54987808154601</v>
      </c>
      <c r="E16" s="303">
        <f>'11'!U44</f>
        <v>69.846013441285393</v>
      </c>
      <c r="F16" s="304">
        <f>'11'!W44</f>
        <v>6</v>
      </c>
      <c r="G16" s="305">
        <f>'11'!Y44</f>
        <v>6</v>
      </c>
      <c r="H16" s="321">
        <f>税収効果WS!C16</f>
        <v>12.181002116035458</v>
      </c>
      <c r="I16" s="122">
        <v>11</v>
      </c>
      <c r="J16" s="299"/>
      <c r="K16" s="96" t="s">
        <v>281</v>
      </c>
      <c r="L16" s="177">
        <v>0.80800000000000005</v>
      </c>
      <c r="M16" s="122">
        <v>0.74199999999999999</v>
      </c>
    </row>
    <row r="17" spans="1:13" ht="13.5" x14ac:dyDescent="0.15">
      <c r="A17" s="142" t="s">
        <v>4</v>
      </c>
      <c r="B17" s="49" t="s">
        <v>32</v>
      </c>
      <c r="C17" s="163">
        <v>100</v>
      </c>
      <c r="D17" s="302">
        <f>'12'!S44</f>
        <v>151.527968046024</v>
      </c>
      <c r="E17" s="303">
        <f>'12'!U44</f>
        <v>33.870701938330903</v>
      </c>
      <c r="F17" s="304">
        <f>'12'!W44</f>
        <v>1</v>
      </c>
      <c r="G17" s="305">
        <f>'12'!Y44</f>
        <v>1</v>
      </c>
      <c r="H17" s="321">
        <f>税収効果WS!C17</f>
        <v>7.8703316328349509</v>
      </c>
      <c r="I17" s="122">
        <v>12</v>
      </c>
      <c r="J17" s="299"/>
      <c r="K17" s="96" t="s">
        <v>924</v>
      </c>
      <c r="L17" s="27">
        <v>0.82699999999999996</v>
      </c>
      <c r="M17" s="27">
        <v>0.69599999999999995</v>
      </c>
    </row>
    <row r="18" spans="1:13" ht="13.5" x14ac:dyDescent="0.15">
      <c r="A18" s="142" t="s">
        <v>5</v>
      </c>
      <c r="B18" s="49" t="s">
        <v>33</v>
      </c>
      <c r="C18" s="163">
        <v>100</v>
      </c>
      <c r="D18" s="302">
        <f>'13'!S44</f>
        <v>129.16434488855003</v>
      </c>
      <c r="E18" s="303">
        <f>'13'!U44</f>
        <v>38.758446237201099</v>
      </c>
      <c r="F18" s="304">
        <f>'13'!W44</f>
        <v>3</v>
      </c>
      <c r="G18" s="305">
        <f>'13'!Y44</f>
        <v>3</v>
      </c>
      <c r="H18" s="321">
        <f>税収効果WS!C18</f>
        <v>7.6596341296152364</v>
      </c>
      <c r="I18" s="122">
        <v>13</v>
      </c>
      <c r="J18" s="299"/>
      <c r="K18" s="177" t="s">
        <v>925</v>
      </c>
      <c r="L18" s="27">
        <v>0.78</v>
      </c>
      <c r="M18" s="27">
        <v>0.71399999999999997</v>
      </c>
    </row>
    <row r="19" spans="1:13" ht="13.5" x14ac:dyDescent="0.15">
      <c r="A19" s="142" t="s">
        <v>6</v>
      </c>
      <c r="B19" s="49" t="s">
        <v>34</v>
      </c>
      <c r="C19" s="163">
        <v>100</v>
      </c>
      <c r="D19" s="302">
        <f>'14'!S44</f>
        <v>147.3329768777879</v>
      </c>
      <c r="E19" s="303">
        <f>'14'!U44</f>
        <v>65.530695737337822</v>
      </c>
      <c r="F19" s="304">
        <f>'14'!W44</f>
        <v>7</v>
      </c>
      <c r="G19" s="305">
        <f>'14'!Y44</f>
        <v>7</v>
      </c>
      <c r="H19" s="321">
        <f>税収効果WS!C19</f>
        <v>11.19910873123211</v>
      </c>
      <c r="I19" s="122">
        <v>14</v>
      </c>
      <c r="J19" s="299"/>
      <c r="K19" s="390" t="s">
        <v>926</v>
      </c>
      <c r="L19" s="24">
        <v>0.82799999999999996</v>
      </c>
      <c r="M19" s="24">
        <v>0.68200000000000005</v>
      </c>
    </row>
    <row r="20" spans="1:13" x14ac:dyDescent="0.15">
      <c r="A20" s="142" t="s">
        <v>7</v>
      </c>
      <c r="B20" s="49" t="s">
        <v>225</v>
      </c>
      <c r="C20" s="163">
        <v>100</v>
      </c>
      <c r="D20" s="302">
        <f>'15'!S44</f>
        <v>139.5130730738129</v>
      </c>
      <c r="E20" s="303">
        <f>'15'!U44</f>
        <v>61.433123676284637</v>
      </c>
      <c r="F20" s="304">
        <f>'15'!W44</f>
        <v>4</v>
      </c>
      <c r="G20" s="305">
        <f>'15'!Y44</f>
        <v>4</v>
      </c>
      <c r="H20" s="321">
        <f>税収効果WS!C20</f>
        <v>11.280031832438212</v>
      </c>
      <c r="I20" s="122">
        <v>15</v>
      </c>
      <c r="J20" s="299"/>
      <c r="K20" s="49" t="s">
        <v>127</v>
      </c>
      <c r="M20" s="48" t="s">
        <v>112</v>
      </c>
    </row>
    <row r="21" spans="1:13" x14ac:dyDescent="0.15">
      <c r="A21" s="142" t="s">
        <v>8</v>
      </c>
      <c r="B21" s="49" t="s">
        <v>226</v>
      </c>
      <c r="C21" s="163">
        <v>100</v>
      </c>
      <c r="D21" s="302">
        <f>'16'!S44</f>
        <v>138.76085578827025</v>
      </c>
      <c r="E21" s="303">
        <f>'16'!U44</f>
        <v>62.252822379690635</v>
      </c>
      <c r="F21" s="304">
        <f>'16'!W44</f>
        <v>6</v>
      </c>
      <c r="G21" s="305">
        <f>'16'!Y44</f>
        <v>5</v>
      </c>
      <c r="H21" s="321">
        <f>税収効果WS!C21</f>
        <v>11.326512858364783</v>
      </c>
      <c r="I21" s="122">
        <v>16</v>
      </c>
      <c r="J21" s="299"/>
      <c r="K21" s="54" t="s">
        <v>128</v>
      </c>
      <c r="M21" s="307">
        <f>M19</f>
        <v>0.68200000000000005</v>
      </c>
    </row>
    <row r="22" spans="1:13" x14ac:dyDescent="0.15">
      <c r="A22" s="142" t="s">
        <v>9</v>
      </c>
      <c r="B22" s="49" t="s">
        <v>227</v>
      </c>
      <c r="C22" s="163">
        <v>100</v>
      </c>
      <c r="D22" s="302">
        <f>'17'!S44</f>
        <v>141.3665606317015</v>
      </c>
      <c r="E22" s="303">
        <f>'17'!U44</f>
        <v>57.775299008675518</v>
      </c>
      <c r="F22" s="304">
        <f>'17'!W44</f>
        <v>7</v>
      </c>
      <c r="G22" s="305">
        <f>'17'!Y44</f>
        <v>6</v>
      </c>
      <c r="H22" s="321">
        <f>税収効果WS!C22</f>
        <v>8.6219526819233714</v>
      </c>
      <c r="I22" s="122">
        <v>17</v>
      </c>
      <c r="J22" s="299"/>
    </row>
    <row r="23" spans="1:13" x14ac:dyDescent="0.15">
      <c r="A23" s="142" t="s">
        <v>10</v>
      </c>
      <c r="B23" s="49" t="s">
        <v>228</v>
      </c>
      <c r="C23" s="163">
        <v>100</v>
      </c>
      <c r="D23" s="302">
        <f>'18'!S44</f>
        <v>135.78751757686194</v>
      </c>
      <c r="E23" s="303">
        <f>'18'!U44</f>
        <v>53.854634698632616</v>
      </c>
      <c r="F23" s="304">
        <f>'18'!W44</f>
        <v>6</v>
      </c>
      <c r="G23" s="305">
        <f>'18'!Y44</f>
        <v>5</v>
      </c>
      <c r="H23" s="321">
        <f>税収効果WS!C23</f>
        <v>6.8311128244556238</v>
      </c>
      <c r="I23" s="122">
        <v>18</v>
      </c>
      <c r="J23" s="299"/>
    </row>
    <row r="24" spans="1:13" x14ac:dyDescent="0.15">
      <c r="A24" s="142" t="s">
        <v>11</v>
      </c>
      <c r="B24" s="49" t="s">
        <v>35</v>
      </c>
      <c r="C24" s="163">
        <v>100</v>
      </c>
      <c r="D24" s="302">
        <f>'19'!S44</f>
        <v>139.25192854817021</v>
      </c>
      <c r="E24" s="303">
        <f>'19'!U44</f>
        <v>54.396753533038492</v>
      </c>
      <c r="F24" s="304">
        <f>'19'!W44</f>
        <v>5</v>
      </c>
      <c r="G24" s="305">
        <f>'19'!Y44</f>
        <v>4</v>
      </c>
      <c r="H24" s="321">
        <f>税収効果WS!C24</f>
        <v>7.3470250332490936</v>
      </c>
      <c r="I24" s="122">
        <v>19</v>
      </c>
      <c r="J24" s="299"/>
    </row>
    <row r="25" spans="1:13" x14ac:dyDescent="0.15">
      <c r="A25" s="142" t="s">
        <v>12</v>
      </c>
      <c r="B25" s="49" t="s">
        <v>496</v>
      </c>
      <c r="C25" s="163">
        <v>100</v>
      </c>
      <c r="D25" s="302">
        <f>'20'!S44</f>
        <v>132.00439267342301</v>
      </c>
      <c r="E25" s="303">
        <f>'20'!U44</f>
        <v>50.843914135955785</v>
      </c>
      <c r="F25" s="304">
        <f>'20'!W44</f>
        <v>3</v>
      </c>
      <c r="G25" s="305">
        <f>'20'!Y44</f>
        <v>3</v>
      </c>
      <c r="H25" s="321">
        <f>税収効果WS!C25</f>
        <v>5.5891189036654962</v>
      </c>
      <c r="I25" s="122">
        <v>20</v>
      </c>
      <c r="J25" s="299"/>
    </row>
    <row r="26" spans="1:13" x14ac:dyDescent="0.15">
      <c r="A26" s="142" t="s">
        <v>13</v>
      </c>
      <c r="B26" s="49" t="s">
        <v>153</v>
      </c>
      <c r="C26" s="163">
        <v>100</v>
      </c>
      <c r="D26" s="302">
        <f>'21'!S44</f>
        <v>140.93525234325676</v>
      </c>
      <c r="E26" s="303">
        <f>'21'!U44</f>
        <v>50.271270078642502</v>
      </c>
      <c r="F26" s="304">
        <f>'21'!W44</f>
        <v>4</v>
      </c>
      <c r="G26" s="305">
        <f>'21'!Y44</f>
        <v>4</v>
      </c>
      <c r="H26" s="321">
        <f>税収効果WS!C26</f>
        <v>7.5805580249442697</v>
      </c>
      <c r="I26" s="122">
        <v>21</v>
      </c>
      <c r="J26" s="299"/>
    </row>
    <row r="27" spans="1:13" x14ac:dyDescent="0.15">
      <c r="A27" s="148" t="s">
        <v>14</v>
      </c>
      <c r="B27" s="105" t="s">
        <v>55</v>
      </c>
      <c r="C27" s="237">
        <v>100</v>
      </c>
      <c r="D27" s="308">
        <f>'22'!S44</f>
        <v>146.5484581190662</v>
      </c>
      <c r="E27" s="309">
        <f>'22'!U44</f>
        <v>67.109198141745381</v>
      </c>
      <c r="F27" s="310">
        <f>'22'!W44</f>
        <v>10</v>
      </c>
      <c r="G27" s="311">
        <f>'22'!Y44</f>
        <v>8</v>
      </c>
      <c r="H27" s="322">
        <f>税収効果WS!C27</f>
        <v>10.382311347033166</v>
      </c>
      <c r="I27" s="149">
        <v>22</v>
      </c>
      <c r="J27" s="299"/>
    </row>
    <row r="28" spans="1:13" x14ac:dyDescent="0.15">
      <c r="A28" s="142" t="s">
        <v>15</v>
      </c>
      <c r="B28" s="49" t="s">
        <v>36</v>
      </c>
      <c r="C28" s="163">
        <v>100</v>
      </c>
      <c r="D28" s="302">
        <f>'23'!S44</f>
        <v>151.36793554241149</v>
      </c>
      <c r="E28" s="303">
        <f>'23'!U44</f>
        <v>73.819846200277809</v>
      </c>
      <c r="F28" s="304">
        <f>'23'!W44</f>
        <v>11</v>
      </c>
      <c r="G28" s="305">
        <f>'23'!Y44</f>
        <v>9</v>
      </c>
      <c r="H28" s="321">
        <f>税収効果WS!C28</f>
        <v>10.035253344688902</v>
      </c>
      <c r="I28" s="122">
        <v>23</v>
      </c>
      <c r="J28" s="299"/>
    </row>
    <row r="29" spans="1:13" x14ac:dyDescent="0.15">
      <c r="A29" s="142" t="s">
        <v>16</v>
      </c>
      <c r="B29" s="49" t="s">
        <v>154</v>
      </c>
      <c r="C29" s="163">
        <v>100</v>
      </c>
      <c r="D29" s="302">
        <f>'24'!S44</f>
        <v>135.01773026590101</v>
      </c>
      <c r="E29" s="303">
        <f>'24'!U44</f>
        <v>48.442974898559108</v>
      </c>
      <c r="F29" s="304">
        <f>'24'!W44</f>
        <v>2</v>
      </c>
      <c r="G29" s="305">
        <f>'24'!Y44</f>
        <v>1</v>
      </c>
      <c r="H29" s="321">
        <f>税収効果WS!C29</f>
        <v>10.670695558397952</v>
      </c>
      <c r="I29" s="122">
        <v>24</v>
      </c>
      <c r="J29" s="299"/>
    </row>
    <row r="30" spans="1:13" x14ac:dyDescent="0.15">
      <c r="A30" s="142" t="s">
        <v>17</v>
      </c>
      <c r="B30" s="49" t="s">
        <v>229</v>
      </c>
      <c r="C30" s="163">
        <v>100</v>
      </c>
      <c r="D30" s="302">
        <f>'25'!S44</f>
        <v>158.84713017039718</v>
      </c>
      <c r="E30" s="303">
        <f>'25'!U44</f>
        <v>78.618956793662093</v>
      </c>
      <c r="F30" s="304">
        <f>'25'!W44</f>
        <v>4</v>
      </c>
      <c r="G30" s="305">
        <f>'25'!Y44</f>
        <v>3</v>
      </c>
      <c r="H30" s="321">
        <f>税収効果WS!C30</f>
        <v>10.767311787755414</v>
      </c>
      <c r="I30" s="122">
        <v>25</v>
      </c>
      <c r="J30" s="299"/>
    </row>
    <row r="31" spans="1:13" x14ac:dyDescent="0.15">
      <c r="A31" s="142" t="s">
        <v>18</v>
      </c>
      <c r="B31" s="49" t="s">
        <v>230</v>
      </c>
      <c r="C31" s="163">
        <v>100</v>
      </c>
      <c r="D31" s="302">
        <f>'26'!S44</f>
        <v>162.05219074299714</v>
      </c>
      <c r="E31" s="303">
        <f>'26'!U44</f>
        <v>95.93793535746741</v>
      </c>
      <c r="F31" s="304">
        <f>'26'!W44</f>
        <v>9</v>
      </c>
      <c r="G31" s="305">
        <f>'26'!Y44</f>
        <v>8</v>
      </c>
      <c r="H31" s="321">
        <f>税収効果WS!C31</f>
        <v>12.974389492813902</v>
      </c>
      <c r="I31" s="122">
        <v>26</v>
      </c>
      <c r="J31" s="299"/>
    </row>
    <row r="32" spans="1:13" x14ac:dyDescent="0.15">
      <c r="A32" s="142" t="s">
        <v>19</v>
      </c>
      <c r="B32" s="49" t="s">
        <v>231</v>
      </c>
      <c r="C32" s="163">
        <v>100</v>
      </c>
      <c r="D32" s="302">
        <f>'27'!S44</f>
        <v>150.10650747408948</v>
      </c>
      <c r="E32" s="303">
        <f>'27'!U44</f>
        <v>96.369868555360767</v>
      </c>
      <c r="F32" s="304">
        <f>'27'!W44</f>
        <v>19</v>
      </c>
      <c r="G32" s="305">
        <f>'27'!Y44</f>
        <v>16</v>
      </c>
      <c r="H32" s="321">
        <f>税収効果WS!C32</f>
        <v>36.39587691682614</v>
      </c>
      <c r="I32" s="122">
        <v>27</v>
      </c>
      <c r="J32" s="299"/>
    </row>
    <row r="33" spans="1:11" x14ac:dyDescent="0.15">
      <c r="A33" s="142" t="s">
        <v>20</v>
      </c>
      <c r="B33" s="49" t="s">
        <v>37</v>
      </c>
      <c r="C33" s="163">
        <v>100</v>
      </c>
      <c r="D33" s="302">
        <f>'28'!S44</f>
        <v>146.49011845760089</v>
      </c>
      <c r="E33" s="303">
        <f>'28'!U44</f>
        <v>92.846314968473024</v>
      </c>
      <c r="F33" s="304">
        <f>'28'!W44</f>
        <v>6</v>
      </c>
      <c r="G33" s="305">
        <f>'28'!Y44</f>
        <v>6</v>
      </c>
      <c r="H33" s="321">
        <f>税収効果WS!C33</f>
        <v>25.777182201089985</v>
      </c>
      <c r="I33" s="122">
        <v>28</v>
      </c>
      <c r="J33" s="299"/>
    </row>
    <row r="34" spans="1:11" x14ac:dyDescent="0.15">
      <c r="A34" s="142" t="s">
        <v>21</v>
      </c>
      <c r="B34" s="49" t="s">
        <v>38</v>
      </c>
      <c r="C34" s="163">
        <v>100</v>
      </c>
      <c r="D34" s="302">
        <f>'29'!S44</f>
        <v>121.19360225927012</v>
      </c>
      <c r="E34" s="303">
        <f>'29'!U44</f>
        <v>97.573105013195502</v>
      </c>
      <c r="F34" s="304">
        <f>'29'!W44</f>
        <v>2</v>
      </c>
      <c r="G34" s="305">
        <f>'29'!Y44</f>
        <v>1</v>
      </c>
      <c r="H34" s="321">
        <f>税収効果WS!C34</f>
        <v>43.827265952646144</v>
      </c>
      <c r="I34" s="122">
        <v>29</v>
      </c>
      <c r="J34" s="299"/>
    </row>
    <row r="35" spans="1:11" x14ac:dyDescent="0.15">
      <c r="A35" s="142" t="s">
        <v>22</v>
      </c>
      <c r="B35" s="49" t="s">
        <v>471</v>
      </c>
      <c r="C35" s="163">
        <v>100</v>
      </c>
      <c r="D35" s="302">
        <f>'30'!S44</f>
        <v>148.55414307804659</v>
      </c>
      <c r="E35" s="303">
        <f>'30'!U44</f>
        <v>93.889198106205157</v>
      </c>
      <c r="F35" s="304">
        <f>'30'!W44</f>
        <v>10</v>
      </c>
      <c r="G35" s="305">
        <f>'30'!Y44</f>
        <v>8</v>
      </c>
      <c r="H35" s="321">
        <f>税収効果WS!C35</f>
        <v>24.706097431557147</v>
      </c>
      <c r="I35" s="122">
        <v>30</v>
      </c>
      <c r="J35" s="299"/>
    </row>
    <row r="36" spans="1:11" x14ac:dyDescent="0.15">
      <c r="A36" s="142" t="s">
        <v>23</v>
      </c>
      <c r="B36" s="49" t="s">
        <v>155</v>
      </c>
      <c r="C36" s="163">
        <v>100</v>
      </c>
      <c r="D36" s="302">
        <f>'31'!S44</f>
        <v>146.62119178173256</v>
      </c>
      <c r="E36" s="303">
        <f>'31'!U44</f>
        <v>80.055343939450097</v>
      </c>
      <c r="F36" s="304">
        <f>'31'!W44</f>
        <v>6</v>
      </c>
      <c r="G36" s="305">
        <f>'31'!Y44</f>
        <v>5</v>
      </c>
      <c r="H36" s="321">
        <f>税収効果WS!C36</f>
        <v>16.831205420859437</v>
      </c>
      <c r="I36" s="122">
        <v>31</v>
      </c>
      <c r="J36" s="299"/>
    </row>
    <row r="37" spans="1:11" x14ac:dyDescent="0.15">
      <c r="A37" s="142" t="s">
        <v>24</v>
      </c>
      <c r="B37" s="49" t="s">
        <v>39</v>
      </c>
      <c r="C37" s="163">
        <v>100</v>
      </c>
      <c r="D37" s="302">
        <f>'32'!S44</f>
        <v>145.40930572894959</v>
      </c>
      <c r="E37" s="303">
        <f>'32'!U44</f>
        <v>97.104080718646387</v>
      </c>
      <c r="F37" s="304">
        <f>'32'!W44</f>
        <v>7</v>
      </c>
      <c r="G37" s="305">
        <f>'32'!Y44</f>
        <v>6</v>
      </c>
      <c r="H37" s="321">
        <f>税収効果WS!C37</f>
        <v>4.7899686342544046</v>
      </c>
      <c r="I37" s="122">
        <v>32</v>
      </c>
      <c r="J37" s="299"/>
    </row>
    <row r="38" spans="1:11" x14ac:dyDescent="0.15">
      <c r="A38" s="142" t="s">
        <v>25</v>
      </c>
      <c r="B38" s="49" t="s">
        <v>40</v>
      </c>
      <c r="C38" s="163">
        <v>100</v>
      </c>
      <c r="D38" s="302">
        <f>'33'!S44</f>
        <v>151.6432092565677</v>
      </c>
      <c r="E38" s="303">
        <f>'33'!U44</f>
        <v>103.6727004523443</v>
      </c>
      <c r="F38" s="304">
        <f>'33'!W44</f>
        <v>11</v>
      </c>
      <c r="G38" s="305">
        <f>'33'!Y44</f>
        <v>10</v>
      </c>
      <c r="H38" s="321">
        <f>税収効果WS!C38</f>
        <v>9.4174955164241787</v>
      </c>
      <c r="I38" s="122">
        <v>33</v>
      </c>
      <c r="J38" s="299"/>
      <c r="K38" s="56"/>
    </row>
    <row r="39" spans="1:11" x14ac:dyDescent="0.15">
      <c r="A39" s="142" t="s">
        <v>26</v>
      </c>
      <c r="B39" s="49" t="s">
        <v>233</v>
      </c>
      <c r="C39" s="163">
        <v>100</v>
      </c>
      <c r="D39" s="302">
        <f>'34'!S44</f>
        <v>152.74614270986399</v>
      </c>
      <c r="E39" s="303">
        <f>'34'!U44</f>
        <v>92.110310148226404</v>
      </c>
      <c r="F39" s="304">
        <f>'34'!W44</f>
        <v>14</v>
      </c>
      <c r="G39" s="305">
        <f>'34'!Y44</f>
        <v>13</v>
      </c>
      <c r="H39" s="321">
        <f>税収効果WS!C39</f>
        <v>10.033062667353123</v>
      </c>
      <c r="I39" s="122">
        <v>34</v>
      </c>
      <c r="J39" s="299"/>
      <c r="K39" s="56"/>
    </row>
    <row r="40" spans="1:11" x14ac:dyDescent="0.15">
      <c r="A40" s="142" t="s">
        <v>56</v>
      </c>
      <c r="B40" s="49" t="s">
        <v>472</v>
      </c>
      <c r="C40" s="163">
        <v>100</v>
      </c>
      <c r="D40" s="302">
        <f>'35'!S44</f>
        <v>154.73169237104563</v>
      </c>
      <c r="E40" s="303">
        <f>'35'!U44</f>
        <v>90.662044687541936</v>
      </c>
      <c r="F40" s="304">
        <f>'35'!W44</f>
        <v>17</v>
      </c>
      <c r="G40" s="305">
        <f>'35'!Y44</f>
        <v>16</v>
      </c>
      <c r="H40" s="321">
        <f>税収効果WS!C40</f>
        <v>12.189070520036964</v>
      </c>
      <c r="I40" s="122">
        <v>35</v>
      </c>
      <c r="J40" s="299"/>
    </row>
    <row r="41" spans="1:11" x14ac:dyDescent="0.15">
      <c r="A41" s="142" t="s">
        <v>156</v>
      </c>
      <c r="B41" s="49" t="s">
        <v>41</v>
      </c>
      <c r="C41" s="163">
        <v>100</v>
      </c>
      <c r="D41" s="302">
        <f>'36'!S44</f>
        <v>145.16825352551658</v>
      </c>
      <c r="E41" s="303">
        <f>'36'!U44</f>
        <v>86.516775120839227</v>
      </c>
      <c r="F41" s="304">
        <f>'36'!W44</f>
        <v>14</v>
      </c>
      <c r="G41" s="305">
        <f>'36'!Y44</f>
        <v>12</v>
      </c>
      <c r="H41" s="321">
        <f>税収効果WS!C41</f>
        <v>36.10332176379832</v>
      </c>
      <c r="I41" s="122">
        <v>36</v>
      </c>
      <c r="J41" s="299"/>
    </row>
    <row r="42" spans="1:11" x14ac:dyDescent="0.15">
      <c r="A42" s="142" t="s">
        <v>166</v>
      </c>
      <c r="B42" s="49" t="s">
        <v>42</v>
      </c>
      <c r="C42" s="163">
        <v>100</v>
      </c>
      <c r="D42" s="302">
        <f>'37'!S44</f>
        <v>148.56142280371728</v>
      </c>
      <c r="E42" s="303">
        <f>'37'!U44</f>
        <v>78.197192386740198</v>
      </c>
      <c r="F42" s="304">
        <f>'37'!W44</f>
        <v>17</v>
      </c>
      <c r="G42" s="305">
        <f>'37'!Y44</f>
        <v>14</v>
      </c>
      <c r="H42" s="321">
        <f>税収効果WS!C42</f>
        <v>18.584369673179946</v>
      </c>
      <c r="I42" s="122">
        <v>37</v>
      </c>
      <c r="J42" s="299"/>
    </row>
    <row r="43" spans="1:11" x14ac:dyDescent="0.15">
      <c r="A43" s="142" t="s">
        <v>282</v>
      </c>
      <c r="B43" s="49" t="s">
        <v>236</v>
      </c>
      <c r="C43" s="163">
        <v>100</v>
      </c>
      <c r="D43" s="302">
        <f>'38'!S44</f>
        <v>145.61873058369565</v>
      </c>
      <c r="E43" s="303">
        <f>'38'!U44</f>
        <v>24.421973870036179</v>
      </c>
      <c r="F43" s="304">
        <f>'38'!W44</f>
        <v>3</v>
      </c>
      <c r="G43" s="305">
        <f>'38'!Y44</f>
        <v>3</v>
      </c>
      <c r="H43" s="321">
        <f>税収効果WS!C43</f>
        <v>0</v>
      </c>
      <c r="I43" s="122">
        <v>38</v>
      </c>
      <c r="J43" s="299"/>
    </row>
    <row r="44" spans="1:11" x14ac:dyDescent="0.15">
      <c r="A44" s="142" t="s">
        <v>283</v>
      </c>
      <c r="B44" s="49" t="s">
        <v>237</v>
      </c>
      <c r="C44" s="163">
        <v>100</v>
      </c>
      <c r="D44" s="302">
        <f>'39'!S44</f>
        <v>161.82675627026211</v>
      </c>
      <c r="E44" s="303">
        <f>'39'!U44</f>
        <v>82.420933697763928</v>
      </c>
      <c r="F44" s="304">
        <f>'39'!W44</f>
        <v>2</v>
      </c>
      <c r="G44" s="305">
        <f>'39'!Y44</f>
        <v>2</v>
      </c>
      <c r="H44" s="321">
        <f>税収効果WS!C44</f>
        <v>15.162089911207016</v>
      </c>
      <c r="I44" s="122">
        <v>39</v>
      </c>
      <c r="J44" s="299"/>
    </row>
    <row r="45" spans="1:11" x14ac:dyDescent="0.15">
      <c r="A45" s="189">
        <v>40</v>
      </c>
      <c r="B45" s="290" t="s">
        <v>85</v>
      </c>
      <c r="C45" s="317">
        <f t="shared" ref="C45:H45" si="0">SUM(C6:C44)</f>
        <v>3900</v>
      </c>
      <c r="D45" s="312">
        <f t="shared" si="0"/>
        <v>5571.0620653021369</v>
      </c>
      <c r="E45" s="313">
        <f t="shared" si="0"/>
        <v>2675.8727259001303</v>
      </c>
      <c r="F45" s="314">
        <f t="shared" si="0"/>
        <v>319</v>
      </c>
      <c r="G45" s="315">
        <f t="shared" si="0"/>
        <v>247</v>
      </c>
      <c r="H45" s="323">
        <f t="shared" si="0"/>
        <v>548.56457787840907</v>
      </c>
      <c r="I45" s="183"/>
      <c r="J45" s="299"/>
    </row>
    <row r="46" spans="1:11" x14ac:dyDescent="0.15">
      <c r="A46" s="193" t="s">
        <v>445</v>
      </c>
      <c r="B46" s="56"/>
      <c r="C46" s="56"/>
      <c r="D46" s="56"/>
      <c r="E46" s="56"/>
      <c r="F46" s="56"/>
      <c r="G46" s="56"/>
      <c r="H46" s="56"/>
      <c r="I46" s="56"/>
      <c r="J46" s="56"/>
    </row>
    <row r="47" spans="1:11" x14ac:dyDescent="0.15">
      <c r="A47" s="55" t="s">
        <v>927</v>
      </c>
      <c r="B47" s="56"/>
      <c r="C47" s="56"/>
      <c r="D47" s="56"/>
      <c r="E47" s="56"/>
      <c r="F47" s="56"/>
      <c r="G47" s="56"/>
      <c r="H47" s="56"/>
      <c r="I47" s="56"/>
      <c r="J47" s="56"/>
    </row>
    <row r="48" spans="1:11" x14ac:dyDescent="0.15">
      <c r="A48" s="55" t="s">
        <v>928</v>
      </c>
      <c r="B48" s="56"/>
      <c r="C48" s="56"/>
      <c r="D48" s="56"/>
      <c r="E48" s="56"/>
      <c r="F48" s="56"/>
      <c r="G48" s="56"/>
      <c r="H48" s="56"/>
      <c r="I48" s="56"/>
      <c r="J48" s="56"/>
      <c r="K48" s="56"/>
    </row>
    <row r="49" spans="1:11" x14ac:dyDescent="0.15">
      <c r="A49" s="55" t="s">
        <v>206</v>
      </c>
      <c r="B49" s="56"/>
      <c r="C49" s="56"/>
      <c r="D49" s="56"/>
      <c r="E49" s="56"/>
      <c r="F49" s="56"/>
      <c r="G49" s="56"/>
      <c r="H49" s="56"/>
      <c r="I49" s="56"/>
      <c r="J49" s="56"/>
      <c r="K49" s="56"/>
    </row>
  </sheetData>
  <phoneticPr fontId="5"/>
  <pageMargins left="0.75" right="0.75" top="1" bottom="1"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673</v>
      </c>
      <c r="S2" s="5" t="s">
        <v>139</v>
      </c>
      <c r="U2" s="60" t="s">
        <v>170</v>
      </c>
      <c r="W2" s="5" t="s">
        <v>122</v>
      </c>
      <c r="Y2" s="5" t="s">
        <v>140</v>
      </c>
    </row>
    <row r="3" spans="1:25" ht="45" x14ac:dyDescent="0.15">
      <c r="B3" s="61"/>
      <c r="C3" s="62" t="s">
        <v>185</v>
      </c>
      <c r="D3" s="62" t="s">
        <v>251</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投入係数表!R5</f>
        <v>0</v>
      </c>
      <c r="E5" s="73">
        <f t="shared" ref="E5:E38" si="0">$C$20*D5</f>
        <v>0</v>
      </c>
      <c r="F5" s="72">
        <f>分析係数表!C8</f>
        <v>0.16988323914406789</v>
      </c>
      <c r="G5" s="73">
        <f t="shared" ref="G5:G38" si="1">E5*F5</f>
        <v>0</v>
      </c>
      <c r="H5" s="73">
        <f t="array" ref="H5:H43">MMULT(逆行列係数!C5:AO43,'16'!G5:G43)</f>
        <v>1.0520306415648239E-3</v>
      </c>
      <c r="I5" s="73">
        <f t="shared" ref="I5:I38" si="2">C5+H5</f>
        <v>1.0520306415648239E-3</v>
      </c>
      <c r="J5" s="72">
        <f>分析係数表!G8</f>
        <v>0.11982810575688495</v>
      </c>
      <c r="K5" s="74">
        <f t="shared" ref="K5:K38" si="3">I5*J5</f>
        <v>1.2606283897691322E-4</v>
      </c>
      <c r="L5" s="75" t="s">
        <v>495</v>
      </c>
      <c r="M5" s="76" t="s">
        <v>495</v>
      </c>
      <c r="N5" s="77">
        <f>分析係数表!H8</f>
        <v>1.1007693311748612E-2</v>
      </c>
      <c r="O5" s="78">
        <f t="shared" ref="O5:O43" si="4">$M$44*N5</f>
        <v>0.19489404583735545</v>
      </c>
      <c r="P5" s="72">
        <f>分析係数表!C8</f>
        <v>0.16988323914406789</v>
      </c>
      <c r="Q5" s="78">
        <f t="shared" ref="Q5:Q38" si="5">O5*P5</f>
        <v>3.3109231796742383E-2</v>
      </c>
      <c r="R5" s="79">
        <f t="array" ref="R5:R43">MMULT(逆行列係数!C5:AO43,'16'!Q5:Q43)</f>
        <v>5.5484203236342719E-2</v>
      </c>
      <c r="S5" s="80">
        <f t="shared" ref="S5:S38" si="6">I5+R5</f>
        <v>5.6536233877907544E-2</v>
      </c>
      <c r="T5" s="81">
        <f>分析係数表!F8</f>
        <v>0.4520504153237429</v>
      </c>
      <c r="U5" s="82">
        <f t="shared" ref="U5:U38" si="7">S5*T5</f>
        <v>2.5557228005348369E-2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投入係数表!R6</f>
        <v>0</v>
      </c>
      <c r="E6" s="73">
        <f t="shared" si="0"/>
        <v>0</v>
      </c>
      <c r="F6" s="72">
        <f>分析係数表!C9</f>
        <v>0.40976645435244163</v>
      </c>
      <c r="G6" s="73">
        <f t="shared" si="1"/>
        <v>0</v>
      </c>
      <c r="H6" s="73">
        <v>4.9825004607386466E-4</v>
      </c>
      <c r="I6" s="73">
        <f t="shared" si="2"/>
        <v>4.9825004607386466E-4</v>
      </c>
      <c r="J6" s="72">
        <f>分析係数表!G9</f>
        <v>0.27278621711745094</v>
      </c>
      <c r="K6" s="74">
        <f t="shared" si="3"/>
        <v>1.3591574524708517E-4</v>
      </c>
      <c r="L6" s="75"/>
      <c r="M6" s="76"/>
      <c r="N6" s="77">
        <f>分析係数表!H9</f>
        <v>5.6766522140644718E-4</v>
      </c>
      <c r="O6" s="78">
        <f t="shared" si="4"/>
        <v>1.0050658984383164E-2</v>
      </c>
      <c r="P6" s="72">
        <f>分析係数表!C9</f>
        <v>0.40976645435244163</v>
      </c>
      <c r="Q6" s="78">
        <f t="shared" si="5"/>
        <v>4.1184228959362012E-3</v>
      </c>
      <c r="R6" s="79">
        <v>5.5437388786594589E-3</v>
      </c>
      <c r="S6" s="80">
        <f t="shared" si="6"/>
        <v>6.0419889247333236E-3</v>
      </c>
      <c r="T6" s="81">
        <f>分析係数表!F9</f>
        <v>0.74407187847350875</v>
      </c>
      <c r="U6" s="82">
        <f t="shared" si="7"/>
        <v>4.4956740489424593E-3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投入係数表!R7</f>
        <v>0</v>
      </c>
      <c r="E7" s="73">
        <f t="shared" si="0"/>
        <v>0</v>
      </c>
      <c r="F7" s="72">
        <f>分析係数表!C10</f>
        <v>0.68007710705743762</v>
      </c>
      <c r="G7" s="73">
        <f t="shared" si="1"/>
        <v>0</v>
      </c>
      <c r="H7" s="73">
        <v>7.6418535858015636E-4</v>
      </c>
      <c r="I7" s="73">
        <f t="shared" si="2"/>
        <v>7.6418535858015636E-4</v>
      </c>
      <c r="J7" s="72">
        <f>分析係数表!G10</f>
        <v>0.17854260725424764</v>
      </c>
      <c r="K7" s="74">
        <f t="shared" si="3"/>
        <v>1.3643964634642327E-4</v>
      </c>
      <c r="L7" s="75"/>
      <c r="M7" s="76"/>
      <c r="N7" s="77">
        <f>分析係数表!H10</f>
        <v>1.290834700219075E-3</v>
      </c>
      <c r="O7" s="78">
        <f t="shared" si="4"/>
        <v>2.2854560906455854E-2</v>
      </c>
      <c r="P7" s="72">
        <f>分析係数表!C10</f>
        <v>0.68007710705743762</v>
      </c>
      <c r="Q7" s="78">
        <f t="shared" si="5"/>
        <v>1.5542863664330506E-2</v>
      </c>
      <c r="R7" s="79">
        <v>2.6216583510302201E-2</v>
      </c>
      <c r="S7" s="80">
        <f t="shared" si="6"/>
        <v>2.6980768868882357E-2</v>
      </c>
      <c r="T7" s="81">
        <f>分析係数表!F10</f>
        <v>0.51654343606185527</v>
      </c>
      <c r="U7" s="82">
        <f t="shared" si="7"/>
        <v>1.3936739059123229E-2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投入係数表!R8</f>
        <v>2.0850201725701697E-5</v>
      </c>
      <c r="E8" s="73">
        <f t="shared" si="0"/>
        <v>2.0850201725701695E-3</v>
      </c>
      <c r="F8" s="72">
        <f>分析係数表!C11</f>
        <v>2.1147201560344109E-2</v>
      </c>
      <c r="G8" s="73">
        <f t="shared" si="1"/>
        <v>4.4092341846724827E-5</v>
      </c>
      <c r="H8" s="73">
        <v>1.7008661805547515E-2</v>
      </c>
      <c r="I8" s="73">
        <f t="shared" si="2"/>
        <v>1.7008661805547515E-2</v>
      </c>
      <c r="J8" s="72">
        <f>分析係数表!G11</f>
        <v>0.2349962690544718</v>
      </c>
      <c r="K8" s="74">
        <f t="shared" si="3"/>
        <v>3.9969720659129623E-3</v>
      </c>
      <c r="L8" s="75"/>
      <c r="M8" s="76"/>
      <c r="N8" s="77">
        <f>分析係数表!H11</f>
        <v>-2.2238602446561594E-5</v>
      </c>
      <c r="O8" s="78">
        <f t="shared" si="4"/>
        <v>-3.9374018532593017E-4</v>
      </c>
      <c r="P8" s="72">
        <f>分析係数表!C11</f>
        <v>2.1147201560344109E-2</v>
      </c>
      <c r="Q8" s="78">
        <f t="shared" si="5"/>
        <v>-8.3265030614946891E-6</v>
      </c>
      <c r="R8" s="79">
        <v>4.5786084260742424E-3</v>
      </c>
      <c r="S8" s="80">
        <f t="shared" si="6"/>
        <v>2.1587270231621759E-2</v>
      </c>
      <c r="T8" s="81">
        <f>分析係数表!F11</f>
        <v>0.38828483104146677</v>
      </c>
      <c r="U8" s="82">
        <f t="shared" si="7"/>
        <v>8.3820095745317392E-3</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投入係数表!R9</f>
        <v>0</v>
      </c>
      <c r="E9" s="73">
        <f t="shared" si="0"/>
        <v>0</v>
      </c>
      <c r="F9" s="72">
        <f>分析係数表!C12</f>
        <v>0.26979296775158057</v>
      </c>
      <c r="G9" s="73">
        <f t="shared" si="1"/>
        <v>0</v>
      </c>
      <c r="H9" s="73">
        <v>2.5110774553758451E-3</v>
      </c>
      <c r="I9" s="73">
        <f t="shared" si="2"/>
        <v>2.5110774553758451E-3</v>
      </c>
      <c r="J9" s="72">
        <f>分析係数表!G12</f>
        <v>0.14399966915404239</v>
      </c>
      <c r="K9" s="74">
        <f t="shared" si="3"/>
        <v>3.6159432279429636E-4</v>
      </c>
      <c r="L9" s="75"/>
      <c r="M9" s="76"/>
      <c r="N9" s="77">
        <f>分析係数表!H12</f>
        <v>8.4790563397567215E-2</v>
      </c>
      <c r="O9" s="78">
        <f t="shared" si="4"/>
        <v>1.5012387683206241</v>
      </c>
      <c r="P9" s="72">
        <f>分析係数表!C12</f>
        <v>0.26979296775158057</v>
      </c>
      <c r="Q9" s="78">
        <f t="shared" si="5"/>
        <v>0.40502366260894868</v>
      </c>
      <c r="R9" s="79">
        <v>0.51167151340683314</v>
      </c>
      <c r="S9" s="80">
        <f t="shared" si="6"/>
        <v>0.51418259086220897</v>
      </c>
      <c r="T9" s="81">
        <f>分析係数表!F12</f>
        <v>0.33481714299007204</v>
      </c>
      <c r="U9" s="82">
        <f t="shared" si="7"/>
        <v>0.17215714604771792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投入係数表!R10</f>
        <v>8.6180833799567012E-4</v>
      </c>
      <c r="E10" s="73">
        <f t="shared" si="0"/>
        <v>8.6180833799567008E-2</v>
      </c>
      <c r="F10" s="72">
        <f>分析係数表!C13</f>
        <v>6.684233532602335E-2</v>
      </c>
      <c r="G10" s="73">
        <f t="shared" si="1"/>
        <v>5.7605281915069449E-3</v>
      </c>
      <c r="H10" s="73">
        <v>8.7154717544493335E-3</v>
      </c>
      <c r="I10" s="73">
        <f t="shared" si="2"/>
        <v>8.7154717544493335E-3</v>
      </c>
      <c r="J10" s="72">
        <f>分析係数表!G13</f>
        <v>0.23596605339775753</v>
      </c>
      <c r="K10" s="74">
        <f t="shared" si="3"/>
        <v>2.0565554733970389E-3</v>
      </c>
      <c r="L10" s="75"/>
      <c r="M10" s="76"/>
      <c r="N10" s="77">
        <f>分析係数表!H13</f>
        <v>1.6879182236800124E-2</v>
      </c>
      <c r="O10" s="78">
        <f t="shared" si="4"/>
        <v>0.298850269842177</v>
      </c>
      <c r="P10" s="72">
        <f>分析係数表!C13</f>
        <v>6.684233532602335E-2</v>
      </c>
      <c r="Q10" s="78">
        <f t="shared" si="5"/>
        <v>1.997584994906336E-2</v>
      </c>
      <c r="R10" s="79">
        <v>2.2317221198736997E-2</v>
      </c>
      <c r="S10" s="80">
        <f t="shared" si="6"/>
        <v>3.1032692953186329E-2</v>
      </c>
      <c r="T10" s="81">
        <f>分析係数表!F13</f>
        <v>0.36934894381465649</v>
      </c>
      <c r="U10" s="82">
        <f t="shared" si="7"/>
        <v>1.1461892365983904E-2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投入係数表!R11</f>
        <v>1.0679936661720537E-3</v>
      </c>
      <c r="E11" s="73">
        <f t="shared" si="0"/>
        <v>0.10679936661720536</v>
      </c>
      <c r="F11" s="72">
        <f>分析係数表!C14</f>
        <v>0.21710827927701792</v>
      </c>
      <c r="G11" s="73">
        <f t="shared" si="1"/>
        <v>2.3187026714136846E-2</v>
      </c>
      <c r="H11" s="73">
        <v>6.0609126582426842E-2</v>
      </c>
      <c r="I11" s="73">
        <f t="shared" si="2"/>
        <v>6.0609126582426842E-2</v>
      </c>
      <c r="J11" s="72">
        <f>分析係数表!G14</f>
        <v>0.17574790290253137</v>
      </c>
      <c r="K11" s="74">
        <f t="shared" si="3"/>
        <v>1.0651926893615585E-2</v>
      </c>
      <c r="L11" s="75"/>
      <c r="M11" s="76"/>
      <c r="N11" s="77">
        <f>分析係数表!H14</f>
        <v>1.1225515443921091E-3</v>
      </c>
      <c r="O11" s="78">
        <f t="shared" si="4"/>
        <v>1.987506428018352E-2</v>
      </c>
      <c r="P11" s="72">
        <f>分析係数表!C14</f>
        <v>0.21710827927701792</v>
      </c>
      <c r="Q11" s="78">
        <f t="shared" si="5"/>
        <v>4.3150410063907668E-3</v>
      </c>
      <c r="R11" s="79">
        <v>2.4278114256541975E-2</v>
      </c>
      <c r="S11" s="80">
        <f t="shared" si="6"/>
        <v>8.4887240838968814E-2</v>
      </c>
      <c r="T11" s="81">
        <f>分析係数表!F14</f>
        <v>0.32729567218469302</v>
      </c>
      <c r="U11" s="82">
        <f t="shared" si="7"/>
        <v>2.7783226550294221E-2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投入係数表!R12</f>
        <v>3.2931735281205511E-3</v>
      </c>
      <c r="E12" s="73">
        <f t="shared" si="0"/>
        <v>0.3293173528120551</v>
      </c>
      <c r="F12" s="72">
        <f>分析係数表!C15</f>
        <v>0.1777237835164599</v>
      </c>
      <c r="G12" s="73">
        <f t="shared" si="1"/>
        <v>5.8527525919383323E-2</v>
      </c>
      <c r="H12" s="73">
        <v>0.1047924102698744</v>
      </c>
      <c r="I12" s="73">
        <f t="shared" si="2"/>
        <v>0.1047924102698744</v>
      </c>
      <c r="J12" s="72">
        <f>分析係数表!G15</f>
        <v>0.10387096116118634</v>
      </c>
      <c r="K12" s="74">
        <f t="shared" si="3"/>
        <v>1.0884888377129229E-2</v>
      </c>
      <c r="L12" s="75"/>
      <c r="M12" s="76"/>
      <c r="N12" s="77">
        <f>分析係数表!H15</f>
        <v>7.5144901505810619E-3</v>
      </c>
      <c r="O12" s="78">
        <f t="shared" si="4"/>
        <v>0.13304598396546857</v>
      </c>
      <c r="P12" s="72">
        <f>分析係数表!C15</f>
        <v>0.1777237835164599</v>
      </c>
      <c r="Q12" s="78">
        <f t="shared" si="5"/>
        <v>2.3645435652013332E-2</v>
      </c>
      <c r="R12" s="79">
        <v>5.5500511075316443E-2</v>
      </c>
      <c r="S12" s="80">
        <f t="shared" si="6"/>
        <v>0.16029292134519085</v>
      </c>
      <c r="T12" s="81">
        <f>分析係数表!F15</f>
        <v>0.33005409485469872</v>
      </c>
      <c r="U12" s="82">
        <f t="shared" si="7"/>
        <v>5.2905335066202382E-2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投入係数表!R13</f>
        <v>2.6167003165755627E-3</v>
      </c>
      <c r="E13" s="73">
        <f t="shared" si="0"/>
        <v>0.26167003165755626</v>
      </c>
      <c r="F13" s="72">
        <f>分析係数表!C16</f>
        <v>0.12368252551663639</v>
      </c>
      <c r="G13" s="73">
        <f t="shared" si="1"/>
        <v>3.2364010367424756E-2</v>
      </c>
      <c r="H13" s="73">
        <v>7.6528869956998646E-2</v>
      </c>
      <c r="I13" s="73">
        <f t="shared" si="2"/>
        <v>7.6528869956998646E-2</v>
      </c>
      <c r="J13" s="72">
        <f>分析係数表!G16</f>
        <v>1.9772048092292722E-2</v>
      </c>
      <c r="K13" s="74">
        <f t="shared" si="3"/>
        <v>1.5131324972385929E-3</v>
      </c>
      <c r="L13" s="75"/>
      <c r="M13" s="76"/>
      <c r="N13" s="77">
        <f>分析係数表!H16</f>
        <v>1.7113434381227897E-2</v>
      </c>
      <c r="O13" s="78">
        <f t="shared" si="4"/>
        <v>0.30299776440626314</v>
      </c>
      <c r="P13" s="72">
        <f>分析係数表!C16</f>
        <v>0.12368252551663639</v>
      </c>
      <c r="Q13" s="78">
        <f t="shared" si="5"/>
        <v>3.7475528727661418E-2</v>
      </c>
      <c r="R13" s="79">
        <v>5.4467485510415269E-2</v>
      </c>
      <c r="S13" s="80">
        <f t="shared" si="6"/>
        <v>0.13099635546741392</v>
      </c>
      <c r="T13" s="81">
        <f>分析係数表!F16</f>
        <v>0.17086837167280561</v>
      </c>
      <c r="U13" s="82">
        <f t="shared" si="7"/>
        <v>2.2383133953789044E-2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投入係数表!R14</f>
        <v>2.9545894189859621E-2</v>
      </c>
      <c r="E14" s="73">
        <f t="shared" si="0"/>
        <v>2.9545894189859623</v>
      </c>
      <c r="F14" s="72">
        <f>分析係数表!C17</f>
        <v>0.19283956701830429</v>
      </c>
      <c r="G14" s="73">
        <f t="shared" si="1"/>
        <v>0.56976174427411619</v>
      </c>
      <c r="H14" s="73">
        <v>0.64485870600495354</v>
      </c>
      <c r="I14" s="73">
        <f t="shared" si="2"/>
        <v>0.64485870600495354</v>
      </c>
      <c r="J14" s="72">
        <f>分析係数表!G17</f>
        <v>0.23402763404868787</v>
      </c>
      <c r="K14" s="74">
        <f t="shared" si="3"/>
        <v>0.15091475726203768</v>
      </c>
      <c r="L14" s="75"/>
      <c r="M14" s="76"/>
      <c r="N14" s="77">
        <f>分析係数表!H17</f>
        <v>3.1766349957435482E-3</v>
      </c>
      <c r="O14" s="78">
        <f t="shared" si="4"/>
        <v>5.6243140950176337E-2</v>
      </c>
      <c r="P14" s="72">
        <f>分析係数表!C17</f>
        <v>0.19283956701830429</v>
      </c>
      <c r="Q14" s="78">
        <f t="shared" si="5"/>
        <v>1.0845902948581464E-2</v>
      </c>
      <c r="R14" s="79">
        <v>2.4935177624365677E-2</v>
      </c>
      <c r="S14" s="80">
        <f t="shared" si="6"/>
        <v>0.66979388362931924</v>
      </c>
      <c r="T14" s="81">
        <f>分析係数表!F17</f>
        <v>0.36995154049829787</v>
      </c>
      <c r="U14" s="82">
        <f t="shared" si="7"/>
        <v>0.24779127906500431</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投入係数表!R15</f>
        <v>3.7113359071749021E-3</v>
      </c>
      <c r="E15" s="73">
        <f t="shared" si="0"/>
        <v>0.37113359071749019</v>
      </c>
      <c r="F15" s="72">
        <f>分析係数表!C18</f>
        <v>0.30630539049432115</v>
      </c>
      <c r="G15" s="73">
        <f t="shared" si="1"/>
        <v>0.11368021943028039</v>
      </c>
      <c r="H15" s="73">
        <v>0.14295951171137608</v>
      </c>
      <c r="I15" s="73">
        <f t="shared" si="2"/>
        <v>0.14295951171137608</v>
      </c>
      <c r="J15" s="72">
        <f>分析係数表!G18</f>
        <v>0.21755179396051724</v>
      </c>
      <c r="K15" s="74">
        <f t="shared" si="3"/>
        <v>3.1101098236529442E-2</v>
      </c>
      <c r="L15" s="75"/>
      <c r="M15" s="76"/>
      <c r="N15" s="77">
        <f>分析係数表!H18</f>
        <v>5.3704565311248737E-4</v>
      </c>
      <c r="O15" s="78">
        <f t="shared" si="4"/>
        <v>9.5085316396620132E-3</v>
      </c>
      <c r="P15" s="72">
        <f>分析係数表!C18</f>
        <v>0.30630539049432115</v>
      </c>
      <c r="Q15" s="78">
        <f t="shared" si="5"/>
        <v>2.9125144969142807E-3</v>
      </c>
      <c r="R15" s="79">
        <v>7.6964144138868783E-3</v>
      </c>
      <c r="S15" s="80">
        <f t="shared" si="6"/>
        <v>0.15065592612526296</v>
      </c>
      <c r="T15" s="81">
        <f>分析係数表!F18</f>
        <v>0.4635011306393737</v>
      </c>
      <c r="U15" s="82">
        <f t="shared" si="7"/>
        <v>6.9829192096581338E-2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投入係数表!R16</f>
        <v>9.2197275341972265E-2</v>
      </c>
      <c r="E16" s="73">
        <f t="shared" si="0"/>
        <v>9.2197275341972258</v>
      </c>
      <c r="F16" s="72">
        <f>分析係数表!C19</f>
        <v>0.36966314955627488</v>
      </c>
      <c r="G16" s="73">
        <f t="shared" si="1"/>
        <v>3.4081935183420544</v>
      </c>
      <c r="H16" s="73">
        <v>4.7154292543264598</v>
      </c>
      <c r="I16" s="73">
        <f t="shared" si="2"/>
        <v>4.7154292543264598</v>
      </c>
      <c r="J16" s="72">
        <f>分析係数表!G19</f>
        <v>4.2381117789262797E-2</v>
      </c>
      <c r="K16" s="74">
        <f t="shared" si="3"/>
        <v>0.19984516265454533</v>
      </c>
      <c r="L16" s="75"/>
      <c r="M16" s="76"/>
      <c r="N16" s="77">
        <f>分析係数表!H19</f>
        <v>-1.254655481313475E-4</v>
      </c>
      <c r="O16" s="78">
        <f t="shared" si="4"/>
        <v>-2.2213998515403224E-3</v>
      </c>
      <c r="P16" s="72">
        <f>分析係数表!C19</f>
        <v>0.36966314955627488</v>
      </c>
      <c r="Q16" s="78">
        <f t="shared" si="5"/>
        <v>-8.2116966554423697E-4</v>
      </c>
      <c r="R16" s="79">
        <v>5.2116820941772489E-3</v>
      </c>
      <c r="S16" s="80">
        <f t="shared" si="6"/>
        <v>4.7206409364206374</v>
      </c>
      <c r="T16" s="81">
        <f>分析係数表!F19</f>
        <v>0.17645477862102601</v>
      </c>
      <c r="U16" s="82">
        <f t="shared" si="7"/>
        <v>0.83297965138545649</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投入係数表!R17</f>
        <v>1.7130757406744575E-2</v>
      </c>
      <c r="E17" s="73">
        <f t="shared" si="0"/>
        <v>1.7130757406744574</v>
      </c>
      <c r="F17" s="72">
        <f>分析係数表!C20</f>
        <v>0.11840151680286914</v>
      </c>
      <c r="G17" s="73">
        <f t="shared" si="1"/>
        <v>0.20283076609405429</v>
      </c>
      <c r="H17" s="73">
        <v>0.250557530713517</v>
      </c>
      <c r="I17" s="73">
        <f t="shared" si="2"/>
        <v>0.250557530713517</v>
      </c>
      <c r="J17" s="72">
        <f>分析係数表!G20</f>
        <v>0.11103277983246747</v>
      </c>
      <c r="K17" s="74">
        <f t="shared" si="3"/>
        <v>2.7820099143080639E-2</v>
      </c>
      <c r="L17" s="75"/>
      <c r="M17" s="76"/>
      <c r="N17" s="77">
        <f>分析係数表!H20</f>
        <v>6.0558701736942728E-4</v>
      </c>
      <c r="O17" s="78">
        <f t="shared" si="4"/>
        <v>1.0722074151151636E-2</v>
      </c>
      <c r="P17" s="72">
        <f>分析係数表!C20</f>
        <v>0.11840151680286914</v>
      </c>
      <c r="Q17" s="78">
        <f t="shared" si="5"/>
        <v>1.2695098427691893E-3</v>
      </c>
      <c r="R17" s="79">
        <v>3.3109880876868196E-3</v>
      </c>
      <c r="S17" s="80">
        <f t="shared" si="6"/>
        <v>0.25386851880120381</v>
      </c>
      <c r="T17" s="81">
        <f>分析係数表!F20</f>
        <v>0.24737258814980315</v>
      </c>
      <c r="U17" s="82">
        <f t="shared" si="7"/>
        <v>6.2800112545610742E-2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投入係数表!R18</f>
        <v>3.4044904384449917E-2</v>
      </c>
      <c r="E18" s="73">
        <f t="shared" si="0"/>
        <v>3.4044904384449919</v>
      </c>
      <c r="F18" s="72">
        <f>分析係数表!C21</f>
        <v>0.26258212636596168</v>
      </c>
      <c r="G18" s="73">
        <f t="shared" si="1"/>
        <v>0.89395833851947115</v>
      </c>
      <c r="H18" s="73">
        <v>0.98051879620044724</v>
      </c>
      <c r="I18" s="73">
        <f t="shared" si="2"/>
        <v>0.98051879620044724</v>
      </c>
      <c r="J18" s="72">
        <f>分析係数表!G21</f>
        <v>0.28467983327929475</v>
      </c>
      <c r="K18" s="74">
        <f t="shared" si="3"/>
        <v>0.27913392742955812</v>
      </c>
      <c r="L18" s="75"/>
      <c r="M18" s="76"/>
      <c r="N18" s="77">
        <f>分析係数表!H21</f>
        <v>1.0324354165676096E-3</v>
      </c>
      <c r="O18" s="78">
        <f t="shared" si="4"/>
        <v>1.8279535021735908E-2</v>
      </c>
      <c r="P18" s="72">
        <f>分析係数表!C21</f>
        <v>0.26258212636596168</v>
      </c>
      <c r="Q18" s="78">
        <f t="shared" si="5"/>
        <v>4.7998791749884803E-3</v>
      </c>
      <c r="R18" s="79">
        <v>1.3943964525408767E-2</v>
      </c>
      <c r="S18" s="80">
        <f t="shared" si="6"/>
        <v>0.99446276072585604</v>
      </c>
      <c r="T18" s="81">
        <f>分析係数表!F21</f>
        <v>0.42515189534375575</v>
      </c>
      <c r="U18" s="82">
        <f t="shared" si="7"/>
        <v>0.42279772757138157</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投入係数表!R19</f>
        <v>3.6690563314533402E-2</v>
      </c>
      <c r="E19" s="73">
        <f t="shared" si="0"/>
        <v>3.6690563314533402</v>
      </c>
      <c r="F19" s="72">
        <f>分析係数表!C22</f>
        <v>0.19256748567873505</v>
      </c>
      <c r="G19" s="73">
        <f t="shared" si="1"/>
        <v>0.7065409525616132</v>
      </c>
      <c r="H19" s="73">
        <v>0.7718406939535527</v>
      </c>
      <c r="I19" s="73">
        <f t="shared" si="2"/>
        <v>0.7718406939535527</v>
      </c>
      <c r="J19" s="72">
        <f>分析係数表!G22</f>
        <v>0.19753386347788673</v>
      </c>
      <c r="K19" s="74">
        <f t="shared" si="3"/>
        <v>0.15246467426609844</v>
      </c>
      <c r="L19" s="75"/>
      <c r="M19" s="76"/>
      <c r="N19" s="77">
        <f>分析係数表!H22</f>
        <v>4.8211298587508529E-5</v>
      </c>
      <c r="O19" s="78">
        <f t="shared" si="4"/>
        <v>8.5359346147151273E-4</v>
      </c>
      <c r="P19" s="72">
        <f>分析係数表!C22</f>
        <v>0.19256748567873505</v>
      </c>
      <c r="Q19" s="78">
        <f t="shared" si="5"/>
        <v>1.643743466673774E-4</v>
      </c>
      <c r="R19" s="79">
        <v>4.0124315661471798E-3</v>
      </c>
      <c r="S19" s="80">
        <f t="shared" si="6"/>
        <v>0.77585312551969987</v>
      </c>
      <c r="T19" s="81">
        <f>分析係数表!F22</f>
        <v>0.41915604646677446</v>
      </c>
      <c r="U19" s="82">
        <f t="shared" si="7"/>
        <v>0.32520352873172753</v>
      </c>
      <c r="V19" s="83">
        <f>分析係数表!D22</f>
        <v>2.9425619037728289E-2</v>
      </c>
      <c r="W19" s="127">
        <f t="shared" si="8"/>
        <v>0</v>
      </c>
      <c r="X19" s="72">
        <f>分析係数表!E22</f>
        <v>2.8940662878506891E-2</v>
      </c>
      <c r="Y19" s="126">
        <f t="shared" si="9"/>
        <v>0</v>
      </c>
    </row>
    <row r="20" spans="1:25" x14ac:dyDescent="0.15">
      <c r="A20" s="10" t="s">
        <v>8</v>
      </c>
      <c r="B20" s="9" t="s">
        <v>226</v>
      </c>
      <c r="C20" s="71">
        <f>最終需要_まとめ!C21</f>
        <v>100</v>
      </c>
      <c r="D20" s="72">
        <f>投入係数表!R20</f>
        <v>0.16471427694396276</v>
      </c>
      <c r="E20" s="73">
        <f t="shared" si="0"/>
        <v>16.471427694396276</v>
      </c>
      <c r="F20" s="72">
        <f>分析係数表!C23</f>
        <v>0.20116432520583094</v>
      </c>
      <c r="G20" s="73">
        <f t="shared" si="1"/>
        <v>3.3134636373198627</v>
      </c>
      <c r="H20" s="73">
        <v>3.445339947457732</v>
      </c>
      <c r="I20" s="73">
        <f t="shared" si="2"/>
        <v>103.44533994745773</v>
      </c>
      <c r="J20" s="72">
        <f>分析係数表!G23</f>
        <v>0.20785566100352021</v>
      </c>
      <c r="K20" s="74">
        <f t="shared" si="3"/>
        <v>21.50169951251268</v>
      </c>
      <c r="L20" s="75"/>
      <c r="M20" s="76"/>
      <c r="N20" s="77">
        <f>分析係数表!H23</f>
        <v>2.5225877402069866E-5</v>
      </c>
      <c r="O20" s="78">
        <f t="shared" si="4"/>
        <v>4.4663065798165213E-4</v>
      </c>
      <c r="P20" s="72">
        <f>分析係数表!C23</f>
        <v>0.20116432520583094</v>
      </c>
      <c r="Q20" s="78">
        <f t="shared" si="5"/>
        <v>8.984615492911532E-5</v>
      </c>
      <c r="R20" s="79">
        <v>3.8248323156863705E-3</v>
      </c>
      <c r="S20" s="80">
        <f t="shared" si="6"/>
        <v>103.44916477977341</v>
      </c>
      <c r="T20" s="81">
        <f>分析係数表!F23</f>
        <v>0.42478695148042223</v>
      </c>
      <c r="U20" s="82">
        <f t="shared" si="7"/>
        <v>43.943855339995814</v>
      </c>
      <c r="V20" s="83">
        <f>分析係数表!D23</f>
        <v>3.5044555722743287E-2</v>
      </c>
      <c r="W20" s="127">
        <f t="shared" si="8"/>
        <v>4</v>
      </c>
      <c r="X20" s="72">
        <f>分析係数表!E23</f>
        <v>3.4275414947972954E-2</v>
      </c>
      <c r="Y20" s="126">
        <f t="shared" si="9"/>
        <v>4</v>
      </c>
    </row>
    <row r="21" spans="1:25" x14ac:dyDescent="0.15">
      <c r="A21" s="10" t="s">
        <v>9</v>
      </c>
      <c r="B21" s="9" t="s">
        <v>227</v>
      </c>
      <c r="C21" s="86"/>
      <c r="D21" s="72">
        <f>投入係数表!R21</f>
        <v>6.5828720226201523E-3</v>
      </c>
      <c r="E21" s="73">
        <f t="shared" si="0"/>
        <v>0.6582872022620152</v>
      </c>
      <c r="F21" s="72">
        <f>分析係数表!C24</f>
        <v>0.46796458506974481</v>
      </c>
      <c r="G21" s="73">
        <f t="shared" si="1"/>
        <v>0.30805509746326715</v>
      </c>
      <c r="H21" s="73">
        <v>0.35776489012715662</v>
      </c>
      <c r="I21" s="73">
        <f t="shared" si="2"/>
        <v>0.35776489012715662</v>
      </c>
      <c r="J21" s="72">
        <f>分析係数表!G24</f>
        <v>0.19290112247208774</v>
      </c>
      <c r="K21" s="74">
        <f t="shared" si="3"/>
        <v>6.9013248886631656E-2</v>
      </c>
      <c r="L21" s="75"/>
      <c r="M21" s="76"/>
      <c r="N21" s="77">
        <f>分析係数表!H24</f>
        <v>1.1220536652328578E-3</v>
      </c>
      <c r="O21" s="78">
        <f t="shared" si="4"/>
        <v>1.9866249201407567E-2</v>
      </c>
      <c r="P21" s="72">
        <f>分析係数表!C24</f>
        <v>0.46796458506974481</v>
      </c>
      <c r="Q21" s="78">
        <f t="shared" si="5"/>
        <v>9.2967010644288417E-3</v>
      </c>
      <c r="R21" s="79">
        <v>1.8867072694077874E-2</v>
      </c>
      <c r="S21" s="80">
        <f t="shared" si="6"/>
        <v>0.37663196282123451</v>
      </c>
      <c r="T21" s="81">
        <f>分析係数表!F24</f>
        <v>0.36341689561906876</v>
      </c>
      <c r="U21" s="82">
        <f t="shared" si="7"/>
        <v>0.13687441871940956</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投入係数表!R22</f>
        <v>9.6466933317579853E-3</v>
      </c>
      <c r="E22" s="73">
        <f t="shared" si="0"/>
        <v>0.9646693331757985</v>
      </c>
      <c r="F22" s="72">
        <f>分析係数表!C25</f>
        <v>0.11839811615034102</v>
      </c>
      <c r="G22" s="73">
        <f t="shared" si="1"/>
        <v>0.11421503175602021</v>
      </c>
      <c r="H22" s="73">
        <v>0.14919989758124397</v>
      </c>
      <c r="I22" s="73">
        <f t="shared" si="2"/>
        <v>0.14919989758124397</v>
      </c>
      <c r="J22" s="72">
        <f>分析係数表!G25</f>
        <v>0.19601885967651284</v>
      </c>
      <c r="K22" s="74">
        <f t="shared" si="3"/>
        <v>2.9245993787727947E-2</v>
      </c>
      <c r="L22" s="75"/>
      <c r="M22" s="76"/>
      <c r="N22" s="77">
        <f>分析係数表!H25</f>
        <v>4.7721717414244671E-4</v>
      </c>
      <c r="O22" s="78">
        <f t="shared" si="4"/>
        <v>8.449253006751584E-3</v>
      </c>
      <c r="P22" s="72">
        <f>分析係数表!C25</f>
        <v>0.11839811615034102</v>
      </c>
      <c r="Q22" s="78">
        <f t="shared" si="5"/>
        <v>1.0003756388769921E-3</v>
      </c>
      <c r="R22" s="79">
        <v>6.3108816818502394E-3</v>
      </c>
      <c r="S22" s="80">
        <f t="shared" si="6"/>
        <v>0.1555107792630942</v>
      </c>
      <c r="T22" s="81">
        <f>分析係数表!F25</f>
        <v>0.34892899519140697</v>
      </c>
      <c r="U22" s="82">
        <f t="shared" si="7"/>
        <v>5.4262219949704149E-2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投入係数表!R23</f>
        <v>2.0824718145814727E-2</v>
      </c>
      <c r="E23" s="73">
        <f t="shared" si="0"/>
        <v>2.0824718145814729</v>
      </c>
      <c r="F23" s="72">
        <f>分析係数表!C26</f>
        <v>0.29113960871661038</v>
      </c>
      <c r="G23" s="73">
        <f t="shared" si="1"/>
        <v>0.60629002926061959</v>
      </c>
      <c r="H23" s="73">
        <v>0.68086342014501888</v>
      </c>
      <c r="I23" s="73">
        <f t="shared" si="2"/>
        <v>0.68086342014501888</v>
      </c>
      <c r="J23" s="72">
        <f>分析係数表!G26</f>
        <v>0.2004458717578543</v>
      </c>
      <c r="K23" s="74">
        <f t="shared" si="3"/>
        <v>0.13647626179900252</v>
      </c>
      <c r="L23" s="75"/>
      <c r="M23" s="76"/>
      <c r="N23" s="77">
        <f>分析係数表!H26</f>
        <v>1.0726059667332082E-2</v>
      </c>
      <c r="O23" s="78">
        <f t="shared" si="4"/>
        <v>0.18990764960975767</v>
      </c>
      <c r="P23" s="72">
        <f>分析係数表!C26</f>
        <v>0.29113960871661038</v>
      </c>
      <c r="Q23" s="78">
        <f t="shared" si="5"/>
        <v>5.5289638799675994E-2</v>
      </c>
      <c r="R23" s="79">
        <v>6.2206992632086927E-2</v>
      </c>
      <c r="S23" s="80">
        <f t="shared" si="6"/>
        <v>0.74307041277710584</v>
      </c>
      <c r="T23" s="81">
        <f>分析係数表!F26</f>
        <v>0.34176102976079403</v>
      </c>
      <c r="U23" s="82">
        <f t="shared" si="7"/>
        <v>0.25395250945548198</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投入係数表!R24</f>
        <v>1.9923526093448287E-4</v>
      </c>
      <c r="E24" s="73">
        <f t="shared" si="0"/>
        <v>1.9923526093448288E-2</v>
      </c>
      <c r="F24" s="72">
        <f>分析係数表!C27</f>
        <v>0.22390034937983039</v>
      </c>
      <c r="G24" s="73">
        <f t="shared" si="1"/>
        <v>4.4608844532012387E-3</v>
      </c>
      <c r="H24" s="73">
        <v>6.7296784685530577E-3</v>
      </c>
      <c r="I24" s="73">
        <f t="shared" si="2"/>
        <v>6.7296784685530577E-3</v>
      </c>
      <c r="J24" s="72">
        <f>分析係数表!G27</f>
        <v>0.17801424712710151</v>
      </c>
      <c r="K24" s="74">
        <f t="shared" si="3"/>
        <v>1.1979786459869381E-3</v>
      </c>
      <c r="L24" s="75"/>
      <c r="M24" s="76"/>
      <c r="N24" s="77">
        <f>分析係数表!H27</f>
        <v>1.001616696609949E-2</v>
      </c>
      <c r="O24" s="78">
        <f t="shared" si="4"/>
        <v>0.17733881645504374</v>
      </c>
      <c r="P24" s="72">
        <f>分析係数表!C27</f>
        <v>0.22390034937983039</v>
      </c>
      <c r="Q24" s="78">
        <f t="shared" si="5"/>
        <v>3.9706222962889906E-2</v>
      </c>
      <c r="R24" s="79">
        <v>4.0549154018340014E-2</v>
      </c>
      <c r="S24" s="80">
        <f t="shared" si="6"/>
        <v>4.7278832486893074E-2</v>
      </c>
      <c r="T24" s="81">
        <f>分析係数表!F27</f>
        <v>0.3354402389489512</v>
      </c>
      <c r="U24" s="82">
        <f t="shared" si="7"/>
        <v>1.585922286663085E-2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投入係数表!R25</f>
        <v>1.303137607856356E-3</v>
      </c>
      <c r="E25" s="73">
        <f t="shared" si="0"/>
        <v>0.13031376078563559</v>
      </c>
      <c r="F25" s="72">
        <f>分析係数表!C28</f>
        <v>0.22512814125204084</v>
      </c>
      <c r="G25" s="73">
        <f t="shared" si="1"/>
        <v>2.9337294745233229E-2</v>
      </c>
      <c r="H25" s="73">
        <v>5.5916216854966116E-2</v>
      </c>
      <c r="I25" s="73">
        <f t="shared" si="2"/>
        <v>5.5916216854966116E-2</v>
      </c>
      <c r="J25" s="72">
        <f>分析係数表!G28</f>
        <v>0.17968722251031818</v>
      </c>
      <c r="K25" s="74">
        <f t="shared" si="3"/>
        <v>1.0047429699953501E-2</v>
      </c>
      <c r="L25" s="75"/>
      <c r="M25" s="76"/>
      <c r="N25" s="77">
        <f>分析係数表!H28</f>
        <v>8.1409051127791718E-3</v>
      </c>
      <c r="O25" s="78">
        <f t="shared" si="4"/>
        <v>0.14413682224541427</v>
      </c>
      <c r="P25" s="72">
        <f>分析係数表!C28</f>
        <v>0.22512814125204084</v>
      </c>
      <c r="Q25" s="78">
        <f t="shared" si="5"/>
        <v>3.2449254878085927E-2</v>
      </c>
      <c r="R25" s="79">
        <v>4.1757742998789163E-2</v>
      </c>
      <c r="S25" s="80">
        <f t="shared" si="6"/>
        <v>9.7673959853755279E-2</v>
      </c>
      <c r="T25" s="81">
        <f>分析係数表!F28</f>
        <v>0.30733691598411605</v>
      </c>
      <c r="U25" s="82">
        <f t="shared" si="7"/>
        <v>3.0018813593409511E-2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投入係数表!R26</f>
        <v>3.6186683439495609E-3</v>
      </c>
      <c r="E26" s="73">
        <f t="shared" si="0"/>
        <v>0.36186683439495609</v>
      </c>
      <c r="F26" s="72">
        <f>分析係数表!C29</f>
        <v>0.20292812083079403</v>
      </c>
      <c r="G26" s="73">
        <f t="shared" si="1"/>
        <v>7.3432956694756579E-2</v>
      </c>
      <c r="H26" s="73">
        <v>0.11251311991468183</v>
      </c>
      <c r="I26" s="73">
        <f t="shared" si="2"/>
        <v>0.11251311991468183</v>
      </c>
      <c r="J26" s="72">
        <f>分析係数表!G29</f>
        <v>0.25422836329948895</v>
      </c>
      <c r="K26" s="74">
        <f t="shared" si="3"/>
        <v>2.8604026325628695E-2</v>
      </c>
      <c r="L26" s="75"/>
      <c r="M26" s="76"/>
      <c r="N26" s="77">
        <f>分析係数表!H29</f>
        <v>1.2173975242294967E-2</v>
      </c>
      <c r="O26" s="78">
        <f t="shared" si="4"/>
        <v>0.2155433678700269</v>
      </c>
      <c r="P26" s="72">
        <f>分析係数表!C29</f>
        <v>0.20292812083079403</v>
      </c>
      <c r="Q26" s="78">
        <f t="shared" si="5"/>
        <v>4.3739810599405106E-2</v>
      </c>
      <c r="R26" s="79">
        <v>6.3783031562335224E-2</v>
      </c>
      <c r="S26" s="80">
        <f t="shared" si="6"/>
        <v>0.17629615147701705</v>
      </c>
      <c r="T26" s="81">
        <f>分析係数表!F29</f>
        <v>0.40384720428768384</v>
      </c>
      <c r="U26" s="82">
        <f t="shared" si="7"/>
        <v>7.1196707900671355E-2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投入係数表!R27</f>
        <v>1.6668577935158189E-3</v>
      </c>
      <c r="E27" s="73">
        <f t="shared" si="0"/>
        <v>0.16668577935158188</v>
      </c>
      <c r="F27" s="72">
        <f>分析係数表!C30</f>
        <v>1</v>
      </c>
      <c r="G27" s="73">
        <f t="shared" si="1"/>
        <v>0.16668577935158188</v>
      </c>
      <c r="H27" s="73">
        <v>0.26046048378398129</v>
      </c>
      <c r="I27" s="73">
        <f t="shared" si="2"/>
        <v>0.26046048378398129</v>
      </c>
      <c r="J27" s="72">
        <f>分析係数表!G30</f>
        <v>0.34673715455884868</v>
      </c>
      <c r="K27" s="74">
        <f t="shared" si="3"/>
        <v>9.0311327022278814E-2</v>
      </c>
      <c r="L27" s="75"/>
      <c r="M27" s="76"/>
      <c r="N27" s="77">
        <f>分析係数表!H30</f>
        <v>0</v>
      </c>
      <c r="O27" s="78">
        <f t="shared" si="4"/>
        <v>0</v>
      </c>
      <c r="P27" s="72">
        <f>分析係数表!C30</f>
        <v>1</v>
      </c>
      <c r="Q27" s="78">
        <f t="shared" si="5"/>
        <v>0</v>
      </c>
      <c r="R27" s="79">
        <v>7.6128030839214766E-2</v>
      </c>
      <c r="S27" s="80">
        <f t="shared" si="6"/>
        <v>0.33658851462319606</v>
      </c>
      <c r="T27" s="81">
        <f>分析係数表!F30</f>
        <v>0.44336430675838301</v>
      </c>
      <c r="U27" s="82">
        <f t="shared" si="7"/>
        <v>0.14923133344874717</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投入係数表!R28</f>
        <v>9.9385961559178091E-3</v>
      </c>
      <c r="E28" s="73">
        <f t="shared" si="0"/>
        <v>0.99385961559178093</v>
      </c>
      <c r="F28" s="72">
        <f>分析係数表!C31</f>
        <v>0.99667993786519227</v>
      </c>
      <c r="G28" s="73">
        <f t="shared" si="1"/>
        <v>0.99055993991474012</v>
      </c>
      <c r="H28" s="73">
        <v>1.6457194923994327</v>
      </c>
      <c r="I28" s="73">
        <f t="shared" si="2"/>
        <v>1.6457194923994327</v>
      </c>
      <c r="J28" s="72">
        <f>分析係数表!G31</f>
        <v>7.0744430198025232E-2</v>
      </c>
      <c r="K28" s="74">
        <f t="shared" si="3"/>
        <v>0.11642548775558119</v>
      </c>
      <c r="L28" s="75"/>
      <c r="M28" s="76"/>
      <c r="N28" s="77">
        <f>分析係数表!H31</f>
        <v>1.5783931066306964E-2</v>
      </c>
      <c r="O28" s="78">
        <f t="shared" si="4"/>
        <v>0.27945856571487487</v>
      </c>
      <c r="P28" s="72">
        <f>分析係数表!C31</f>
        <v>0.99667993786519227</v>
      </c>
      <c r="Q28" s="78">
        <f t="shared" si="5"/>
        <v>0.27853074591259724</v>
      </c>
      <c r="R28" s="79">
        <v>0.52811326720348384</v>
      </c>
      <c r="S28" s="80">
        <f t="shared" si="6"/>
        <v>2.1738327596029166</v>
      </c>
      <c r="T28" s="81">
        <f>分析係数表!F31</f>
        <v>0.308369223350977</v>
      </c>
      <c r="U28" s="82">
        <f t="shared" si="7"/>
        <v>0.67034311977366245</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投入係数表!R29</f>
        <v>4.9461311871525689E-4</v>
      </c>
      <c r="E29" s="73">
        <f t="shared" si="0"/>
        <v>4.9461311871525693E-2</v>
      </c>
      <c r="F29" s="72">
        <f>分析係数表!C32</f>
        <v>0.99973750468741629</v>
      </c>
      <c r="G29" s="73">
        <f t="shared" si="1"/>
        <v>4.9448328509005178E-2</v>
      </c>
      <c r="H29" s="73">
        <v>8.9237807276765099E-2</v>
      </c>
      <c r="I29" s="73">
        <f t="shared" si="2"/>
        <v>8.9237807276765099E-2</v>
      </c>
      <c r="J29" s="72">
        <f>分析係数表!G32</f>
        <v>0.13654952076677315</v>
      </c>
      <c r="K29" s="74">
        <f t="shared" si="3"/>
        <v>1.2185379817919936E-2</v>
      </c>
      <c r="L29" s="75"/>
      <c r="M29" s="76"/>
      <c r="N29" s="77">
        <f>分析係数表!H32</f>
        <v>6.1925380029087757E-3</v>
      </c>
      <c r="O29" s="78">
        <f t="shared" si="4"/>
        <v>0.10964048063551562</v>
      </c>
      <c r="P29" s="72">
        <f>分析係数表!C32</f>
        <v>0.99973750468741629</v>
      </c>
      <c r="Q29" s="78">
        <f t="shared" si="5"/>
        <v>0.10961170052327937</v>
      </c>
      <c r="R29" s="79">
        <v>0.16324814265877491</v>
      </c>
      <c r="S29" s="80">
        <f t="shared" si="6"/>
        <v>0.25248594993554002</v>
      </c>
      <c r="T29" s="81">
        <f>分析係数表!F32</f>
        <v>0.46980830670926516</v>
      </c>
      <c r="U29" s="82">
        <f t="shared" si="7"/>
        <v>0.11861999660709635</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投入係数表!R30</f>
        <v>2.3166890806335219E-5</v>
      </c>
      <c r="E30" s="73">
        <f t="shared" si="0"/>
        <v>2.3166890806335218E-3</v>
      </c>
      <c r="F30" s="72">
        <f>分析係数表!C33</f>
        <v>0.92720800471848297</v>
      </c>
      <c r="G30" s="73">
        <f t="shared" si="1"/>
        <v>2.1480526600073046E-3</v>
      </c>
      <c r="H30" s="73">
        <v>4.6418019536690017E-2</v>
      </c>
      <c r="I30" s="73">
        <f t="shared" si="2"/>
        <v>4.6418019536690017E-2</v>
      </c>
      <c r="J30" s="72">
        <f>分析係数表!G33</f>
        <v>0.48251618559482062</v>
      </c>
      <c r="K30" s="74">
        <f t="shared" si="3"/>
        <v>2.2397445729709531E-2</v>
      </c>
      <c r="L30" s="75"/>
      <c r="M30" s="76"/>
      <c r="N30" s="77">
        <f>分析係数表!H33</f>
        <v>1.0711870111293417E-3</v>
      </c>
      <c r="O30" s="78">
        <f t="shared" si="4"/>
        <v>1.8965641986464297E-2</v>
      </c>
      <c r="P30" s="72">
        <f>分析係数表!C33</f>
        <v>0.92720800471848297</v>
      </c>
      <c r="Q30" s="78">
        <f t="shared" si="5"/>
        <v>1.7585095064474646E-2</v>
      </c>
      <c r="R30" s="79">
        <v>7.1437183132611201E-2</v>
      </c>
      <c r="S30" s="80">
        <f t="shared" si="6"/>
        <v>0.11785520266930122</v>
      </c>
      <c r="T30" s="81">
        <f>分析係数表!F33</f>
        <v>0.61375438359859724</v>
      </c>
      <c r="U30" s="82">
        <f t="shared" si="7"/>
        <v>7.2334147268184726E-2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投入係数表!R31</f>
        <v>4.0660210054198939E-2</v>
      </c>
      <c r="E31" s="73">
        <f t="shared" si="0"/>
        <v>4.066021005419894</v>
      </c>
      <c r="F31" s="72">
        <f>分析係数表!C34</f>
        <v>0.43058167090385968</v>
      </c>
      <c r="G31" s="73">
        <f t="shared" si="1"/>
        <v>1.7507541184438895</v>
      </c>
      <c r="H31" s="73">
        <v>2.0599571955866645</v>
      </c>
      <c r="I31" s="73">
        <f t="shared" si="2"/>
        <v>2.0599571955866645</v>
      </c>
      <c r="J31" s="72">
        <f>分析係数表!G34</f>
        <v>0.40252218378442245</v>
      </c>
      <c r="K31" s="74">
        <f t="shared" si="3"/>
        <v>0.82917846886997881</v>
      </c>
      <c r="L31" s="75"/>
      <c r="M31" s="76"/>
      <c r="N31" s="77">
        <f>分析係数表!H34</f>
        <v>0.17332617383102331</v>
      </c>
      <c r="O31" s="78">
        <f t="shared" si="4"/>
        <v>3.068784559193972</v>
      </c>
      <c r="P31" s="72">
        <f>分析係数表!C34</f>
        <v>0.43058167090385968</v>
      </c>
      <c r="Q31" s="78">
        <f t="shared" si="5"/>
        <v>1.321362383141705</v>
      </c>
      <c r="R31" s="79">
        <v>1.4843510522063574</v>
      </c>
      <c r="S31" s="80">
        <f t="shared" si="6"/>
        <v>3.5443082477930217</v>
      </c>
      <c r="T31" s="81">
        <f>分析係数表!F34</f>
        <v>0.66293540075026103</v>
      </c>
      <c r="U31" s="82">
        <f t="shared" si="7"/>
        <v>2.3496474086331225</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投入係数表!R32</f>
        <v>6.8075908634416035E-3</v>
      </c>
      <c r="E32" s="73">
        <f t="shared" si="0"/>
        <v>0.68075908634416038</v>
      </c>
      <c r="F32" s="72">
        <f>分析係数表!C35</f>
        <v>0.85041941808411148</v>
      </c>
      <c r="G32" s="73">
        <f t="shared" si="1"/>
        <v>0.57893074606427231</v>
      </c>
      <c r="H32" s="73">
        <v>0.82654686293440693</v>
      </c>
      <c r="I32" s="73">
        <f t="shared" si="2"/>
        <v>0.82654686293440693</v>
      </c>
      <c r="J32" s="72">
        <f>分析係数表!G35</f>
        <v>0.31439227022235533</v>
      </c>
      <c r="K32" s="74">
        <f t="shared" si="3"/>
        <v>0.25985994468311413</v>
      </c>
      <c r="L32" s="75"/>
      <c r="M32" s="76"/>
      <c r="N32" s="77">
        <f>分析係数表!H35</f>
        <v>5.0116599150103677E-2</v>
      </c>
      <c r="O32" s="78">
        <f t="shared" si="4"/>
        <v>0.88732729876729144</v>
      </c>
      <c r="P32" s="72">
        <f>分析係数表!C35</f>
        <v>0.85041941808411148</v>
      </c>
      <c r="Q32" s="78">
        <f t="shared" si="5"/>
        <v>0.75460036506782646</v>
      </c>
      <c r="R32" s="79">
        <v>1.1588324021607188</v>
      </c>
      <c r="S32" s="80">
        <f t="shared" si="6"/>
        <v>1.9853792650951259</v>
      </c>
      <c r="T32" s="81">
        <f>分析係数表!F35</f>
        <v>0.64510687312527537</v>
      </c>
      <c r="U32" s="82">
        <f t="shared" si="7"/>
        <v>1.2807818096732737</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投入係数表!R33</f>
        <v>2.2460300636741996E-3</v>
      </c>
      <c r="E33" s="73">
        <f t="shared" si="0"/>
        <v>0.22460300636741995</v>
      </c>
      <c r="F33" s="72">
        <f>分析係数表!C36</f>
        <v>0.99367212085214862</v>
      </c>
      <c r="G33" s="73">
        <f t="shared" si="1"/>
        <v>0.22318174568688282</v>
      </c>
      <c r="H33" s="73">
        <v>0.43452850502364959</v>
      </c>
      <c r="I33" s="73">
        <f t="shared" si="2"/>
        <v>0.43452850502364959</v>
      </c>
      <c r="J33" s="72">
        <f>分析係数表!G36</f>
        <v>5.4622350270852466E-2</v>
      </c>
      <c r="K33" s="74">
        <f t="shared" si="3"/>
        <v>2.3734968204071664E-2</v>
      </c>
      <c r="L33" s="75"/>
      <c r="M33" s="76"/>
      <c r="N33" s="77">
        <f>分析係数表!H36</f>
        <v>0.22260102528255266</v>
      </c>
      <c r="O33" s="78">
        <f t="shared" si="4"/>
        <v>3.9412084981107176</v>
      </c>
      <c r="P33" s="72">
        <f>分析係数表!C36</f>
        <v>0.99367212085214862</v>
      </c>
      <c r="Q33" s="78">
        <f t="shared" si="5"/>
        <v>3.916269007038188</v>
      </c>
      <c r="R33" s="79">
        <v>4.1733256511121546</v>
      </c>
      <c r="S33" s="80">
        <f t="shared" si="6"/>
        <v>4.6078541561358044</v>
      </c>
      <c r="T33" s="81">
        <f>分析係数表!F36</f>
        <v>0.84078106922799567</v>
      </c>
      <c r="U33" s="82">
        <f t="shared" si="7"/>
        <v>3.8741965442425252</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投入係数表!R34</f>
        <v>1.419319565250127E-2</v>
      </c>
      <c r="E34" s="73">
        <f t="shared" si="0"/>
        <v>1.4193195652501271</v>
      </c>
      <c r="F34" s="72">
        <f>分析係数表!C37</f>
        <v>0.57178358697686016</v>
      </c>
      <c r="G34" s="73">
        <f t="shared" si="1"/>
        <v>0.81154363208515545</v>
      </c>
      <c r="H34" s="73">
        <v>1.1515727045098929</v>
      </c>
      <c r="I34" s="73">
        <f t="shared" si="2"/>
        <v>1.1515727045098929</v>
      </c>
      <c r="J34" s="72">
        <f>分析係数表!G37</f>
        <v>0.36884830758302428</v>
      </c>
      <c r="K34" s="74">
        <f t="shared" si="3"/>
        <v>0.42475564311728009</v>
      </c>
      <c r="L34" s="75"/>
      <c r="M34" s="76"/>
      <c r="N34" s="77">
        <f>分析係数表!H37</f>
        <v>4.5622990798280361E-2</v>
      </c>
      <c r="O34" s="78">
        <f t="shared" si="4"/>
        <v>0.80776680527492173</v>
      </c>
      <c r="P34" s="72">
        <f>分析係数表!C37</f>
        <v>0.57178358697686016</v>
      </c>
      <c r="Q34" s="78">
        <f t="shared" si="5"/>
        <v>0.46186780136093369</v>
      </c>
      <c r="R34" s="79">
        <v>0.62385563407145872</v>
      </c>
      <c r="S34" s="80">
        <f t="shared" si="6"/>
        <v>1.7754283385813516</v>
      </c>
      <c r="T34" s="81">
        <f>分析係数表!F37</f>
        <v>0.64429400301330442</v>
      </c>
      <c r="U34" s="82">
        <f t="shared" si="7"/>
        <v>1.1438978313278394</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投入係数表!R35</f>
        <v>1.0901180468921037E-2</v>
      </c>
      <c r="E35" s="73">
        <f t="shared" si="0"/>
        <v>1.0901180468921037</v>
      </c>
      <c r="F35" s="72">
        <f>分析係数表!C38</f>
        <v>0.42668283982472699</v>
      </c>
      <c r="G35" s="73">
        <f t="shared" si="1"/>
        <v>0.46513466399210768</v>
      </c>
      <c r="H35" s="73">
        <v>0.71055493047999796</v>
      </c>
      <c r="I35" s="73">
        <f t="shared" si="2"/>
        <v>0.71055493047999796</v>
      </c>
      <c r="J35" s="72">
        <f>分析係数表!G38</f>
        <v>0.18042179614021467</v>
      </c>
      <c r="K35" s="74">
        <f t="shared" si="3"/>
        <v>0.12819959681348661</v>
      </c>
      <c r="L35" s="75"/>
      <c r="M35" s="76"/>
      <c r="N35" s="77">
        <f>分析係数表!H38</f>
        <v>3.1385057501308801E-2</v>
      </c>
      <c r="O35" s="78">
        <f t="shared" si="4"/>
        <v>0.55568052833917891</v>
      </c>
      <c r="P35" s="72">
        <f>分析係数表!C38</f>
        <v>0.42668283982472699</v>
      </c>
      <c r="Q35" s="78">
        <f t="shared" si="5"/>
        <v>0.23709934586706555</v>
      </c>
      <c r="R35" s="79">
        <v>0.3799434217560772</v>
      </c>
      <c r="S35" s="80">
        <f t="shared" si="6"/>
        <v>1.0904983522360752</v>
      </c>
      <c r="T35" s="81">
        <f>分析係数表!F38</f>
        <v>0.52437100026299643</v>
      </c>
      <c r="U35" s="82">
        <f t="shared" si="7"/>
        <v>0.57182571174718011</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投入係数表!R36</f>
        <v>0</v>
      </c>
      <c r="E36" s="73">
        <f t="shared" si="0"/>
        <v>0</v>
      </c>
      <c r="F36" s="72">
        <f>分析係数表!C39</f>
        <v>1</v>
      </c>
      <c r="G36" s="73">
        <f t="shared" si="1"/>
        <v>0</v>
      </c>
      <c r="H36" s="73">
        <v>0.18971809838778347</v>
      </c>
      <c r="I36" s="73">
        <f t="shared" si="2"/>
        <v>0.18971809838778347</v>
      </c>
      <c r="J36" s="72">
        <f>分析係数表!G39</f>
        <v>0.351753812215997</v>
      </c>
      <c r="K36" s="74">
        <f t="shared" si="3"/>
        <v>6.6734064354272427E-2</v>
      </c>
      <c r="L36" s="75"/>
      <c r="M36" s="76"/>
      <c r="N36" s="77">
        <f>分析係数表!H39</f>
        <v>2.6196741762610056E-3</v>
      </c>
      <c r="O36" s="78">
        <f t="shared" si="4"/>
        <v>4.6382006159476179E-2</v>
      </c>
      <c r="P36" s="72">
        <f>分析係数表!C39</f>
        <v>1</v>
      </c>
      <c r="Q36" s="78">
        <f t="shared" si="5"/>
        <v>4.6382006159476179E-2</v>
      </c>
      <c r="R36" s="79">
        <v>6.0341764167578187E-2</v>
      </c>
      <c r="S36" s="80">
        <f t="shared" si="6"/>
        <v>0.25005986255536167</v>
      </c>
      <c r="T36" s="81">
        <f>分析係数表!F39</f>
        <v>0.70125652740175148</v>
      </c>
      <c r="U36" s="82">
        <f t="shared" si="7"/>
        <v>0.17535611085813219</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投入係数表!R37</f>
        <v>5.258884213038094E-4</v>
      </c>
      <c r="E37" s="73">
        <f t="shared" si="0"/>
        <v>5.2588842130380939E-2</v>
      </c>
      <c r="F37" s="72">
        <f>分析係数表!C40</f>
        <v>0.86812466863195592</v>
      </c>
      <c r="G37" s="73">
        <f t="shared" si="1"/>
        <v>4.5653671148175194E-2</v>
      </c>
      <c r="H37" s="73">
        <v>5.5504997907886176E-2</v>
      </c>
      <c r="I37" s="73">
        <f t="shared" si="2"/>
        <v>5.5504997907886176E-2</v>
      </c>
      <c r="J37" s="72">
        <f>分析係数表!G40</f>
        <v>0.5308449982881025</v>
      </c>
      <c r="K37" s="74">
        <f t="shared" si="3"/>
        <v>2.9464550519392969E-2</v>
      </c>
      <c r="L37" s="75"/>
      <c r="M37" s="76"/>
      <c r="N37" s="77">
        <f>分析係数表!H40</f>
        <v>3.1726768564274997E-2</v>
      </c>
      <c r="O37" s="78">
        <f t="shared" si="4"/>
        <v>0.56173061073907504</v>
      </c>
      <c r="P37" s="72">
        <f>分析係数表!C40</f>
        <v>0.86812466863195592</v>
      </c>
      <c r="Q37" s="78">
        <f t="shared" si="5"/>
        <v>0.48765220030828577</v>
      </c>
      <c r="R37" s="79">
        <v>0.49191534711244617</v>
      </c>
      <c r="S37" s="80">
        <f t="shared" si="6"/>
        <v>0.54742034502033232</v>
      </c>
      <c r="T37" s="81">
        <f>分析係数表!F40</f>
        <v>0.72849135138041188</v>
      </c>
      <c r="U37" s="82">
        <f t="shared" si="7"/>
        <v>0.39879098691699322</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投入係数表!R38</f>
        <v>0</v>
      </c>
      <c r="E38" s="73">
        <f t="shared" si="0"/>
        <v>0</v>
      </c>
      <c r="F38" s="72">
        <f>分析係数表!C41</f>
        <v>0.9999434031873089</v>
      </c>
      <c r="G38" s="73">
        <f t="shared" si="1"/>
        <v>0</v>
      </c>
      <c r="H38" s="73">
        <v>4.9588369149060575E-3</v>
      </c>
      <c r="I38" s="73">
        <f t="shared" si="2"/>
        <v>4.9588369149060575E-3</v>
      </c>
      <c r="J38" s="72">
        <f>分析係数表!G41</f>
        <v>0.50163334603597476</v>
      </c>
      <c r="K38" s="74">
        <f t="shared" si="3"/>
        <v>2.487517954071036E-3</v>
      </c>
      <c r="L38" s="75"/>
      <c r="M38" s="76"/>
      <c r="N38" s="77">
        <f>分析係数表!H41</f>
        <v>4.605647758626856E-2</v>
      </c>
      <c r="O38" s="78">
        <f t="shared" si="4"/>
        <v>0.81544180052918536</v>
      </c>
      <c r="P38" s="72">
        <f>分析係数表!C41</f>
        <v>0.9999434031873089</v>
      </c>
      <c r="Q38" s="78">
        <f t="shared" si="5"/>
        <v>0.8153956491223403</v>
      </c>
      <c r="R38" s="79">
        <v>0.83068647093032399</v>
      </c>
      <c r="S38" s="80">
        <f t="shared" si="6"/>
        <v>0.83564530784523006</v>
      </c>
      <c r="T38" s="81">
        <f>分析係数表!F41</f>
        <v>0.6065809667987323</v>
      </c>
      <c r="U38" s="82">
        <f t="shared" si="7"/>
        <v>0.50688653873358391</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投入係数表!R39</f>
        <v>1.2162617673325989E-3</v>
      </c>
      <c r="E39" s="73">
        <f>$C$20*D39</f>
        <v>0.12162617673325989</v>
      </c>
      <c r="F39" s="72">
        <f>分析係数表!C42</f>
        <v>0.93692850875802069</v>
      </c>
      <c r="G39" s="73">
        <f>E39*F39</f>
        <v>0.11395503239263266</v>
      </c>
      <c r="H39" s="73">
        <v>0.14418636286483896</v>
      </c>
      <c r="I39" s="73">
        <f>C39+H39</f>
        <v>0.14418636286483896</v>
      </c>
      <c r="J39" s="72">
        <f>分析係数表!G42</f>
        <v>0.49922072097325781</v>
      </c>
      <c r="K39" s="74">
        <f>I39*J39</f>
        <v>7.1980820023896677E-2</v>
      </c>
      <c r="L39" s="75"/>
      <c r="M39" s="76"/>
      <c r="N39" s="77">
        <f>分析係数表!H42</f>
        <v>1.1809361738003208E-2</v>
      </c>
      <c r="O39" s="78">
        <f t="shared" si="4"/>
        <v>0.20908779184643686</v>
      </c>
      <c r="P39" s="72">
        <f>分析係数表!C42</f>
        <v>0.93692850875802069</v>
      </c>
      <c r="Q39" s="78">
        <f>O39*P39</f>
        <v>0.19590031301418953</v>
      </c>
      <c r="R39" s="79">
        <v>0.21405308955916041</v>
      </c>
      <c r="S39" s="80">
        <f>I39+R39</f>
        <v>0.35823945242399935</v>
      </c>
      <c r="T39" s="81">
        <f>分析係数表!F42</f>
        <v>0.57339238661209846</v>
      </c>
      <c r="U39" s="82">
        <f>S39*T39</f>
        <v>0.20541177460400828</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投入係数表!R40</f>
        <v>3.9030419285973256E-2</v>
      </c>
      <c r="E40" s="73">
        <f>$C$20*D40</f>
        <v>3.9030419285973257</v>
      </c>
      <c r="F40" s="72">
        <f>分析係数表!C43</f>
        <v>0.64668770435795053</v>
      </c>
      <c r="G40" s="73">
        <f>E40*F40</f>
        <v>2.5240492248174324</v>
      </c>
      <c r="H40" s="73">
        <v>3.5321578744636466</v>
      </c>
      <c r="I40" s="73">
        <f>C40+H40</f>
        <v>3.5321578744636466</v>
      </c>
      <c r="J40" s="72">
        <f>分析係数表!G43</f>
        <v>0.34525361813281841</v>
      </c>
      <c r="K40" s="74">
        <f>I40*J40</f>
        <v>1.2194902859748993</v>
      </c>
      <c r="L40" s="75"/>
      <c r="M40" s="76"/>
      <c r="N40" s="77">
        <f>分析係数表!H43</f>
        <v>1.6687581740348217E-2</v>
      </c>
      <c r="O40" s="78">
        <f t="shared" si="4"/>
        <v>0.29545793369323076</v>
      </c>
      <c r="P40" s="72">
        <f>分析係数表!C43</f>
        <v>0.64668770435795053</v>
      </c>
      <c r="Q40" s="78">
        <f>O40*P40</f>
        <v>0.19106901287441896</v>
      </c>
      <c r="R40" s="79">
        <v>0.77006684083592014</v>
      </c>
      <c r="S40" s="80">
        <f>I40+R40</f>
        <v>4.302224715299567</v>
      </c>
      <c r="T40" s="81">
        <f>分析係数表!F43</f>
        <v>0.5971160790993254</v>
      </c>
      <c r="U40" s="82">
        <f>S40*T40</f>
        <v>2.5689275534038889</v>
      </c>
      <c r="V40" s="83">
        <f>分析係数表!D43</f>
        <v>0.11965406207615147</v>
      </c>
      <c r="W40" s="127">
        <f>ROUND(S40*V40,0)</f>
        <v>1</v>
      </c>
      <c r="X40" s="72">
        <f>分析係数表!E43</f>
        <v>0.10089499703022012</v>
      </c>
      <c r="Y40" s="126">
        <f>ROUND(S40*X40,0)</f>
        <v>0</v>
      </c>
    </row>
    <row r="41" spans="1:25" x14ac:dyDescent="0.15">
      <c r="A41" s="10" t="s">
        <v>166</v>
      </c>
      <c r="B41" s="9" t="s">
        <v>42</v>
      </c>
      <c r="C41" s="86"/>
      <c r="D41" s="72">
        <f>投入係数表!R41</f>
        <v>1.8765181553131527E-4</v>
      </c>
      <c r="E41" s="73">
        <f>$C$20*D41</f>
        <v>1.8765181553131526E-2</v>
      </c>
      <c r="F41" s="72">
        <f>分析係数表!C44</f>
        <v>0.69156580457188765</v>
      </c>
      <c r="G41" s="73">
        <f>E41*F41</f>
        <v>1.2977357878728947E-2</v>
      </c>
      <c r="H41" s="73">
        <v>2.3516645243607765E-2</v>
      </c>
      <c r="I41" s="73">
        <f>C41+H41</f>
        <v>2.3516645243607765E-2</v>
      </c>
      <c r="J41" s="72">
        <f>分析係数表!G44</f>
        <v>0.27271905819722003</v>
      </c>
      <c r="K41" s="74">
        <f>I41*J41</f>
        <v>6.4134373427948439E-3</v>
      </c>
      <c r="L41" s="75"/>
      <c r="M41" s="76"/>
      <c r="N41" s="77">
        <f>分析係数表!H44</f>
        <v>0.15674397651271663</v>
      </c>
      <c r="O41" s="78">
        <f t="shared" si="4"/>
        <v>2.7751924838416513</v>
      </c>
      <c r="P41" s="72">
        <f>分析係数表!C44</f>
        <v>0.69156580457188765</v>
      </c>
      <c r="Q41" s="78">
        <f>O41*P41</f>
        <v>1.919228222929807</v>
      </c>
      <c r="R41" s="79">
        <v>1.9557489178882688</v>
      </c>
      <c r="S41" s="80">
        <f>I41+R41</f>
        <v>1.9792655631318765</v>
      </c>
      <c r="T41" s="81">
        <f>分析係数表!F44</f>
        <v>0.50862281906626206</v>
      </c>
      <c r="U41" s="82">
        <f>S41*T41</f>
        <v>1.0066996304009077</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投入係数表!R42</f>
        <v>8.710750943182042E-4</v>
      </c>
      <c r="E42" s="73">
        <f>$C$20*D42</f>
        <v>8.7107509431820426E-2</v>
      </c>
      <c r="F42" s="72">
        <f>分析係数表!C45</f>
        <v>1</v>
      </c>
      <c r="G42" s="73">
        <f>E42*F42</f>
        <v>8.7107509431820426E-2</v>
      </c>
      <c r="H42" s="73">
        <v>0.11274079697401364</v>
      </c>
      <c r="I42" s="73">
        <f>C42+H42</f>
        <v>0.11274079697401364</v>
      </c>
      <c r="J42" s="72">
        <f>分析係数表!G45</f>
        <v>0</v>
      </c>
      <c r="K42" s="74">
        <f>I42*J42</f>
        <v>0</v>
      </c>
      <c r="L42" s="75"/>
      <c r="M42" s="76"/>
      <c r="N42" s="77">
        <f>分析係数表!H45</f>
        <v>0</v>
      </c>
      <c r="O42" s="78">
        <f t="shared" si="4"/>
        <v>0</v>
      </c>
      <c r="P42" s="72">
        <f>分析係数表!C45</f>
        <v>1</v>
      </c>
      <c r="Q42" s="78">
        <f>O42*P42</f>
        <v>0</v>
      </c>
      <c r="R42" s="79">
        <v>2.1647477206535561E-2</v>
      </c>
      <c r="S42" s="80">
        <f>I42+R42</f>
        <v>0.13438827418054919</v>
      </c>
      <c r="T42" s="81">
        <f>分析係数表!F45</f>
        <v>0</v>
      </c>
      <c r="U42" s="82">
        <f>S42*T42</f>
        <v>0</v>
      </c>
      <c r="V42" s="83">
        <f>分析係数表!D45</f>
        <v>0</v>
      </c>
      <c r="W42" s="127">
        <f>ROUND(S42*V42,0)</f>
        <v>0</v>
      </c>
      <c r="X42" s="72">
        <f>分析係数表!E45</f>
        <v>0</v>
      </c>
      <c r="Y42" s="126">
        <f>ROUND(S42*X42,0)</f>
        <v>0</v>
      </c>
    </row>
    <row r="43" spans="1:25" x14ac:dyDescent="0.15">
      <c r="A43" s="10" t="s">
        <v>674</v>
      </c>
      <c r="B43" s="9" t="s">
        <v>237</v>
      </c>
      <c r="C43" s="86"/>
      <c r="D43" s="447">
        <f>投入係数表!R43</f>
        <v>6.6118306361280712E-3</v>
      </c>
      <c r="E43" s="441">
        <f>$C$20*D43</f>
        <v>0.6611830636128071</v>
      </c>
      <c r="F43" s="447">
        <f>分析係数表!C46</f>
        <v>0.99300149364803736</v>
      </c>
      <c r="G43" s="441">
        <f>E43*F43</f>
        <v>0.65655576974230279</v>
      </c>
      <c r="H43" s="441">
        <v>0.76933267220199364</v>
      </c>
      <c r="I43" s="441">
        <f>C43+H43</f>
        <v>0.76933267220199364</v>
      </c>
      <c r="J43" s="447">
        <f>分析係数表!G46</f>
        <v>1.2662527198429125E-2</v>
      </c>
      <c r="K43" s="442">
        <f>I43*J43</f>
        <v>9.7416958863979029E-3</v>
      </c>
      <c r="L43" s="448"/>
      <c r="M43" s="449"/>
      <c r="N43" s="450">
        <f>分析係数表!H46</f>
        <v>3.642815848522589E-5</v>
      </c>
      <c r="O43" s="451">
        <f t="shared" si="4"/>
        <v>6.4496993044060944E-4</v>
      </c>
      <c r="P43" s="447">
        <f>分析係数表!C46</f>
        <v>0.99300149364803736</v>
      </c>
      <c r="Q43" s="451">
        <f>O43*P43</f>
        <v>6.4045610428559597E-4</v>
      </c>
      <c r="R43" s="452">
        <v>5.6608715894433927E-2</v>
      </c>
      <c r="S43" s="444">
        <f>I43+R43</f>
        <v>0.82594138809642759</v>
      </c>
      <c r="T43" s="453">
        <f>分析係数表!F46</f>
        <v>0.42786180544499286</v>
      </c>
      <c r="U43" s="445">
        <f>S43*T43</f>
        <v>0.35338877350268105</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投入係数表!R44</f>
        <v>0.56344542633449979</v>
      </c>
      <c r="E44" s="441">
        <f>SUM(E5:E43)</f>
        <v>56.344542633449969</v>
      </c>
      <c r="F44" s="447">
        <f>分析係数表!C47</f>
        <v>0.58532523599566522</v>
      </c>
      <c r="G44" s="441">
        <f>SUM(G5:G43)</f>
        <v>18.942789226567584</v>
      </c>
      <c r="H44" s="441">
        <f>SUM(H5:H43)</f>
        <v>24.644084033820704</v>
      </c>
      <c r="I44" s="441">
        <f>SUM(I6:I43)</f>
        <v>124.64303200317914</v>
      </c>
      <c r="J44" s="72">
        <f>分析係数表!G47</f>
        <v>0.25475569279079324</v>
      </c>
      <c r="K44" s="442">
        <f>SUM(K5:K43)</f>
        <v>25.960788292579259</v>
      </c>
      <c r="L44" s="15">
        <f>最終需要_まとめ!M21</f>
        <v>0.68200000000000005</v>
      </c>
      <c r="M44" s="441">
        <f>K44*L44</f>
        <v>17.705257615539058</v>
      </c>
      <c r="N44" s="77">
        <f>分析係数表!H47</f>
        <v>1</v>
      </c>
      <c r="O44" s="443">
        <f>SUM(O5:O43)</f>
        <v>17.705257615539058</v>
      </c>
      <c r="P44" s="72">
        <f>分析係数表!C47</f>
        <v>0.58532523599566522</v>
      </c>
      <c r="Q44" s="443">
        <f>SUM(Q5:Q43)</f>
        <v>11.497134875529564</v>
      </c>
      <c r="R44" s="441">
        <f>SUM(R5:R43)</f>
        <v>14.11677175444958</v>
      </c>
      <c r="S44" s="444">
        <f>SUM(S5:S43)</f>
        <v>138.76085578827025</v>
      </c>
      <c r="T44" s="453">
        <f>分析係数表!F47</f>
        <v>0.5063294671067512</v>
      </c>
      <c r="U44" s="445">
        <f>SUM(U5:U43)</f>
        <v>62.252822379690635</v>
      </c>
      <c r="V44" s="454">
        <f>分析係数表!D47</f>
        <v>6.4581730562403572E-2</v>
      </c>
      <c r="W44" s="446">
        <f>SUM(W5:W43)</f>
        <v>6</v>
      </c>
      <c r="X44" s="88">
        <f>分析係数表!E47</f>
        <v>5.7136770824146227E-2</v>
      </c>
      <c r="Y44" s="12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675</v>
      </c>
      <c r="C1" s="58"/>
      <c r="D1" s="58"/>
      <c r="E1" s="58"/>
      <c r="F1" s="59"/>
      <c r="G1" s="58" t="s">
        <v>445</v>
      </c>
    </row>
    <row r="2" spans="1:25" x14ac:dyDescent="0.15">
      <c r="B2" s="5" t="s">
        <v>676</v>
      </c>
      <c r="S2" s="5" t="s">
        <v>139</v>
      </c>
      <c r="U2" s="60" t="s">
        <v>170</v>
      </c>
      <c r="W2" s="5" t="s">
        <v>122</v>
      </c>
      <c r="Y2" s="5" t="s">
        <v>140</v>
      </c>
    </row>
    <row r="3" spans="1:25" ht="45" x14ac:dyDescent="0.15">
      <c r="B3" s="61"/>
      <c r="C3" s="62" t="s">
        <v>185</v>
      </c>
      <c r="D3" s="62" t="s">
        <v>252</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677</v>
      </c>
      <c r="D4" s="68" t="s">
        <v>678</v>
      </c>
      <c r="E4" s="68" t="s">
        <v>679</v>
      </c>
      <c r="F4" s="68" t="s">
        <v>680</v>
      </c>
      <c r="G4" s="68" t="s">
        <v>681</v>
      </c>
      <c r="H4" s="68" t="s">
        <v>144</v>
      </c>
      <c r="I4" s="68" t="s">
        <v>682</v>
      </c>
      <c r="J4" s="68" t="s">
        <v>683</v>
      </c>
      <c r="K4" s="69" t="s">
        <v>684</v>
      </c>
      <c r="L4" s="68" t="s">
        <v>685</v>
      </c>
      <c r="M4" s="68" t="s">
        <v>686</v>
      </c>
      <c r="N4" s="68" t="s">
        <v>687</v>
      </c>
      <c r="O4" s="68" t="s">
        <v>688</v>
      </c>
      <c r="P4" s="68" t="s">
        <v>689</v>
      </c>
      <c r="Q4" s="68" t="s">
        <v>690</v>
      </c>
      <c r="R4" s="68" t="s">
        <v>145</v>
      </c>
      <c r="S4" s="68" t="s">
        <v>691</v>
      </c>
      <c r="T4" s="70" t="s">
        <v>692</v>
      </c>
      <c r="U4" s="69" t="s">
        <v>693</v>
      </c>
      <c r="V4" s="68" t="s">
        <v>694</v>
      </c>
      <c r="W4" s="68" t="s">
        <v>695</v>
      </c>
      <c r="X4" s="68" t="s">
        <v>696</v>
      </c>
      <c r="Y4" s="69" t="s">
        <v>697</v>
      </c>
    </row>
    <row r="5" spans="1:25" x14ac:dyDescent="0.15">
      <c r="A5" s="8" t="s">
        <v>219</v>
      </c>
      <c r="B5" s="9" t="s">
        <v>220</v>
      </c>
      <c r="C5" s="86"/>
      <c r="D5" s="72">
        <f>投入係数表!S5</f>
        <v>0</v>
      </c>
      <c r="E5" s="73">
        <f t="shared" ref="E5:E38" si="0">$C$21*D5</f>
        <v>0</v>
      </c>
      <c r="F5" s="72">
        <f>分析係数表!C8</f>
        <v>0.16988323914406789</v>
      </c>
      <c r="G5" s="73">
        <f t="shared" ref="G5:G38" si="1">E5*F5</f>
        <v>0</v>
      </c>
      <c r="H5" s="73">
        <f t="array" ref="H5:H43">MMULT(逆行列係数!C5:AO43,'17'!G5:G43)</f>
        <v>1.5360664773870212E-3</v>
      </c>
      <c r="I5" s="73">
        <f t="shared" ref="I5:I38" si="2">C5+H5</f>
        <v>1.5360664773870212E-3</v>
      </c>
      <c r="J5" s="72">
        <f>分析係数表!G8</f>
        <v>0.11982810575688495</v>
      </c>
      <c r="K5" s="74">
        <f t="shared" ref="K5:K38" si="3">I5*J5</f>
        <v>1.8406393630193769E-4</v>
      </c>
      <c r="L5" s="75" t="s">
        <v>495</v>
      </c>
      <c r="M5" s="76" t="s">
        <v>495</v>
      </c>
      <c r="N5" s="77">
        <f>分析係数表!H8</f>
        <v>1.1007693311748612E-2</v>
      </c>
      <c r="O5" s="78">
        <f t="shared" ref="O5:O43" si="4">$M$44*N5</f>
        <v>0.19342859487031169</v>
      </c>
      <c r="P5" s="72">
        <f>分析係数表!C8</f>
        <v>0.16988323914406789</v>
      </c>
      <c r="Q5" s="78">
        <f t="shared" ref="Q5:Q38" si="5">O5*P5</f>
        <v>3.2860276239654186E-2</v>
      </c>
      <c r="R5" s="79">
        <f t="array" ref="R5:R43">MMULT(逆行列係数!C5:AO43,'17'!Q5:Q43)</f>
        <v>5.5067005374094022E-2</v>
      </c>
      <c r="S5" s="80">
        <f t="shared" ref="S5:S38" si="6">I5+R5</f>
        <v>5.6603071851481043E-2</v>
      </c>
      <c r="T5" s="81">
        <f>分析係数表!F8</f>
        <v>0.4520504153237429</v>
      </c>
      <c r="U5" s="82">
        <f t="shared" ref="U5:U38" si="7">S5*T5</f>
        <v>2.5587442139061667E-2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投入係数表!S6</f>
        <v>0</v>
      </c>
      <c r="E6" s="73">
        <f t="shared" si="0"/>
        <v>0</v>
      </c>
      <c r="F6" s="72">
        <f>分析係数表!C9</f>
        <v>0.40976645435244163</v>
      </c>
      <c r="G6" s="73">
        <f t="shared" si="1"/>
        <v>0</v>
      </c>
      <c r="H6" s="73">
        <v>1.3584052532171704E-3</v>
      </c>
      <c r="I6" s="73">
        <f t="shared" si="2"/>
        <v>1.3584052532171704E-3</v>
      </c>
      <c r="J6" s="72">
        <f>分析係数表!G9</f>
        <v>0.27278621711745094</v>
      </c>
      <c r="K6" s="74">
        <f t="shared" si="3"/>
        <v>3.7055423033758493E-4</v>
      </c>
      <c r="L6" s="75"/>
      <c r="M6" s="76"/>
      <c r="N6" s="77">
        <f>分析係数表!H9</f>
        <v>5.6766522140644718E-4</v>
      </c>
      <c r="O6" s="78">
        <f t="shared" si="4"/>
        <v>9.9750858807267136E-3</v>
      </c>
      <c r="P6" s="72">
        <f>分析係数表!C9</f>
        <v>0.40976645435244163</v>
      </c>
      <c r="Q6" s="78">
        <f t="shared" si="5"/>
        <v>4.0874555732064877E-3</v>
      </c>
      <c r="R6" s="79">
        <v>5.5020542932434965E-3</v>
      </c>
      <c r="S6" s="80">
        <f t="shared" si="6"/>
        <v>6.8604595464606668E-3</v>
      </c>
      <c r="T6" s="81">
        <f>分析係数表!F9</f>
        <v>0.74407187847350875</v>
      </c>
      <c r="U6" s="82">
        <f t="shared" si="7"/>
        <v>5.1046750219265044E-3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投入係数表!S7</f>
        <v>0</v>
      </c>
      <c r="E7" s="73">
        <f t="shared" si="0"/>
        <v>0</v>
      </c>
      <c r="F7" s="72">
        <f>分析係数表!C10</f>
        <v>0.68007710705743762</v>
      </c>
      <c r="G7" s="73">
        <f t="shared" si="1"/>
        <v>0</v>
      </c>
      <c r="H7" s="73">
        <v>1.7033558359372848E-3</v>
      </c>
      <c r="I7" s="73">
        <f t="shared" si="2"/>
        <v>1.7033558359372848E-3</v>
      </c>
      <c r="J7" s="72">
        <f>分析係数表!G10</f>
        <v>0.17854260725424764</v>
      </c>
      <c r="K7" s="74">
        <f t="shared" si="3"/>
        <v>3.0412159202998132E-4</v>
      </c>
      <c r="L7" s="75"/>
      <c r="M7" s="76"/>
      <c r="N7" s="77">
        <f>分析係数表!H10</f>
        <v>1.290834700219075E-3</v>
      </c>
      <c r="O7" s="78">
        <f t="shared" si="4"/>
        <v>2.2682712463175669E-2</v>
      </c>
      <c r="P7" s="72">
        <f>分析係数表!C10</f>
        <v>0.68007710705743762</v>
      </c>
      <c r="Q7" s="78">
        <f t="shared" si="5"/>
        <v>1.5425993472172194E-2</v>
      </c>
      <c r="R7" s="79">
        <v>2.6019455283563971E-2</v>
      </c>
      <c r="S7" s="80">
        <f t="shared" si="6"/>
        <v>2.7722811119501256E-2</v>
      </c>
      <c r="T7" s="81">
        <f>分析係数表!F10</f>
        <v>0.51654343606185527</v>
      </c>
      <c r="U7" s="82">
        <f t="shared" si="7"/>
        <v>1.4320036112960987E-2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投入係数表!S8</f>
        <v>2.5636971931788564E-5</v>
      </c>
      <c r="E8" s="73">
        <f t="shared" si="0"/>
        <v>2.5636971931788564E-3</v>
      </c>
      <c r="F8" s="72">
        <f>分析係数表!C11</f>
        <v>2.1147201560344109E-2</v>
      </c>
      <c r="G8" s="73">
        <f t="shared" si="1"/>
        <v>5.4215021283841722E-5</v>
      </c>
      <c r="H8" s="73">
        <v>1.5477513146368528E-2</v>
      </c>
      <c r="I8" s="73">
        <f t="shared" si="2"/>
        <v>1.5477513146368528E-2</v>
      </c>
      <c r="J8" s="72">
        <f>分析係数表!G11</f>
        <v>0.2349962690544718</v>
      </c>
      <c r="K8" s="74">
        <f t="shared" si="3"/>
        <v>3.6371578436381431E-3</v>
      </c>
      <c r="L8" s="75"/>
      <c r="M8" s="76"/>
      <c r="N8" s="77">
        <f>分析係数表!H11</f>
        <v>-2.2238602446561594E-5</v>
      </c>
      <c r="O8" s="78">
        <f t="shared" si="4"/>
        <v>-3.9077956673509132E-4</v>
      </c>
      <c r="P8" s="72">
        <f>分析係数表!C11</f>
        <v>2.1147201560344109E-2</v>
      </c>
      <c r="Q8" s="78">
        <f t="shared" si="5"/>
        <v>-8.2638942634109184E-6</v>
      </c>
      <c r="R8" s="79">
        <v>4.5441808676699967E-3</v>
      </c>
      <c r="S8" s="80">
        <f t="shared" si="6"/>
        <v>2.0021694014038527E-2</v>
      </c>
      <c r="T8" s="81">
        <f>分析係数表!F11</f>
        <v>0.38828483104146677</v>
      </c>
      <c r="U8" s="82">
        <f t="shared" si="7"/>
        <v>7.7741200774048957E-3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投入係数表!S9</f>
        <v>0</v>
      </c>
      <c r="E9" s="73">
        <f t="shared" si="0"/>
        <v>0</v>
      </c>
      <c r="F9" s="72">
        <f>分析係数表!C12</f>
        <v>0.26979296775158057</v>
      </c>
      <c r="G9" s="73">
        <f t="shared" si="1"/>
        <v>0</v>
      </c>
      <c r="H9" s="73">
        <v>3.1738580890895876E-3</v>
      </c>
      <c r="I9" s="73">
        <f t="shared" si="2"/>
        <v>3.1738580890895876E-3</v>
      </c>
      <c r="J9" s="72">
        <f>分析係数表!G12</f>
        <v>0.14399966915404239</v>
      </c>
      <c r="K9" s="74">
        <f t="shared" si="3"/>
        <v>4.5703451477078182E-4</v>
      </c>
      <c r="L9" s="75"/>
      <c r="M9" s="76"/>
      <c r="N9" s="77">
        <f>分析係数表!H12</f>
        <v>8.4790563397567215E-2</v>
      </c>
      <c r="O9" s="78">
        <f t="shared" si="4"/>
        <v>1.4899506256000661</v>
      </c>
      <c r="P9" s="72">
        <f>分析係数表!C12</f>
        <v>0.26979296775158057</v>
      </c>
      <c r="Q9" s="78">
        <f t="shared" si="5"/>
        <v>0.40197820108396592</v>
      </c>
      <c r="R9" s="79">
        <v>0.50782414336066672</v>
      </c>
      <c r="S9" s="80">
        <f t="shared" si="6"/>
        <v>0.51099800144975627</v>
      </c>
      <c r="T9" s="81">
        <f>分析係数表!F12</f>
        <v>0.33481714299007204</v>
      </c>
      <c r="U9" s="82">
        <f t="shared" si="7"/>
        <v>0.17109089091904409</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投入係数表!S10</f>
        <v>9.6138644744207108E-4</v>
      </c>
      <c r="E10" s="73">
        <f t="shared" si="0"/>
        <v>9.6138644744207108E-2</v>
      </c>
      <c r="F10" s="72">
        <f>分析係数表!C13</f>
        <v>6.684233532602335E-2</v>
      </c>
      <c r="G10" s="73">
        <f t="shared" si="1"/>
        <v>6.4261315297817236E-3</v>
      </c>
      <c r="H10" s="73">
        <v>1.0497567861867082E-2</v>
      </c>
      <c r="I10" s="73">
        <f t="shared" si="2"/>
        <v>1.0497567861867082E-2</v>
      </c>
      <c r="J10" s="72">
        <f>分析係数表!G13</f>
        <v>0.23596605339775753</v>
      </c>
      <c r="K10" s="74">
        <f t="shared" si="3"/>
        <v>2.4770696586399114E-3</v>
      </c>
      <c r="L10" s="75"/>
      <c r="M10" s="76"/>
      <c r="N10" s="77">
        <f>分析係数表!H13</f>
        <v>1.6879182236800124E-2</v>
      </c>
      <c r="O10" s="78">
        <f t="shared" si="4"/>
        <v>0.29660314928464598</v>
      </c>
      <c r="P10" s="72">
        <f>分析係数表!C13</f>
        <v>6.684233532602335E-2</v>
      </c>
      <c r="Q10" s="78">
        <f t="shared" si="5"/>
        <v>1.9825647163238869E-2</v>
      </c>
      <c r="R10" s="79">
        <v>2.2149413130271356E-2</v>
      </c>
      <c r="S10" s="80">
        <f t="shared" si="6"/>
        <v>3.264698099213844E-2</v>
      </c>
      <c r="T10" s="81">
        <f>分析係数表!F13</f>
        <v>0.36934894381465649</v>
      </c>
      <c r="U10" s="82">
        <f t="shared" si="7"/>
        <v>1.2058127948183499E-2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投入係数表!S11</f>
        <v>5.0504834705623466E-3</v>
      </c>
      <c r="E11" s="73">
        <f t="shared" si="0"/>
        <v>0.50504834705623469</v>
      </c>
      <c r="F11" s="72">
        <f>分析係数表!C14</f>
        <v>0.21710827927701792</v>
      </c>
      <c r="G11" s="73">
        <f t="shared" si="1"/>
        <v>0.10965017758108127</v>
      </c>
      <c r="H11" s="73">
        <v>0.17083181922452678</v>
      </c>
      <c r="I11" s="73">
        <f t="shared" si="2"/>
        <v>0.17083181922452678</v>
      </c>
      <c r="J11" s="72">
        <f>分析係数表!G14</f>
        <v>0.17574790290253137</v>
      </c>
      <c r="K11" s="74">
        <f t="shared" si="3"/>
        <v>3.0023333977734924E-2</v>
      </c>
      <c r="L11" s="75"/>
      <c r="M11" s="76"/>
      <c r="N11" s="77">
        <f>分析係数表!H14</f>
        <v>1.1225515443921091E-3</v>
      </c>
      <c r="O11" s="78">
        <f t="shared" si="4"/>
        <v>1.9725619323851924E-2</v>
      </c>
      <c r="P11" s="72">
        <f>分析係数表!C14</f>
        <v>0.21710827927701792</v>
      </c>
      <c r="Q11" s="78">
        <f t="shared" si="5"/>
        <v>4.2825952690749847E-3</v>
      </c>
      <c r="R11" s="79">
        <v>2.4095561804195944E-2</v>
      </c>
      <c r="S11" s="80">
        <f t="shared" si="6"/>
        <v>0.19492738102872273</v>
      </c>
      <c r="T11" s="81">
        <f>分析係数表!F14</f>
        <v>0.32729567218469302</v>
      </c>
      <c r="U11" s="82">
        <f t="shared" si="7"/>
        <v>6.3798888200997578E-2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投入係数表!S12</f>
        <v>1.2921033853621436E-2</v>
      </c>
      <c r="E12" s="73">
        <f t="shared" si="0"/>
        <v>1.2921033853621435</v>
      </c>
      <c r="F12" s="72">
        <f>分析係数表!C15</f>
        <v>0.1777237835164599</v>
      </c>
      <c r="G12" s="73">
        <f t="shared" si="1"/>
        <v>0.22963750234098657</v>
      </c>
      <c r="H12" s="73">
        <v>0.31776532942747904</v>
      </c>
      <c r="I12" s="73">
        <f t="shared" si="2"/>
        <v>0.31776532942747904</v>
      </c>
      <c r="J12" s="72">
        <f>分析係数表!G15</f>
        <v>0.10387096116118634</v>
      </c>
      <c r="K12" s="74">
        <f t="shared" si="3"/>
        <v>3.3006590191333257E-2</v>
      </c>
      <c r="L12" s="75"/>
      <c r="M12" s="76"/>
      <c r="N12" s="77">
        <f>分析係数表!H15</f>
        <v>7.5144901505810619E-3</v>
      </c>
      <c r="O12" s="78">
        <f t="shared" si="4"/>
        <v>0.13204558210595668</v>
      </c>
      <c r="P12" s="72">
        <f>分析係数表!C15</f>
        <v>0.1777237835164599</v>
      </c>
      <c r="Q12" s="78">
        <f t="shared" si="5"/>
        <v>2.3467640448503975E-2</v>
      </c>
      <c r="R12" s="79">
        <v>5.5083190590858859E-2</v>
      </c>
      <c r="S12" s="80">
        <f t="shared" si="6"/>
        <v>0.3728485200183379</v>
      </c>
      <c r="T12" s="81">
        <f>分析係数表!F15</f>
        <v>0.33005409485469872</v>
      </c>
      <c r="U12" s="82">
        <f t="shared" si="7"/>
        <v>0.12306018079256653</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投入係数表!S13</f>
        <v>3.0764366318146276E-3</v>
      </c>
      <c r="E13" s="73">
        <f t="shared" si="0"/>
        <v>0.30764366318146275</v>
      </c>
      <c r="F13" s="72">
        <f>分析係数表!C16</f>
        <v>0.12368252551663639</v>
      </c>
      <c r="G13" s="73">
        <f t="shared" si="1"/>
        <v>3.8050145221472757E-2</v>
      </c>
      <c r="H13" s="73">
        <v>7.9868873745658014E-2</v>
      </c>
      <c r="I13" s="73">
        <f t="shared" si="2"/>
        <v>7.9868873745658014E-2</v>
      </c>
      <c r="J13" s="72">
        <f>分析係数表!G16</f>
        <v>1.9772048092292722E-2</v>
      </c>
      <c r="K13" s="74">
        <f t="shared" si="3"/>
        <v>1.579171212776406E-3</v>
      </c>
      <c r="L13" s="75"/>
      <c r="M13" s="76"/>
      <c r="N13" s="77">
        <f>分析係数表!H16</f>
        <v>1.7113434381227897E-2</v>
      </c>
      <c r="O13" s="78">
        <f t="shared" si="4"/>
        <v>0.30071945792976967</v>
      </c>
      <c r="P13" s="72">
        <f>分析係数表!C16</f>
        <v>0.12368252551663639</v>
      </c>
      <c r="Q13" s="78">
        <f t="shared" si="5"/>
        <v>3.7193742028747798E-2</v>
      </c>
      <c r="R13" s="79">
        <v>5.4057932571172113E-2</v>
      </c>
      <c r="S13" s="80">
        <f t="shared" si="6"/>
        <v>0.13392680631683013</v>
      </c>
      <c r="T13" s="81">
        <f>分析係数表!F16</f>
        <v>0.17086837167280561</v>
      </c>
      <c r="U13" s="82">
        <f t="shared" si="7"/>
        <v>2.2883855318695981E-2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投入係数表!S14</f>
        <v>4.2450552690386563E-2</v>
      </c>
      <c r="E14" s="73">
        <f t="shared" si="0"/>
        <v>4.245055269038656</v>
      </c>
      <c r="F14" s="72">
        <f>分析係数表!C17</f>
        <v>0.19283956701830429</v>
      </c>
      <c r="G14" s="73">
        <f t="shared" si="1"/>
        <v>0.8186146200501857</v>
      </c>
      <c r="H14" s="73">
        <v>0.9496064358829962</v>
      </c>
      <c r="I14" s="73">
        <f t="shared" si="2"/>
        <v>0.9496064358829962</v>
      </c>
      <c r="J14" s="72">
        <f>分析係数表!G17</f>
        <v>0.23402763404868787</v>
      </c>
      <c r="K14" s="74">
        <f t="shared" si="3"/>
        <v>0.22223414746710463</v>
      </c>
      <c r="L14" s="75"/>
      <c r="M14" s="76"/>
      <c r="N14" s="77">
        <f>分析係数表!H17</f>
        <v>3.1766349957435482E-3</v>
      </c>
      <c r="O14" s="78">
        <f t="shared" si="4"/>
        <v>5.5820236469226736E-2</v>
      </c>
      <c r="P14" s="72">
        <f>分析係数表!C17</f>
        <v>0.19283956701830429</v>
      </c>
      <c r="Q14" s="78">
        <f t="shared" si="5"/>
        <v>1.0764350231585042E-2</v>
      </c>
      <c r="R14" s="79">
        <v>2.4747684568813176E-2</v>
      </c>
      <c r="S14" s="80">
        <f t="shared" si="6"/>
        <v>0.97435412045180936</v>
      </c>
      <c r="T14" s="81">
        <f>分析係数表!F17</f>
        <v>0.36995154049829787</v>
      </c>
      <c r="U14" s="82">
        <f t="shared" si="7"/>
        <v>0.36046380785201093</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投入係数表!S15</f>
        <v>5.546131594576926E-3</v>
      </c>
      <c r="E15" s="73">
        <f t="shared" si="0"/>
        <v>0.55461315945769263</v>
      </c>
      <c r="F15" s="72">
        <f>分析係数表!C18</f>
        <v>0.30630539049432115</v>
      </c>
      <c r="G15" s="73">
        <f t="shared" si="1"/>
        <v>0.16988100038097775</v>
      </c>
      <c r="H15" s="73">
        <v>0.21485721376647748</v>
      </c>
      <c r="I15" s="73">
        <f t="shared" si="2"/>
        <v>0.21485721376647748</v>
      </c>
      <c r="J15" s="72">
        <f>分析係数表!G18</f>
        <v>0.21755179396051724</v>
      </c>
      <c r="K15" s="74">
        <f t="shared" si="3"/>
        <v>4.6742572300255518E-2</v>
      </c>
      <c r="L15" s="75"/>
      <c r="M15" s="76"/>
      <c r="N15" s="77">
        <f>分析係数表!H18</f>
        <v>5.3704565311248737E-4</v>
      </c>
      <c r="O15" s="78">
        <f t="shared" si="4"/>
        <v>9.4370349101101144E-3</v>
      </c>
      <c r="P15" s="72">
        <f>分析係数表!C18</f>
        <v>0.30630539049432115</v>
      </c>
      <c r="Q15" s="78">
        <f t="shared" si="5"/>
        <v>2.8906146632498193E-3</v>
      </c>
      <c r="R15" s="79">
        <v>7.6385433901870938E-3</v>
      </c>
      <c r="S15" s="80">
        <f t="shared" si="6"/>
        <v>0.22249575715666459</v>
      </c>
      <c r="T15" s="81">
        <f>分析係数表!F18</f>
        <v>0.4635011306393737</v>
      </c>
      <c r="U15" s="82">
        <f t="shared" si="7"/>
        <v>0.10312703500457755</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投入係数表!S16</f>
        <v>1.8578258993236112E-2</v>
      </c>
      <c r="E16" s="73">
        <f t="shared" si="0"/>
        <v>1.8578258993236112</v>
      </c>
      <c r="F16" s="72">
        <f>分析係数表!C19</f>
        <v>0.36966314955627488</v>
      </c>
      <c r="G16" s="73">
        <f t="shared" si="1"/>
        <v>0.68676977327118494</v>
      </c>
      <c r="H16" s="73">
        <v>1.0959412706197527</v>
      </c>
      <c r="I16" s="73">
        <f t="shared" si="2"/>
        <v>1.0959412706197527</v>
      </c>
      <c r="J16" s="72">
        <f>分析係数表!G19</f>
        <v>4.2381117789262797E-2</v>
      </c>
      <c r="K16" s="74">
        <f t="shared" si="3"/>
        <v>4.644721608025007E-2</v>
      </c>
      <c r="L16" s="75"/>
      <c r="M16" s="76"/>
      <c r="N16" s="77">
        <f>分析係数表!H19</f>
        <v>-1.254655481313475E-4</v>
      </c>
      <c r="O16" s="78">
        <f t="shared" si="4"/>
        <v>-2.2046966600875301E-3</v>
      </c>
      <c r="P16" s="72">
        <f>分析係数表!C19</f>
        <v>0.36966314955627488</v>
      </c>
      <c r="Q16" s="78">
        <f t="shared" si="5"/>
        <v>-8.1499511118415639E-4</v>
      </c>
      <c r="R16" s="79">
        <v>5.1724943163668838E-3</v>
      </c>
      <c r="S16" s="80">
        <f t="shared" si="6"/>
        <v>1.1011137649361196</v>
      </c>
      <c r="T16" s="81">
        <f>分析係数表!F19</f>
        <v>0.17645477862102601</v>
      </c>
      <c r="U16" s="82">
        <f t="shared" si="7"/>
        <v>0.19429678562836747</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投入係数表!S17</f>
        <v>2.0877040809786487E-2</v>
      </c>
      <c r="E17" s="73">
        <f t="shared" si="0"/>
        <v>2.0877040809786487</v>
      </c>
      <c r="F17" s="72">
        <f>分析係数表!C20</f>
        <v>0.11840151680286914</v>
      </c>
      <c r="G17" s="73">
        <f t="shared" si="1"/>
        <v>0.24718732982341196</v>
      </c>
      <c r="H17" s="73">
        <v>0.3068624190528329</v>
      </c>
      <c r="I17" s="73">
        <f t="shared" si="2"/>
        <v>0.3068624190528329</v>
      </c>
      <c r="J17" s="72">
        <f>分析係数表!G20</f>
        <v>0.11103277983246747</v>
      </c>
      <c r="K17" s="74">
        <f t="shared" si="3"/>
        <v>3.4071787413551567E-2</v>
      </c>
      <c r="L17" s="75"/>
      <c r="M17" s="76"/>
      <c r="N17" s="77">
        <f>分析係数表!H20</f>
        <v>6.0558701736942728E-4</v>
      </c>
      <c r="O17" s="78">
        <f t="shared" si="4"/>
        <v>1.0641452529972747E-2</v>
      </c>
      <c r="P17" s="72">
        <f>分析係数表!C20</f>
        <v>0.11840151680286914</v>
      </c>
      <c r="Q17" s="78">
        <f t="shared" si="5"/>
        <v>1.2599641205345027E-3</v>
      </c>
      <c r="R17" s="79">
        <v>3.2860920439204524E-3</v>
      </c>
      <c r="S17" s="80">
        <f t="shared" si="6"/>
        <v>0.31014851109675334</v>
      </c>
      <c r="T17" s="81">
        <f>分析係数表!F20</f>
        <v>0.24737258814980315</v>
      </c>
      <c r="U17" s="82">
        <f t="shared" si="7"/>
        <v>7.6722239900811812E-2</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投入係数表!S18</f>
        <v>3.4738096967573504E-2</v>
      </c>
      <c r="E18" s="73">
        <f t="shared" si="0"/>
        <v>3.4738096967573502</v>
      </c>
      <c r="F18" s="72">
        <f>分析係数表!C21</f>
        <v>0.26258212636596168</v>
      </c>
      <c r="G18" s="73">
        <f t="shared" si="1"/>
        <v>0.91216033676524155</v>
      </c>
      <c r="H18" s="73">
        <v>1.0325714222505162</v>
      </c>
      <c r="I18" s="73">
        <f t="shared" si="2"/>
        <v>1.0325714222505162</v>
      </c>
      <c r="J18" s="72">
        <f>分析係数表!G21</f>
        <v>0.28467983327929475</v>
      </c>
      <c r="K18" s="74">
        <f t="shared" si="3"/>
        <v>0.29395226033524124</v>
      </c>
      <c r="L18" s="75"/>
      <c r="M18" s="76"/>
      <c r="N18" s="77">
        <f>分析係数表!H21</f>
        <v>1.0324354165676096E-3</v>
      </c>
      <c r="O18" s="78">
        <f t="shared" si="4"/>
        <v>1.8142087198947783E-2</v>
      </c>
      <c r="P18" s="72">
        <f>分析係数表!C21</f>
        <v>0.26258212636596168</v>
      </c>
      <c r="Q18" s="78">
        <f t="shared" si="5"/>
        <v>4.7637878334164021E-3</v>
      </c>
      <c r="R18" s="79">
        <v>1.3839116805662429E-2</v>
      </c>
      <c r="S18" s="80">
        <f t="shared" si="6"/>
        <v>1.0464105390561786</v>
      </c>
      <c r="T18" s="81">
        <f>分析係数表!F21</f>
        <v>0.42515189534375575</v>
      </c>
      <c r="U18" s="82">
        <f t="shared" si="7"/>
        <v>0.44488342398741548</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投入係数表!S19</f>
        <v>1.4288339023316826E-2</v>
      </c>
      <c r="E19" s="73">
        <f t="shared" si="0"/>
        <v>1.4288339023316827</v>
      </c>
      <c r="F19" s="72">
        <f>分析係数表!C22</f>
        <v>0.19256748567873505</v>
      </c>
      <c r="G19" s="73">
        <f t="shared" si="1"/>
        <v>0.27514695202454742</v>
      </c>
      <c r="H19" s="73">
        <v>0.32122144326893837</v>
      </c>
      <c r="I19" s="73">
        <f t="shared" si="2"/>
        <v>0.32122144326893837</v>
      </c>
      <c r="J19" s="72">
        <f>分析係数表!G22</f>
        <v>0.19753386347788673</v>
      </c>
      <c r="K19" s="74">
        <f t="shared" si="3"/>
        <v>6.3452112720856213E-2</v>
      </c>
      <c r="L19" s="75"/>
      <c r="M19" s="76"/>
      <c r="N19" s="77">
        <f>分析係数表!H22</f>
        <v>4.8211298587508529E-5</v>
      </c>
      <c r="O19" s="78">
        <f t="shared" si="4"/>
        <v>8.4717510549659717E-4</v>
      </c>
      <c r="P19" s="72">
        <f>分析係数表!C22</f>
        <v>0.19256748567873505</v>
      </c>
      <c r="Q19" s="78">
        <f t="shared" si="5"/>
        <v>1.6313837999509684E-4</v>
      </c>
      <c r="R19" s="79">
        <v>3.9822612154135593E-3</v>
      </c>
      <c r="S19" s="80">
        <f t="shared" si="6"/>
        <v>0.32520370448435193</v>
      </c>
      <c r="T19" s="81">
        <f>分析係数表!F22</f>
        <v>0.41915604646677446</v>
      </c>
      <c r="U19" s="82">
        <f t="shared" si="7"/>
        <v>0.1363110990680102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投入係数表!S20</f>
        <v>1.8031336925357956E-3</v>
      </c>
      <c r="E20" s="73">
        <f t="shared" si="0"/>
        <v>0.18031336925357955</v>
      </c>
      <c r="F20" s="72">
        <f>分析係数表!C23</f>
        <v>0.20116432520583094</v>
      </c>
      <c r="G20" s="73">
        <f t="shared" si="1"/>
        <v>3.6272617251486151E-2</v>
      </c>
      <c r="H20" s="73">
        <v>5.9195048197334461E-2</v>
      </c>
      <c r="I20" s="73">
        <f t="shared" si="2"/>
        <v>5.9195048197334461E-2</v>
      </c>
      <c r="J20" s="72">
        <f>分析係数表!G23</f>
        <v>0.20785566100352021</v>
      </c>
      <c r="K20" s="74">
        <f t="shared" si="3"/>
        <v>1.2304025871192191E-2</v>
      </c>
      <c r="L20" s="75"/>
      <c r="M20" s="76"/>
      <c r="N20" s="77">
        <f>分析係数表!H23</f>
        <v>2.5225877402069866E-5</v>
      </c>
      <c r="O20" s="78">
        <f t="shared" si="4"/>
        <v>4.4327234435622293E-4</v>
      </c>
      <c r="P20" s="72">
        <f>分析係数表!C23</f>
        <v>0.20116432520583094</v>
      </c>
      <c r="Q20" s="78">
        <f t="shared" si="5"/>
        <v>8.9170582034826316E-5</v>
      </c>
      <c r="R20" s="79">
        <v>3.796072564757497E-3</v>
      </c>
      <c r="S20" s="80">
        <f t="shared" si="6"/>
        <v>6.2991120762091957E-2</v>
      </c>
      <c r="T20" s="81">
        <f>分析係数表!F23</f>
        <v>0.42478695148042223</v>
      </c>
      <c r="U20" s="82">
        <f t="shared" si="7"/>
        <v>2.6757806158864174E-2</v>
      </c>
      <c r="V20" s="83">
        <f>分析係数表!D23</f>
        <v>3.5044555722743287E-2</v>
      </c>
      <c r="W20" s="84">
        <f t="shared" si="8"/>
        <v>0</v>
      </c>
      <c r="X20" s="72">
        <f>分析係数表!E23</f>
        <v>3.4275414947972954E-2</v>
      </c>
      <c r="Y20" s="85">
        <f t="shared" si="9"/>
        <v>0</v>
      </c>
    </row>
    <row r="21" spans="1:25" x14ac:dyDescent="0.15">
      <c r="A21" s="10" t="s">
        <v>9</v>
      </c>
      <c r="B21" s="9" t="s">
        <v>227</v>
      </c>
      <c r="C21" s="71">
        <f>最終需要_まとめ!C22</f>
        <v>100</v>
      </c>
      <c r="D21" s="72">
        <f>投入係数表!S21</f>
        <v>0.13735434995321252</v>
      </c>
      <c r="E21" s="73">
        <f t="shared" si="0"/>
        <v>13.735434995321253</v>
      </c>
      <c r="F21" s="72">
        <f>分析係数表!C24</f>
        <v>0.46796458506974481</v>
      </c>
      <c r="G21" s="73">
        <f t="shared" si="1"/>
        <v>6.4276971383379626</v>
      </c>
      <c r="H21" s="73">
        <v>6.8871134192143098</v>
      </c>
      <c r="I21" s="73">
        <f t="shared" si="2"/>
        <v>106.88711341921432</v>
      </c>
      <c r="J21" s="72">
        <f>分析係数表!G24</f>
        <v>0.19290112247208774</v>
      </c>
      <c r="K21" s="74">
        <f t="shared" si="3"/>
        <v>20.618644156367793</v>
      </c>
      <c r="L21" s="75"/>
      <c r="M21" s="76"/>
      <c r="N21" s="77">
        <f>分析係数表!H24</f>
        <v>1.1220536652328578E-3</v>
      </c>
      <c r="O21" s="78">
        <f t="shared" si="4"/>
        <v>1.9716870527581733E-2</v>
      </c>
      <c r="P21" s="72">
        <f>分析係数表!C24</f>
        <v>0.46796458506974481</v>
      </c>
      <c r="Q21" s="78">
        <f t="shared" si="5"/>
        <v>9.2267971353136666E-3</v>
      </c>
      <c r="R21" s="79">
        <v>1.8725207046997538E-2</v>
      </c>
      <c r="S21" s="80">
        <f t="shared" si="6"/>
        <v>106.90583862626131</v>
      </c>
      <c r="T21" s="81">
        <f>分析係数表!F24</f>
        <v>0.36341689561906876</v>
      </c>
      <c r="U21" s="82">
        <f t="shared" si="7"/>
        <v>38.851387997109015</v>
      </c>
      <c r="V21" s="83">
        <f>分析係数表!D24</f>
        <v>4.5804723184795566E-2</v>
      </c>
      <c r="W21" s="84">
        <f t="shared" si="8"/>
        <v>5</v>
      </c>
      <c r="X21" s="72">
        <f>分析係数表!E24</f>
        <v>4.4933066139114755E-2</v>
      </c>
      <c r="Y21" s="85">
        <f t="shared" si="9"/>
        <v>5</v>
      </c>
    </row>
    <row r="22" spans="1:25" x14ac:dyDescent="0.15">
      <c r="A22" s="10" t="s">
        <v>10</v>
      </c>
      <c r="B22" s="9" t="s">
        <v>228</v>
      </c>
      <c r="C22" s="86"/>
      <c r="D22" s="72">
        <f>投入係数表!S22</f>
        <v>0.14178100044010136</v>
      </c>
      <c r="E22" s="73">
        <f t="shared" si="0"/>
        <v>14.178100044010137</v>
      </c>
      <c r="F22" s="72">
        <f>分析係数表!C25</f>
        <v>0.11839811615034102</v>
      </c>
      <c r="G22" s="73">
        <f t="shared" si="1"/>
        <v>1.6786603358018672</v>
      </c>
      <c r="H22" s="73">
        <v>1.8865733741355215</v>
      </c>
      <c r="I22" s="73">
        <f t="shared" si="2"/>
        <v>1.8865733741355215</v>
      </c>
      <c r="J22" s="72">
        <f>分析係数表!G25</f>
        <v>0.19601885967651284</v>
      </c>
      <c r="K22" s="74">
        <f t="shared" si="3"/>
        <v>0.36980396149411615</v>
      </c>
      <c r="L22" s="75"/>
      <c r="M22" s="76"/>
      <c r="N22" s="77">
        <f>分析係数表!H25</f>
        <v>4.7721717414244671E-4</v>
      </c>
      <c r="O22" s="78">
        <f t="shared" si="4"/>
        <v>8.3857212249757833E-3</v>
      </c>
      <c r="P22" s="72">
        <f>分析係数表!C25</f>
        <v>0.11839811615034102</v>
      </c>
      <c r="Q22" s="78">
        <f t="shared" si="5"/>
        <v>9.9285359559906283E-4</v>
      </c>
      <c r="R22" s="79">
        <v>6.263428781871529E-3</v>
      </c>
      <c r="S22" s="80">
        <f t="shared" si="6"/>
        <v>1.892836802917393</v>
      </c>
      <c r="T22" s="81">
        <f>分析係数表!F25</f>
        <v>0.34892899519140697</v>
      </c>
      <c r="U22" s="82">
        <f t="shared" si="7"/>
        <v>0.6604656437032812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投入係数表!S23</f>
        <v>2.2355439524519627E-2</v>
      </c>
      <c r="E23" s="73">
        <f t="shared" si="0"/>
        <v>2.2355439524519625</v>
      </c>
      <c r="F23" s="72">
        <f>分析係数表!C26</f>
        <v>0.29113960871661038</v>
      </c>
      <c r="G23" s="73">
        <f t="shared" si="1"/>
        <v>0.65085539158564898</v>
      </c>
      <c r="H23" s="73">
        <v>0.76786719789942315</v>
      </c>
      <c r="I23" s="73">
        <f t="shared" si="2"/>
        <v>0.76786719789942315</v>
      </c>
      <c r="J23" s="72">
        <f>分析係数表!G26</f>
        <v>0.2004458717578543</v>
      </c>
      <c r="K23" s="74">
        <f t="shared" si="3"/>
        <v>0.15391580987721071</v>
      </c>
      <c r="L23" s="75"/>
      <c r="M23" s="76"/>
      <c r="N23" s="77">
        <f>分析係数表!H26</f>
        <v>1.0726059667332082E-2</v>
      </c>
      <c r="O23" s="78">
        <f t="shared" si="4"/>
        <v>0.18847969244680832</v>
      </c>
      <c r="P23" s="72">
        <f>分析係数表!C26</f>
        <v>0.29113960871661038</v>
      </c>
      <c r="Q23" s="78">
        <f t="shared" si="5"/>
        <v>5.4873903909990834E-2</v>
      </c>
      <c r="R23" s="79">
        <v>6.1739244645646903E-2</v>
      </c>
      <c r="S23" s="80">
        <f t="shared" si="6"/>
        <v>0.8296064425450701</v>
      </c>
      <c r="T23" s="81">
        <f>分析係数表!F26</f>
        <v>0.34176102976079403</v>
      </c>
      <c r="U23" s="82">
        <f t="shared" si="7"/>
        <v>0.28352715210039214</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投入係数表!S24</f>
        <v>3.8455457897682848E-5</v>
      </c>
      <c r="E24" s="73">
        <f t="shared" si="0"/>
        <v>3.8455457897682848E-3</v>
      </c>
      <c r="F24" s="72">
        <f>分析係数表!C27</f>
        <v>0.22390034937983039</v>
      </c>
      <c r="G24" s="73">
        <f t="shared" si="1"/>
        <v>8.6101904588525477E-4</v>
      </c>
      <c r="H24" s="73">
        <v>2.9984670909042419E-3</v>
      </c>
      <c r="I24" s="73">
        <f t="shared" si="2"/>
        <v>2.9984670909042419E-3</v>
      </c>
      <c r="J24" s="72">
        <f>分析係数表!G27</f>
        <v>0.17801424712710151</v>
      </c>
      <c r="K24" s="74">
        <f t="shared" si="3"/>
        <v>5.3376986172270883E-4</v>
      </c>
      <c r="L24" s="75"/>
      <c r="M24" s="76"/>
      <c r="N24" s="77">
        <f>分析係数表!H27</f>
        <v>1.001616696609949E-2</v>
      </c>
      <c r="O24" s="78">
        <f t="shared" si="4"/>
        <v>0.17600536709823106</v>
      </c>
      <c r="P24" s="72">
        <f>分析係数表!C27</f>
        <v>0.22390034937983039</v>
      </c>
      <c r="Q24" s="78">
        <f t="shared" si="5"/>
        <v>3.9407663186019237E-2</v>
      </c>
      <c r="R24" s="79">
        <v>4.0244256058457863E-2</v>
      </c>
      <c r="S24" s="80">
        <f t="shared" si="6"/>
        <v>4.3242723149362103E-2</v>
      </c>
      <c r="T24" s="81">
        <f>分析係数表!F27</f>
        <v>0.3354402389489512</v>
      </c>
      <c r="U24" s="82">
        <f t="shared" si="7"/>
        <v>1.4505349386025367E-2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投入係数表!S25</f>
        <v>0</v>
      </c>
      <c r="E25" s="73">
        <f t="shared" si="0"/>
        <v>0</v>
      </c>
      <c r="F25" s="72">
        <f>分析係数表!C28</f>
        <v>0.22512814125204084</v>
      </c>
      <c r="G25" s="73">
        <f t="shared" si="1"/>
        <v>0</v>
      </c>
      <c r="H25" s="73">
        <v>2.4544552391021612E-2</v>
      </c>
      <c r="I25" s="73">
        <f t="shared" si="2"/>
        <v>2.4544552391021612E-2</v>
      </c>
      <c r="J25" s="72">
        <f>分析係数表!G28</f>
        <v>0.17968722251031818</v>
      </c>
      <c r="K25" s="74">
        <f t="shared" si="3"/>
        <v>4.4103424469016626E-3</v>
      </c>
      <c r="L25" s="75"/>
      <c r="M25" s="76"/>
      <c r="N25" s="77">
        <f>分析係数表!H28</f>
        <v>8.1409051127791718E-3</v>
      </c>
      <c r="O25" s="78">
        <f t="shared" si="4"/>
        <v>0.14305302594656566</v>
      </c>
      <c r="P25" s="72">
        <f>分析係数表!C28</f>
        <v>0.22512814125204084</v>
      </c>
      <c r="Q25" s="78">
        <f t="shared" si="5"/>
        <v>3.2205261831830298E-2</v>
      </c>
      <c r="R25" s="79">
        <v>4.1443757393963616E-2</v>
      </c>
      <c r="S25" s="80">
        <f t="shared" si="6"/>
        <v>6.5988309784985225E-2</v>
      </c>
      <c r="T25" s="81">
        <f>分析係数表!F28</f>
        <v>0.30733691598411605</v>
      </c>
      <c r="U25" s="82">
        <f t="shared" si="7"/>
        <v>2.0280643620321826E-2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投入係数表!S26</f>
        <v>1.066925315227934E-2</v>
      </c>
      <c r="E26" s="73">
        <f t="shared" si="0"/>
        <v>1.0669253152279341</v>
      </c>
      <c r="F26" s="72">
        <f>分析係数表!C29</f>
        <v>0.20292812083079403</v>
      </c>
      <c r="G26" s="73">
        <f t="shared" si="1"/>
        <v>0.21650914928600723</v>
      </c>
      <c r="H26" s="73">
        <v>0.26858783266007319</v>
      </c>
      <c r="I26" s="73">
        <f t="shared" si="2"/>
        <v>0.26858783266007319</v>
      </c>
      <c r="J26" s="72">
        <f>分析係数表!G29</f>
        <v>0.25422836329948895</v>
      </c>
      <c r="K26" s="74">
        <f t="shared" si="3"/>
        <v>6.8282645099327424E-2</v>
      </c>
      <c r="L26" s="75"/>
      <c r="M26" s="76"/>
      <c r="N26" s="77">
        <f>分析係数表!H29</f>
        <v>1.2173975242294967E-2</v>
      </c>
      <c r="O26" s="78">
        <f t="shared" si="4"/>
        <v>0.2139226501332285</v>
      </c>
      <c r="P26" s="72">
        <f>分析係数表!C29</f>
        <v>0.20292812083079403</v>
      </c>
      <c r="Q26" s="78">
        <f t="shared" si="5"/>
        <v>4.3410921394679475E-2</v>
      </c>
      <c r="R26" s="79">
        <v>6.3303432994393297E-2</v>
      </c>
      <c r="S26" s="80">
        <f t="shared" si="6"/>
        <v>0.33189126565446647</v>
      </c>
      <c r="T26" s="81">
        <f>分析係数表!F29</f>
        <v>0.40384720428768384</v>
      </c>
      <c r="U26" s="82">
        <f t="shared" si="7"/>
        <v>0.13403335976205727</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投入係数表!S27</f>
        <v>9.0583967492319586E-4</v>
      </c>
      <c r="E27" s="73">
        <f t="shared" si="0"/>
        <v>9.0583967492319589E-2</v>
      </c>
      <c r="F27" s="72">
        <f>分析係数表!C30</f>
        <v>1</v>
      </c>
      <c r="G27" s="73">
        <f t="shared" si="1"/>
        <v>9.0583967492319589E-2</v>
      </c>
      <c r="H27" s="73">
        <v>0.18324755050856542</v>
      </c>
      <c r="I27" s="73">
        <f t="shared" si="2"/>
        <v>0.18324755050856542</v>
      </c>
      <c r="J27" s="72">
        <f>分析係数表!G30</f>
        <v>0.34673715455884868</v>
      </c>
      <c r="K27" s="74">
        <f t="shared" si="3"/>
        <v>6.3538734243218875E-2</v>
      </c>
      <c r="L27" s="75"/>
      <c r="M27" s="76"/>
      <c r="N27" s="77">
        <f>分析係数表!H30</f>
        <v>0</v>
      </c>
      <c r="O27" s="78">
        <f t="shared" si="4"/>
        <v>0</v>
      </c>
      <c r="P27" s="72">
        <f>分析係数表!C30</f>
        <v>1</v>
      </c>
      <c r="Q27" s="78">
        <f t="shared" si="5"/>
        <v>0</v>
      </c>
      <c r="R27" s="79">
        <v>7.5555607521031076E-2</v>
      </c>
      <c r="S27" s="80">
        <f t="shared" si="6"/>
        <v>0.25880315802959653</v>
      </c>
      <c r="T27" s="81">
        <f>分析係数表!F30</f>
        <v>0.44336430675838301</v>
      </c>
      <c r="U27" s="82">
        <f t="shared" si="7"/>
        <v>0.1147440827466723</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投入係数表!S28</f>
        <v>1.1233266534778689E-2</v>
      </c>
      <c r="E28" s="73">
        <f t="shared" si="0"/>
        <v>1.123326653477869</v>
      </c>
      <c r="F28" s="72">
        <f>分析係数表!C31</f>
        <v>0.99667993786519227</v>
      </c>
      <c r="G28" s="73">
        <f t="shared" si="1"/>
        <v>1.1195971391906367</v>
      </c>
      <c r="H28" s="73">
        <v>1.7298420965711345</v>
      </c>
      <c r="I28" s="73">
        <f t="shared" si="2"/>
        <v>1.7298420965711345</v>
      </c>
      <c r="J28" s="72">
        <f>分析係数表!G31</f>
        <v>7.0744430198025232E-2</v>
      </c>
      <c r="K28" s="74">
        <f t="shared" si="3"/>
        <v>0.12237669345448225</v>
      </c>
      <c r="L28" s="75"/>
      <c r="M28" s="76"/>
      <c r="N28" s="77">
        <f>分析係数表!H31</f>
        <v>1.5783931066306964E-2</v>
      </c>
      <c r="O28" s="78">
        <f t="shared" si="4"/>
        <v>0.27735725562294272</v>
      </c>
      <c r="P28" s="72">
        <f>分析係数表!C31</f>
        <v>0.99667993786519227</v>
      </c>
      <c r="Q28" s="78">
        <f t="shared" si="5"/>
        <v>0.27643641230073479</v>
      </c>
      <c r="R28" s="79">
        <v>0.52414226801360686</v>
      </c>
      <c r="S28" s="80">
        <f t="shared" si="6"/>
        <v>2.2539843645847415</v>
      </c>
      <c r="T28" s="81">
        <f>分析係数表!F31</f>
        <v>0.308369223350977</v>
      </c>
      <c r="U28" s="82">
        <f t="shared" si="7"/>
        <v>0.69505940795224208</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投入係数表!S29</f>
        <v>4.059187222533189E-4</v>
      </c>
      <c r="E29" s="73">
        <f t="shared" si="0"/>
        <v>4.0591872225331893E-2</v>
      </c>
      <c r="F29" s="72">
        <f>分析係数表!C32</f>
        <v>0.99973750468741629</v>
      </c>
      <c r="G29" s="73">
        <f t="shared" si="1"/>
        <v>4.0581217049143747E-2</v>
      </c>
      <c r="H29" s="73">
        <v>8.3126182952715011E-2</v>
      </c>
      <c r="I29" s="73">
        <f t="shared" si="2"/>
        <v>8.3126182952715011E-2</v>
      </c>
      <c r="J29" s="72">
        <f>分析係数表!G32</f>
        <v>0.13654952076677315</v>
      </c>
      <c r="K29" s="74">
        <f t="shared" si="3"/>
        <v>1.1350840445364344E-2</v>
      </c>
      <c r="L29" s="75"/>
      <c r="M29" s="76"/>
      <c r="N29" s="77">
        <f>分析係数表!H32</f>
        <v>6.1925380029087757E-3</v>
      </c>
      <c r="O29" s="78">
        <f t="shared" si="4"/>
        <v>0.10881606987589423</v>
      </c>
      <c r="P29" s="72">
        <f>分析係数表!C32</f>
        <v>0.99973750468741629</v>
      </c>
      <c r="Q29" s="78">
        <f t="shared" si="5"/>
        <v>0.10878750616761804</v>
      </c>
      <c r="R29" s="79">
        <v>0.1620206441608113</v>
      </c>
      <c r="S29" s="80">
        <f t="shared" si="6"/>
        <v>0.24514682711352631</v>
      </c>
      <c r="T29" s="81">
        <f>分析係数表!F32</f>
        <v>0.46980830670926516</v>
      </c>
      <c r="U29" s="82">
        <f t="shared" si="7"/>
        <v>0.11517201574135477</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投入係数表!S30</f>
        <v>1.2818485965894282E-4</v>
      </c>
      <c r="E30" s="73">
        <f t="shared" si="0"/>
        <v>1.2818485965894282E-2</v>
      </c>
      <c r="F30" s="72">
        <f>分析係数表!C33</f>
        <v>0.92720800471848297</v>
      </c>
      <c r="G30" s="73">
        <f t="shared" si="1"/>
        <v>1.1885402795948713E-2</v>
      </c>
      <c r="H30" s="73">
        <v>5.4192069715122991E-2</v>
      </c>
      <c r="I30" s="73">
        <f t="shared" si="2"/>
        <v>5.4192069715122991E-2</v>
      </c>
      <c r="J30" s="72">
        <f>分析係数表!G33</f>
        <v>0.48251618559482062</v>
      </c>
      <c r="K30" s="74">
        <f t="shared" si="3"/>
        <v>2.6148550768429743E-2</v>
      </c>
      <c r="L30" s="75"/>
      <c r="M30" s="76"/>
      <c r="N30" s="77">
        <f>分析係数表!H33</f>
        <v>1.0711870111293417E-3</v>
      </c>
      <c r="O30" s="78">
        <f t="shared" si="4"/>
        <v>1.8823035175310796E-2</v>
      </c>
      <c r="P30" s="72">
        <f>分析係数表!C33</f>
        <v>0.92720800471848297</v>
      </c>
      <c r="Q30" s="78">
        <f t="shared" si="5"/>
        <v>1.7452868887645741E-2</v>
      </c>
      <c r="R30" s="79">
        <v>7.0900031324536317E-2</v>
      </c>
      <c r="S30" s="80">
        <f t="shared" si="6"/>
        <v>0.12509210103965931</v>
      </c>
      <c r="T30" s="81">
        <f>分析係数表!F33</f>
        <v>0.61375438359859724</v>
      </c>
      <c r="U30" s="82">
        <f t="shared" si="7"/>
        <v>7.677582536664955E-2</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投入係数表!S31</f>
        <v>5.5820233552814298E-2</v>
      </c>
      <c r="E31" s="73">
        <f t="shared" si="0"/>
        <v>5.5820233552814296</v>
      </c>
      <c r="F31" s="72">
        <f>分析係数表!C34</f>
        <v>0.43058167090385968</v>
      </c>
      <c r="G31" s="73">
        <f t="shared" si="1"/>
        <v>2.4035169433414469</v>
      </c>
      <c r="H31" s="73">
        <v>2.8280020770268961</v>
      </c>
      <c r="I31" s="73">
        <f t="shared" si="2"/>
        <v>2.8280020770268961</v>
      </c>
      <c r="J31" s="72">
        <f>分析係数表!G34</f>
        <v>0.40252218378442245</v>
      </c>
      <c r="K31" s="74">
        <f t="shared" si="3"/>
        <v>1.1383335717917487</v>
      </c>
      <c r="L31" s="75"/>
      <c r="M31" s="76"/>
      <c r="N31" s="77">
        <f>分析係数表!H34</f>
        <v>0.17332617383102331</v>
      </c>
      <c r="O31" s="78">
        <f t="shared" si="4"/>
        <v>3.045709696744491</v>
      </c>
      <c r="P31" s="72">
        <f>分析係数表!C34</f>
        <v>0.43058167090385968</v>
      </c>
      <c r="Q31" s="78">
        <f t="shared" si="5"/>
        <v>1.3114267703123308</v>
      </c>
      <c r="R31" s="79">
        <v>1.473189891917738</v>
      </c>
      <c r="S31" s="80">
        <f t="shared" si="6"/>
        <v>4.3011919689446341</v>
      </c>
      <c r="T31" s="81">
        <f>分析係数表!F34</f>
        <v>0.66293540075026103</v>
      </c>
      <c r="U31" s="82">
        <f t="shared" si="7"/>
        <v>2.8514124216361152</v>
      </c>
      <c r="V31" s="83">
        <f>分析係数表!D34</f>
        <v>0.16067471370017011</v>
      </c>
      <c r="W31" s="84">
        <f t="shared" si="8"/>
        <v>1</v>
      </c>
      <c r="X31" s="72">
        <f>分析係数表!E34</f>
        <v>0.14658203786750718</v>
      </c>
      <c r="Y31" s="85">
        <f t="shared" si="9"/>
        <v>1</v>
      </c>
    </row>
    <row r="32" spans="1:25" x14ac:dyDescent="0.15">
      <c r="A32" s="10" t="s">
        <v>20</v>
      </c>
      <c r="B32" s="9" t="s">
        <v>37</v>
      </c>
      <c r="C32" s="86"/>
      <c r="D32" s="72">
        <f>投入係数表!S32</f>
        <v>7.9389156415438592E-3</v>
      </c>
      <c r="E32" s="73">
        <f t="shared" si="0"/>
        <v>0.79389156415438589</v>
      </c>
      <c r="F32" s="72">
        <f>分析係数表!C35</f>
        <v>0.85041941808411148</v>
      </c>
      <c r="G32" s="73">
        <f t="shared" si="1"/>
        <v>0.67514080201005788</v>
      </c>
      <c r="H32" s="73">
        <v>0.97159504342289083</v>
      </c>
      <c r="I32" s="73">
        <f t="shared" si="2"/>
        <v>0.97159504342289083</v>
      </c>
      <c r="J32" s="72">
        <f>分析係数表!G35</f>
        <v>0.31439227022235533</v>
      </c>
      <c r="K32" s="74">
        <f t="shared" si="3"/>
        <v>0.30546197143851056</v>
      </c>
      <c r="L32" s="75"/>
      <c r="M32" s="76"/>
      <c r="N32" s="77">
        <f>分析係数表!H35</f>
        <v>5.0116599150103677E-2</v>
      </c>
      <c r="O32" s="78">
        <f t="shared" si="4"/>
        <v>0.88065529068989723</v>
      </c>
      <c r="P32" s="72">
        <f>分析係数表!C35</f>
        <v>0.85041941808411148</v>
      </c>
      <c r="Q32" s="78">
        <f t="shared" si="5"/>
        <v>0.74892635984119649</v>
      </c>
      <c r="R32" s="79">
        <v>1.1501188878145425</v>
      </c>
      <c r="S32" s="80">
        <f t="shared" si="6"/>
        <v>2.1217139312374336</v>
      </c>
      <c r="T32" s="81">
        <f>分析係数表!F35</f>
        <v>0.64510687312527537</v>
      </c>
      <c r="U32" s="82">
        <f t="shared" si="7"/>
        <v>1.3687322398469164</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投入係数表!S33</f>
        <v>2.6534265949401162E-3</v>
      </c>
      <c r="E33" s="73">
        <f t="shared" si="0"/>
        <v>0.26534265949401165</v>
      </c>
      <c r="F33" s="72">
        <f>分析係数表!C36</f>
        <v>0.99367212085214862</v>
      </c>
      <c r="G33" s="73">
        <f t="shared" si="1"/>
        <v>0.26366360321196408</v>
      </c>
      <c r="H33" s="73">
        <v>0.50479689071570844</v>
      </c>
      <c r="I33" s="73">
        <f t="shared" si="2"/>
        <v>0.50479689071570844</v>
      </c>
      <c r="J33" s="72">
        <f>分析係数表!G36</f>
        <v>5.4622350270852466E-2</v>
      </c>
      <c r="K33" s="74">
        <f t="shared" si="3"/>
        <v>2.757319258031066E-2</v>
      </c>
      <c r="L33" s="75"/>
      <c r="M33" s="76"/>
      <c r="N33" s="77">
        <f>分析係数表!H36</f>
        <v>0.22260102528255266</v>
      </c>
      <c r="O33" s="78">
        <f t="shared" si="4"/>
        <v>3.9115736892069228</v>
      </c>
      <c r="P33" s="72">
        <f>分析係数表!C36</f>
        <v>0.99367212085214862</v>
      </c>
      <c r="Q33" s="78">
        <f t="shared" si="5"/>
        <v>3.8868217236237061</v>
      </c>
      <c r="R33" s="79">
        <v>4.1419455025553589</v>
      </c>
      <c r="S33" s="80">
        <f t="shared" si="6"/>
        <v>4.646742393271067</v>
      </c>
      <c r="T33" s="81">
        <f>分析係数表!F36</f>
        <v>0.84078106922799567</v>
      </c>
      <c r="U33" s="82">
        <f t="shared" si="7"/>
        <v>3.9068930378415034</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投入係数表!S34</f>
        <v>2.1065045270619604E-2</v>
      </c>
      <c r="E34" s="73">
        <f t="shared" si="0"/>
        <v>2.1065045270619605</v>
      </c>
      <c r="F34" s="72">
        <f>分析係数表!C37</f>
        <v>0.57178358697686016</v>
      </c>
      <c r="G34" s="73">
        <f t="shared" si="1"/>
        <v>1.2044647144664822</v>
      </c>
      <c r="H34" s="73">
        <v>1.6115709106521821</v>
      </c>
      <c r="I34" s="73">
        <f t="shared" si="2"/>
        <v>1.6115709106521821</v>
      </c>
      <c r="J34" s="72">
        <f>分析係数表!G37</f>
        <v>0.36884830758302428</v>
      </c>
      <c r="K34" s="74">
        <f t="shared" si="3"/>
        <v>0.59442520294409062</v>
      </c>
      <c r="L34" s="75"/>
      <c r="M34" s="76"/>
      <c r="N34" s="77">
        <f>分析係数表!H37</f>
        <v>4.5622990798280361E-2</v>
      </c>
      <c r="O34" s="78">
        <f t="shared" si="4"/>
        <v>0.80169302995330993</v>
      </c>
      <c r="P34" s="72">
        <f>分析係数表!C37</f>
        <v>0.57178358697686016</v>
      </c>
      <c r="Q34" s="78">
        <f t="shared" si="5"/>
        <v>0.45839491632105095</v>
      </c>
      <c r="R34" s="79">
        <v>0.61916472707982739</v>
      </c>
      <c r="S34" s="80">
        <f t="shared" si="6"/>
        <v>2.2307356377320096</v>
      </c>
      <c r="T34" s="81">
        <f>分析係数表!F37</f>
        <v>0.64429400301330442</v>
      </c>
      <c r="U34" s="82">
        <f t="shared" si="7"/>
        <v>1.437249593698793</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投入係数表!S35</f>
        <v>6.1015993197656784E-3</v>
      </c>
      <c r="E35" s="73">
        <f t="shared" si="0"/>
        <v>0.61015993197656782</v>
      </c>
      <c r="F35" s="72">
        <f>分析係数表!C38</f>
        <v>0.42668283982472699</v>
      </c>
      <c r="G35" s="73">
        <f t="shared" si="1"/>
        <v>0.26034477252302418</v>
      </c>
      <c r="H35" s="73">
        <v>0.50244058066060515</v>
      </c>
      <c r="I35" s="73">
        <f t="shared" si="2"/>
        <v>0.50244058066060515</v>
      </c>
      <c r="J35" s="72">
        <f>分析係数表!G38</f>
        <v>0.18042179614021467</v>
      </c>
      <c r="K35" s="74">
        <f t="shared" si="3"/>
        <v>9.0651232016518785E-2</v>
      </c>
      <c r="L35" s="75"/>
      <c r="M35" s="76"/>
      <c r="N35" s="77">
        <f>分析係数表!H38</f>
        <v>3.1385057501308801E-2</v>
      </c>
      <c r="O35" s="78">
        <f t="shared" si="4"/>
        <v>0.5515022448820146</v>
      </c>
      <c r="P35" s="72">
        <f>分析係数表!C38</f>
        <v>0.42668283982472699</v>
      </c>
      <c r="Q35" s="78">
        <f t="shared" si="5"/>
        <v>0.23531654401596999</v>
      </c>
      <c r="R35" s="79">
        <v>0.3770865440487971</v>
      </c>
      <c r="S35" s="80">
        <f t="shared" si="6"/>
        <v>0.87952712470940231</v>
      </c>
      <c r="T35" s="81">
        <f>分析係数表!F38</f>
        <v>0.52437100026299643</v>
      </c>
      <c r="U35" s="82">
        <f t="shared" si="7"/>
        <v>0.4611985181423065</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投入係数表!S36</f>
        <v>0</v>
      </c>
      <c r="E36" s="73">
        <f t="shared" si="0"/>
        <v>0</v>
      </c>
      <c r="F36" s="72">
        <f>分析係数表!C39</f>
        <v>1</v>
      </c>
      <c r="G36" s="73">
        <f t="shared" si="1"/>
        <v>0</v>
      </c>
      <c r="H36" s="73">
        <v>0.10428685707724097</v>
      </c>
      <c r="I36" s="73">
        <f t="shared" si="2"/>
        <v>0.10428685707724097</v>
      </c>
      <c r="J36" s="72">
        <f>分析係数表!G39</f>
        <v>0.351753812215997</v>
      </c>
      <c r="K36" s="74">
        <f t="shared" si="3"/>
        <v>3.668329954094434E-2</v>
      </c>
      <c r="L36" s="75"/>
      <c r="M36" s="76"/>
      <c r="N36" s="77">
        <f>分析係数表!H39</f>
        <v>2.6196741762610056E-3</v>
      </c>
      <c r="O36" s="78">
        <f t="shared" si="4"/>
        <v>4.6033249708309076E-2</v>
      </c>
      <c r="P36" s="72">
        <f>分析係数表!C39</f>
        <v>1</v>
      </c>
      <c r="Q36" s="78">
        <f t="shared" si="5"/>
        <v>4.6033249708309076E-2</v>
      </c>
      <c r="R36" s="79">
        <v>5.9888041242013287E-2</v>
      </c>
      <c r="S36" s="80">
        <f t="shared" si="6"/>
        <v>0.16417489831925425</v>
      </c>
      <c r="T36" s="81">
        <f>分析係数表!F39</f>
        <v>0.70125652740175148</v>
      </c>
      <c r="U36" s="82">
        <f t="shared" si="7"/>
        <v>0.11512871908189588</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投入係数表!S37</f>
        <v>2.5636971931788564E-4</v>
      </c>
      <c r="E37" s="73">
        <f t="shared" si="0"/>
        <v>2.5636971931788564E-2</v>
      </c>
      <c r="F37" s="72">
        <f>分析係数表!C40</f>
        <v>0.86812466863195592</v>
      </c>
      <c r="G37" s="73">
        <f t="shared" si="1"/>
        <v>2.2256087763010704E-2</v>
      </c>
      <c r="H37" s="73">
        <v>3.2957479502528954E-2</v>
      </c>
      <c r="I37" s="73">
        <f t="shared" si="2"/>
        <v>3.2957479502528954E-2</v>
      </c>
      <c r="J37" s="72">
        <f>分析係数表!G40</f>
        <v>0.5308449982881025</v>
      </c>
      <c r="K37" s="74">
        <f t="shared" si="3"/>
        <v>1.7495313150100156E-2</v>
      </c>
      <c r="L37" s="75"/>
      <c r="M37" s="76"/>
      <c r="N37" s="77">
        <f>分析係数表!H40</f>
        <v>3.1726768564274997E-2</v>
      </c>
      <c r="O37" s="78">
        <f t="shared" si="4"/>
        <v>0.55750683538878731</v>
      </c>
      <c r="P37" s="72">
        <f>分析係数表!C40</f>
        <v>0.86812466863195592</v>
      </c>
      <c r="Q37" s="78">
        <f t="shared" si="5"/>
        <v>0.48398543673194139</v>
      </c>
      <c r="R37" s="79">
        <v>0.4882165280026452</v>
      </c>
      <c r="S37" s="80">
        <f t="shared" si="6"/>
        <v>0.52117400750517417</v>
      </c>
      <c r="T37" s="81">
        <f>分析係数表!F40</f>
        <v>0.72849135138041188</v>
      </c>
      <c r="U37" s="82">
        <f t="shared" si="7"/>
        <v>0.37967075703178926</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投入係数表!S38</f>
        <v>0</v>
      </c>
      <c r="E38" s="73">
        <f t="shared" si="0"/>
        <v>0</v>
      </c>
      <c r="F38" s="72">
        <f>分析係数表!C41</f>
        <v>0.9999434031873089</v>
      </c>
      <c r="G38" s="73">
        <f t="shared" si="1"/>
        <v>0</v>
      </c>
      <c r="H38" s="73">
        <v>4.8257027305339331E-3</v>
      </c>
      <c r="I38" s="73">
        <f t="shared" si="2"/>
        <v>4.8257027305339331E-3</v>
      </c>
      <c r="J38" s="72">
        <f>分析係数表!G41</f>
        <v>0.50163334603597476</v>
      </c>
      <c r="K38" s="74">
        <f t="shared" si="3"/>
        <v>2.4207334076926769E-3</v>
      </c>
      <c r="L38" s="75"/>
      <c r="M38" s="76"/>
      <c r="N38" s="77">
        <f>分析係数表!H41</f>
        <v>4.605647758626856E-2</v>
      </c>
      <c r="O38" s="78">
        <f t="shared" si="4"/>
        <v>0.80931031523922081</v>
      </c>
      <c r="P38" s="72">
        <f>分析係数表!C41</f>
        <v>0.9999434031873089</v>
      </c>
      <c r="Q38" s="78">
        <f t="shared" si="5"/>
        <v>0.80926451085490025</v>
      </c>
      <c r="R38" s="79">
        <v>0.82444035762858203</v>
      </c>
      <c r="S38" s="80">
        <f t="shared" si="6"/>
        <v>0.82926606035911599</v>
      </c>
      <c r="T38" s="81">
        <f>分析係数表!F41</f>
        <v>0.6065809667987323</v>
      </c>
      <c r="U38" s="82">
        <f t="shared" si="7"/>
        <v>0.50301700862600851</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投入係数表!S39</f>
        <v>1.5125813439755252E-3</v>
      </c>
      <c r="E39" s="73">
        <f>$C$21*D39</f>
        <v>0.15125813439755251</v>
      </c>
      <c r="F39" s="72">
        <f>分析係数表!C42</f>
        <v>0.93692850875802069</v>
      </c>
      <c r="G39" s="73">
        <f>E39*F39</f>
        <v>0.14171805829861914</v>
      </c>
      <c r="H39" s="73">
        <v>0.1761606331677317</v>
      </c>
      <c r="I39" s="73">
        <f>C39+H39</f>
        <v>0.1761606331677317</v>
      </c>
      <c r="J39" s="72">
        <f>分析係数表!G42</f>
        <v>0.49922072097325781</v>
      </c>
      <c r="K39" s="74">
        <f>I39*J39</f>
        <v>8.7943038297100609E-2</v>
      </c>
      <c r="L39" s="75"/>
      <c r="M39" s="76"/>
      <c r="N39" s="77">
        <f>分析係数表!H42</f>
        <v>1.1809361738003208E-2</v>
      </c>
      <c r="O39" s="78">
        <f t="shared" si="4"/>
        <v>0.20751561499802706</v>
      </c>
      <c r="P39" s="72">
        <f>分析係数表!C42</f>
        <v>0.93692850875802069</v>
      </c>
      <c r="Q39" s="78">
        <f>O39*P39</f>
        <v>0.19442729570410505</v>
      </c>
      <c r="R39" s="79">
        <v>0.21244357755100521</v>
      </c>
      <c r="S39" s="80">
        <f>I39+R39</f>
        <v>0.38860421071873691</v>
      </c>
      <c r="T39" s="81">
        <f>分析係数表!F42</f>
        <v>0.57339238661209846</v>
      </c>
      <c r="U39" s="82">
        <f>S39*T39</f>
        <v>0.22282269583152736</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投入係数表!S40</f>
        <v>3.6784781893461294E-2</v>
      </c>
      <c r="E40" s="73">
        <f>$C$21*D40</f>
        <v>3.6784781893461291</v>
      </c>
      <c r="F40" s="72">
        <f>分析係数表!C43</f>
        <v>0.64668770435795053</v>
      </c>
      <c r="G40" s="73">
        <f>E40*F40</f>
        <v>2.3788266157990385</v>
      </c>
      <c r="H40" s="73">
        <v>3.5417381446711831</v>
      </c>
      <c r="I40" s="73">
        <f>C40+H40</f>
        <v>3.5417381446711831</v>
      </c>
      <c r="J40" s="72">
        <f>分析係数表!G43</f>
        <v>0.34525361813281841</v>
      </c>
      <c r="K40" s="74">
        <f>I40*J40</f>
        <v>1.2227979089267413</v>
      </c>
      <c r="L40" s="75"/>
      <c r="M40" s="76"/>
      <c r="N40" s="77">
        <f>分析係数表!H43</f>
        <v>1.6687581740348217E-2</v>
      </c>
      <c r="O40" s="78">
        <f t="shared" si="4"/>
        <v>0.29323632085333501</v>
      </c>
      <c r="P40" s="72">
        <f>分析係数表!C43</f>
        <v>0.64668770435795053</v>
      </c>
      <c r="Q40" s="78">
        <f>O40*P40</f>
        <v>0.18963232316701464</v>
      </c>
      <c r="R40" s="79">
        <v>0.76427653979443477</v>
      </c>
      <c r="S40" s="80">
        <f>I40+R40</f>
        <v>4.3060146844656177</v>
      </c>
      <c r="T40" s="81">
        <f>分析係数表!F43</f>
        <v>0.5971160790993254</v>
      </c>
      <c r="U40" s="82">
        <f>S40*T40</f>
        <v>2.5711906049322284</v>
      </c>
      <c r="V40" s="83">
        <f>分析係数表!D43</f>
        <v>0.11965406207615147</v>
      </c>
      <c r="W40" s="84">
        <f>ROUND(S40*V40,0)</f>
        <v>1</v>
      </c>
      <c r="X40" s="72">
        <f>分析係数表!E43</f>
        <v>0.10089499703022012</v>
      </c>
      <c r="Y40" s="85">
        <f>ROUND(S40*X40,0)</f>
        <v>0</v>
      </c>
    </row>
    <row r="41" spans="1:25" x14ac:dyDescent="0.15">
      <c r="A41" s="10" t="s">
        <v>166</v>
      </c>
      <c r="B41" s="9" t="s">
        <v>42</v>
      </c>
      <c r="C41" s="86"/>
      <c r="D41" s="72">
        <f>投入係数表!S41</f>
        <v>1.7945880352251994E-4</v>
      </c>
      <c r="E41" s="73">
        <f>$C$21*D41</f>
        <v>1.7945880352251992E-2</v>
      </c>
      <c r="F41" s="72">
        <f>分析係数表!C44</f>
        <v>0.69156580457188765</v>
      </c>
      <c r="G41" s="73">
        <f>E41*F41</f>
        <v>1.241075718455598E-2</v>
      </c>
      <c r="H41" s="73">
        <v>2.2713150411859517E-2</v>
      </c>
      <c r="I41" s="73">
        <f>C41+H41</f>
        <v>2.2713150411859517E-2</v>
      </c>
      <c r="J41" s="72">
        <f>分析係数表!G44</f>
        <v>0.27271905819722003</v>
      </c>
      <c r="K41" s="74">
        <f>I41*J41</f>
        <v>6.1943089890141275E-3</v>
      </c>
      <c r="L41" s="75"/>
      <c r="M41" s="76"/>
      <c r="N41" s="77">
        <f>分析係数表!H44</f>
        <v>0.15674397651271663</v>
      </c>
      <c r="O41" s="78">
        <f t="shared" si="4"/>
        <v>2.7543252044350126</v>
      </c>
      <c r="P41" s="72">
        <f>分析係数表!C44</f>
        <v>0.69156580457188765</v>
      </c>
      <c r="Q41" s="78">
        <f>O41*P41</f>
        <v>1.9047971260577286</v>
      </c>
      <c r="R41" s="79">
        <v>1.9410432139212734</v>
      </c>
      <c r="S41" s="80">
        <f>I41+R41</f>
        <v>1.9637563643331331</v>
      </c>
      <c r="T41" s="81">
        <f>分析係数表!F44</f>
        <v>0.50862281906626206</v>
      </c>
      <c r="U41" s="82">
        <f>S41*T41</f>
        <v>0.99881129798643176</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投入係数表!S42</f>
        <v>1.2647572819682357E-3</v>
      </c>
      <c r="E42" s="73">
        <f>$C$21*D42</f>
        <v>0.12647572819682357</v>
      </c>
      <c r="F42" s="72">
        <f>分析係数表!C45</f>
        <v>1</v>
      </c>
      <c r="G42" s="73">
        <f>E42*F42</f>
        <v>0.12647572819682357</v>
      </c>
      <c r="H42" s="73">
        <v>0.16139033874497891</v>
      </c>
      <c r="I42" s="73">
        <f>C42+H42</f>
        <v>0.16139033874497891</v>
      </c>
      <c r="J42" s="72">
        <f>分析係数表!G45</f>
        <v>0</v>
      </c>
      <c r="K42" s="74">
        <f>I42*J42</f>
        <v>0</v>
      </c>
      <c r="L42" s="75"/>
      <c r="M42" s="76"/>
      <c r="N42" s="77">
        <f>分析係数表!H45</f>
        <v>0</v>
      </c>
      <c r="O42" s="78">
        <f t="shared" si="4"/>
        <v>0</v>
      </c>
      <c r="P42" s="72">
        <f>分析係数表!C45</f>
        <v>1</v>
      </c>
      <c r="Q42" s="78">
        <f>O42*P42</f>
        <v>0</v>
      </c>
      <c r="R42" s="79">
        <v>2.1484705089665206E-2</v>
      </c>
      <c r="S42" s="80">
        <f>I42+R42</f>
        <v>0.18287504383464412</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投入係数表!S43</f>
        <v>3.1661660335758875E-3</v>
      </c>
      <c r="E43" s="441">
        <f>$C$21*D43</f>
        <v>0.31661660335758873</v>
      </c>
      <c r="F43" s="447">
        <f>分析係数表!C46</f>
        <v>0.99300149364803736</v>
      </c>
      <c r="G43" s="441">
        <f>E43*F43</f>
        <v>0.31440076004785383</v>
      </c>
      <c r="H43" s="441">
        <v>0.42289737833439889</v>
      </c>
      <c r="I43" s="441">
        <f>C43+H43</f>
        <v>0.42289737833439889</v>
      </c>
      <c r="J43" s="447">
        <f>分析係数表!G46</f>
        <v>1.2662527198429125E-2</v>
      </c>
      <c r="K43" s="442">
        <f>I43*J43</f>
        <v>5.3549495553036975E-3</v>
      </c>
      <c r="L43" s="448"/>
      <c r="M43" s="449"/>
      <c r="N43" s="450">
        <f>分析係数表!H46</f>
        <v>3.642815848522589E-5</v>
      </c>
      <c r="O43" s="451">
        <f t="shared" si="4"/>
        <v>6.4012026043546659E-4</v>
      </c>
      <c r="P43" s="447">
        <f>分析係数表!C46</f>
        <v>0.99300149364803736</v>
      </c>
      <c r="Q43" s="451">
        <f>O43*P43</f>
        <v>6.3564037472678902E-4</v>
      </c>
      <c r="R43" s="452">
        <v>5.6183062575502707E-2</v>
      </c>
      <c r="S43" s="444">
        <f>I43+R43</f>
        <v>0.47908044090990159</v>
      </c>
      <c r="T43" s="453">
        <f>分析係数表!F46</f>
        <v>0.42786180544499286</v>
      </c>
      <c r="U43" s="445">
        <f>S43*T43</f>
        <v>0.2049802224010937</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72">
        <f>投入係数表!S44</f>
        <v>0.62193157492191409</v>
      </c>
      <c r="E44" s="441">
        <f>SUM(E5:E43)</f>
        <v>62.193157492191403</v>
      </c>
      <c r="F44" s="447">
        <f>分析係数表!C47</f>
        <v>0.58532523599566522</v>
      </c>
      <c r="G44" s="441">
        <f>SUM(G5:G43)</f>
        <v>21.570300404689938</v>
      </c>
      <c r="H44" s="441">
        <f>SUM(H5:H43)</f>
        <v>27.355935972357909</v>
      </c>
      <c r="I44" s="441">
        <f>SUM(I5:I43)</f>
        <v>127.3559359723579</v>
      </c>
      <c r="J44" s="72">
        <f>分析係数表!G47</f>
        <v>0.25475569279079324</v>
      </c>
      <c r="K44" s="442">
        <f>SUM(K5:K43)</f>
        <v>25.765583446042655</v>
      </c>
      <c r="L44" s="15">
        <f>最終需要_まとめ!M21</f>
        <v>0.68200000000000005</v>
      </c>
      <c r="M44" s="441">
        <f>K44*L44</f>
        <v>17.572127910201093</v>
      </c>
      <c r="N44" s="77">
        <f>分析係数表!H47</f>
        <v>1</v>
      </c>
      <c r="O44" s="443">
        <f>SUM(O5:O43)</f>
        <v>17.57212791020109</v>
      </c>
      <c r="P44" s="72">
        <f>分析係数表!C47</f>
        <v>0.58532523599566522</v>
      </c>
      <c r="Q44" s="443">
        <f>SUM(Q5:Q43)</f>
        <v>11.410685403206344</v>
      </c>
      <c r="R44" s="441">
        <f>SUM(R5:R43)</f>
        <v>14.010624659343563</v>
      </c>
      <c r="S44" s="444">
        <f>SUM(S5:S43)</f>
        <v>141.3665606317015</v>
      </c>
      <c r="T44" s="453">
        <f>分析係数表!F47</f>
        <v>0.5063294671067512</v>
      </c>
      <c r="U44" s="445">
        <f>SUM(U5:U43)</f>
        <v>57.775299008675518</v>
      </c>
      <c r="V44" s="454">
        <f>分析係数表!D47</f>
        <v>6.4581730562403572E-2</v>
      </c>
      <c r="W44" s="458">
        <f>SUM(W5:W43)</f>
        <v>7</v>
      </c>
      <c r="X44" s="88">
        <f>分析係数表!E47</f>
        <v>5.7136770824146227E-2</v>
      </c>
      <c r="Y44" s="95">
        <f>SUM(Y5:Y43)</f>
        <v>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698</v>
      </c>
      <c r="C1" s="58"/>
      <c r="D1" s="58"/>
      <c r="E1" s="58"/>
      <c r="F1" s="59"/>
      <c r="G1" s="58" t="s">
        <v>445</v>
      </c>
    </row>
    <row r="2" spans="1:25" x14ac:dyDescent="0.15">
      <c r="B2" s="5" t="s">
        <v>239</v>
      </c>
      <c r="S2" s="5" t="s">
        <v>139</v>
      </c>
      <c r="U2" s="60" t="s">
        <v>170</v>
      </c>
      <c r="W2" s="5" t="s">
        <v>122</v>
      </c>
      <c r="Y2" s="5" t="s">
        <v>140</v>
      </c>
    </row>
    <row r="3" spans="1:25" ht="45" x14ac:dyDescent="0.15">
      <c r="B3" s="61"/>
      <c r="C3" s="62" t="s">
        <v>185</v>
      </c>
      <c r="D3" s="62" t="s">
        <v>195</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699</v>
      </c>
      <c r="D4" s="68" t="s">
        <v>700</v>
      </c>
      <c r="E4" s="68" t="s">
        <v>701</v>
      </c>
      <c r="F4" s="68" t="s">
        <v>702</v>
      </c>
      <c r="G4" s="68" t="s">
        <v>703</v>
      </c>
      <c r="H4" s="68" t="s">
        <v>144</v>
      </c>
      <c r="I4" s="68" t="s">
        <v>704</v>
      </c>
      <c r="J4" s="68" t="s">
        <v>705</v>
      </c>
      <c r="K4" s="69" t="s">
        <v>706</v>
      </c>
      <c r="L4" s="68" t="s">
        <v>707</v>
      </c>
      <c r="M4" s="68" t="s">
        <v>708</v>
      </c>
      <c r="N4" s="68" t="s">
        <v>709</v>
      </c>
      <c r="O4" s="68" t="s">
        <v>710</v>
      </c>
      <c r="P4" s="68" t="s">
        <v>711</v>
      </c>
      <c r="Q4" s="68" t="s">
        <v>712</v>
      </c>
      <c r="R4" s="68" t="s">
        <v>145</v>
      </c>
      <c r="S4" s="68" t="s">
        <v>713</v>
      </c>
      <c r="T4" s="70" t="s">
        <v>714</v>
      </c>
      <c r="U4" s="69" t="s">
        <v>715</v>
      </c>
      <c r="V4" s="68" t="s">
        <v>716</v>
      </c>
      <c r="W4" s="68" t="s">
        <v>717</v>
      </c>
      <c r="X4" s="68" t="s">
        <v>718</v>
      </c>
      <c r="Y4" s="69" t="s">
        <v>719</v>
      </c>
    </row>
    <row r="5" spans="1:25" x14ac:dyDescent="0.15">
      <c r="A5" s="8" t="s">
        <v>219</v>
      </c>
      <c r="B5" s="9" t="s">
        <v>220</v>
      </c>
      <c r="C5" s="86"/>
      <c r="D5" s="72">
        <f>投入係数表!T5</f>
        <v>0</v>
      </c>
      <c r="E5" s="73">
        <f t="shared" ref="E5:E38" si="0">$C$22*D5</f>
        <v>0</v>
      </c>
      <c r="F5" s="72">
        <f>分析係数表!C8</f>
        <v>0.16988323914406789</v>
      </c>
      <c r="G5" s="73">
        <f t="shared" ref="G5:G38" si="1">E5*F5</f>
        <v>0</v>
      </c>
      <c r="H5" s="73">
        <f t="array" ref="H5:H43">MMULT(逆行列係数!C5:AO43,'18'!G5:G43)</f>
        <v>9.3142486284755418E-4</v>
      </c>
      <c r="I5" s="73">
        <f t="shared" ref="I5:I38" si="2">C5+H5</f>
        <v>9.3142486284755418E-4</v>
      </c>
      <c r="J5" s="72">
        <f>分析係数表!G8</f>
        <v>0.11982810575688495</v>
      </c>
      <c r="K5" s="74">
        <f t="shared" ref="K5:K38" si="3">I5*J5</f>
        <v>1.1161087696988878E-4</v>
      </c>
      <c r="L5" s="75" t="s">
        <v>720</v>
      </c>
      <c r="M5" s="76" t="s">
        <v>720</v>
      </c>
      <c r="N5" s="77">
        <f>分析係数表!H8</f>
        <v>1.1007693311748612E-2</v>
      </c>
      <c r="O5" s="78">
        <f t="shared" ref="O5:O43" si="4">$M$44*N5</f>
        <v>0.18667894555853695</v>
      </c>
      <c r="P5" s="72">
        <f>分析係数表!C8</f>
        <v>0.16988323914406789</v>
      </c>
      <c r="Q5" s="78">
        <f t="shared" ref="Q5:Q38" si="5">O5*P5</f>
        <v>3.1713623951483361E-2</v>
      </c>
      <c r="R5" s="79">
        <f t="array" ref="R5:R43">MMULT(逆行列係数!C5:AO43,'18'!Q5:Q43)</f>
        <v>5.3145454037933214E-2</v>
      </c>
      <c r="S5" s="80">
        <f t="shared" ref="S5:S38" si="6">I5+R5</f>
        <v>5.4076878900780771E-2</v>
      </c>
      <c r="T5" s="81">
        <f>分析係数表!F8</f>
        <v>0.4520504153237429</v>
      </c>
      <c r="U5" s="82">
        <f t="shared" ref="U5:U38" si="7">S5*T5</f>
        <v>2.4445475566509698E-2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投入係数表!T6</f>
        <v>0</v>
      </c>
      <c r="E6" s="73">
        <f t="shared" si="0"/>
        <v>0</v>
      </c>
      <c r="F6" s="72">
        <f>分析係数表!C9</f>
        <v>0.40976645435244163</v>
      </c>
      <c r="G6" s="73">
        <f t="shared" si="1"/>
        <v>0</v>
      </c>
      <c r="H6" s="73">
        <v>1.0950820748267579E-3</v>
      </c>
      <c r="I6" s="73">
        <f t="shared" si="2"/>
        <v>1.0950820748267579E-3</v>
      </c>
      <c r="J6" s="72">
        <f>分析係数表!G9</f>
        <v>0.27278621711745094</v>
      </c>
      <c r="K6" s="74">
        <f t="shared" si="3"/>
        <v>2.9872329662512066E-4</v>
      </c>
      <c r="L6" s="75"/>
      <c r="M6" s="76"/>
      <c r="N6" s="77">
        <f>分析係数表!H9</f>
        <v>5.6766522140644718E-4</v>
      </c>
      <c r="O6" s="78">
        <f t="shared" si="4"/>
        <v>9.6270073993890252E-3</v>
      </c>
      <c r="P6" s="72">
        <f>分析係数表!C9</f>
        <v>0.40976645435244163</v>
      </c>
      <c r="Q6" s="78">
        <f t="shared" si="5"/>
        <v>3.9448246880723608E-3</v>
      </c>
      <c r="R6" s="79">
        <v>5.3100612893205888E-3</v>
      </c>
      <c r="S6" s="80">
        <f t="shared" si="6"/>
        <v>6.4051433641473463E-3</v>
      </c>
      <c r="T6" s="81">
        <f>分析係数表!F9</f>
        <v>0.74407187847350875</v>
      </c>
      <c r="U6" s="82">
        <f t="shared" si="7"/>
        <v>4.7658870548532451E-3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投入係数表!T7</f>
        <v>0</v>
      </c>
      <c r="E7" s="73">
        <f t="shared" si="0"/>
        <v>0</v>
      </c>
      <c r="F7" s="72">
        <f>分析係数表!C10</f>
        <v>0.68007710705743762</v>
      </c>
      <c r="G7" s="73">
        <f t="shared" si="1"/>
        <v>0</v>
      </c>
      <c r="H7" s="73">
        <v>1.1145802313528919E-3</v>
      </c>
      <c r="I7" s="73">
        <f t="shared" si="2"/>
        <v>1.1145802313528919E-3</v>
      </c>
      <c r="J7" s="72">
        <f>分析係数表!G10</f>
        <v>0.17854260725424764</v>
      </c>
      <c r="K7" s="74">
        <f t="shared" si="3"/>
        <v>1.9900006049978786E-4</v>
      </c>
      <c r="L7" s="75"/>
      <c r="M7" s="76"/>
      <c r="N7" s="77">
        <f>分析係数表!H10</f>
        <v>1.290834700219075E-3</v>
      </c>
      <c r="O7" s="78">
        <f t="shared" si="4"/>
        <v>2.1891204079066758E-2</v>
      </c>
      <c r="P7" s="72">
        <f>分析係数表!C10</f>
        <v>0.68007710705743762</v>
      </c>
      <c r="Q7" s="78">
        <f t="shared" si="5"/>
        <v>1.4887706740095699E-2</v>
      </c>
      <c r="R7" s="79">
        <v>2.5111511974741364E-2</v>
      </c>
      <c r="S7" s="80">
        <f t="shared" si="6"/>
        <v>2.6226092206094256E-2</v>
      </c>
      <c r="T7" s="81">
        <f>分析係数表!F10</f>
        <v>0.51654343606185527</v>
      </c>
      <c r="U7" s="82">
        <f t="shared" si="7"/>
        <v>1.3546915782610969E-2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投入係数表!T8</f>
        <v>1.3426590894897897E-4</v>
      </c>
      <c r="E8" s="73">
        <f t="shared" si="0"/>
        <v>1.3426590894897898E-2</v>
      </c>
      <c r="F8" s="72">
        <f>分析係数表!C11</f>
        <v>2.1147201560344109E-2</v>
      </c>
      <c r="G8" s="73">
        <f t="shared" si="1"/>
        <v>2.8393482392268681E-4</v>
      </c>
      <c r="H8" s="73">
        <v>2.8220836350454675E-2</v>
      </c>
      <c r="I8" s="73">
        <f t="shared" si="2"/>
        <v>2.8220836350454675E-2</v>
      </c>
      <c r="J8" s="72">
        <f>分析係数表!G11</f>
        <v>0.2349962690544718</v>
      </c>
      <c r="K8" s="74">
        <f t="shared" si="3"/>
        <v>6.6317912519536643E-3</v>
      </c>
      <c r="L8" s="75"/>
      <c r="M8" s="76"/>
      <c r="N8" s="77">
        <f>分析係数表!H11</f>
        <v>-2.2238602446561594E-5</v>
      </c>
      <c r="O8" s="78">
        <f t="shared" si="4"/>
        <v>-3.7714339760798997E-4</v>
      </c>
      <c r="P8" s="72">
        <f>分析係数表!C11</f>
        <v>2.1147201560344109E-2</v>
      </c>
      <c r="Q8" s="78">
        <f t="shared" si="5"/>
        <v>-7.975527446369164E-6</v>
      </c>
      <c r="R8" s="79">
        <v>4.3856126513904274E-3</v>
      </c>
      <c r="S8" s="80">
        <f t="shared" si="6"/>
        <v>3.2606449001845103E-2</v>
      </c>
      <c r="T8" s="81">
        <f>分析係数表!F11</f>
        <v>0.38828483104146677</v>
      </c>
      <c r="U8" s="82">
        <f t="shared" si="7"/>
        <v>1.2660589541543629E-2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投入係数表!T9</f>
        <v>0</v>
      </c>
      <c r="E9" s="73">
        <f t="shared" si="0"/>
        <v>0</v>
      </c>
      <c r="F9" s="72">
        <f>分析係数表!C12</f>
        <v>0.26979296775158057</v>
      </c>
      <c r="G9" s="73">
        <f t="shared" si="1"/>
        <v>0</v>
      </c>
      <c r="H9" s="73">
        <v>2.7333023411725086E-3</v>
      </c>
      <c r="I9" s="73">
        <f t="shared" si="2"/>
        <v>2.7333023411725086E-3</v>
      </c>
      <c r="J9" s="72">
        <f>分析係数表!G12</f>
        <v>0.14399966915404239</v>
      </c>
      <c r="K9" s="74">
        <f t="shared" si="3"/>
        <v>3.9359463282681074E-4</v>
      </c>
      <c r="L9" s="75"/>
      <c r="M9" s="76"/>
      <c r="N9" s="77">
        <f>分析係数表!H12</f>
        <v>8.4790563397567215E-2</v>
      </c>
      <c r="O9" s="78">
        <f t="shared" si="4"/>
        <v>1.437959118235798</v>
      </c>
      <c r="P9" s="72">
        <f>分析係数表!C12</f>
        <v>0.26979296775158057</v>
      </c>
      <c r="Q9" s="78">
        <f t="shared" si="5"/>
        <v>0.38795125801428187</v>
      </c>
      <c r="R9" s="79">
        <v>0.49010372884783299</v>
      </c>
      <c r="S9" s="80">
        <f t="shared" si="6"/>
        <v>0.49283703118900551</v>
      </c>
      <c r="T9" s="81">
        <f>分析係数表!F12</f>
        <v>0.33481714299007204</v>
      </c>
      <c r="U9" s="82">
        <f t="shared" si="7"/>
        <v>0.16501028674241186</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投入係数表!T10</f>
        <v>2.8102166989321178E-3</v>
      </c>
      <c r="E10" s="73">
        <f t="shared" si="0"/>
        <v>0.28102166989321176</v>
      </c>
      <c r="F10" s="72">
        <f>分析係数表!C13</f>
        <v>6.684233532602335E-2</v>
      </c>
      <c r="G10" s="73">
        <f t="shared" si="1"/>
        <v>1.8784144692881102E-2</v>
      </c>
      <c r="H10" s="73">
        <v>2.2592043809644559E-2</v>
      </c>
      <c r="I10" s="73">
        <f t="shared" si="2"/>
        <v>2.2592043809644559E-2</v>
      </c>
      <c r="J10" s="72">
        <f>分析係数表!G13</f>
        <v>0.23596605339775753</v>
      </c>
      <c r="K10" s="74">
        <f t="shared" si="3"/>
        <v>5.3309554159510653E-3</v>
      </c>
      <c r="L10" s="75"/>
      <c r="M10" s="76"/>
      <c r="N10" s="77">
        <f>分析係数表!H13</f>
        <v>1.6879182236800124E-2</v>
      </c>
      <c r="O10" s="78">
        <f t="shared" si="4"/>
        <v>0.28625324603594798</v>
      </c>
      <c r="P10" s="72">
        <f>分析係数表!C13</f>
        <v>6.684233532602335E-2</v>
      </c>
      <c r="Q10" s="78">
        <f t="shared" si="5"/>
        <v>1.9133835459697501E-2</v>
      </c>
      <c r="R10" s="79">
        <v>2.1376514111947898E-2</v>
      </c>
      <c r="S10" s="80">
        <f t="shared" si="6"/>
        <v>4.396855792159246E-2</v>
      </c>
      <c r="T10" s="81">
        <f>分析係数表!F13</f>
        <v>0.36934894381465649</v>
      </c>
      <c r="U10" s="82">
        <f t="shared" si="7"/>
        <v>1.6239740429393724E-2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投入係数表!T11</f>
        <v>3.8843439705239491E-3</v>
      </c>
      <c r="E11" s="73">
        <f t="shared" si="0"/>
        <v>0.38843439705239491</v>
      </c>
      <c r="F11" s="72">
        <f>分析係数表!C14</f>
        <v>0.21710827927701792</v>
      </c>
      <c r="G11" s="73">
        <f t="shared" si="1"/>
        <v>8.4332323556051428E-2</v>
      </c>
      <c r="H11" s="73">
        <v>0.1374678353427401</v>
      </c>
      <c r="I11" s="73">
        <f t="shared" si="2"/>
        <v>0.1374678353427401</v>
      </c>
      <c r="J11" s="72">
        <f>分析係数表!G14</f>
        <v>0.17574790290253137</v>
      </c>
      <c r="K11" s="74">
        <f t="shared" si="3"/>
        <v>2.4159683778037056E-2</v>
      </c>
      <c r="L11" s="75"/>
      <c r="M11" s="76"/>
      <c r="N11" s="77">
        <f>分析係数表!H14</f>
        <v>1.1225515443921091E-3</v>
      </c>
      <c r="O11" s="78">
        <f t="shared" si="4"/>
        <v>1.9037298070301821E-2</v>
      </c>
      <c r="P11" s="72">
        <f>分析係数表!C14</f>
        <v>0.21710827927701792</v>
      </c>
      <c r="Q11" s="78">
        <f t="shared" si="5"/>
        <v>4.1331550261269221E-3</v>
      </c>
      <c r="R11" s="79">
        <v>2.3254752345503657E-2</v>
      </c>
      <c r="S11" s="80">
        <f t="shared" si="6"/>
        <v>0.16072258768824377</v>
      </c>
      <c r="T11" s="81">
        <f>分析係数表!F14</f>
        <v>0.32729567218469302</v>
      </c>
      <c r="U11" s="82">
        <f t="shared" si="7"/>
        <v>5.2603807372687009E-2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投入係数表!T12</f>
        <v>1.8153999875101481E-2</v>
      </c>
      <c r="E12" s="73">
        <f t="shared" si="0"/>
        <v>1.8153999875101481</v>
      </c>
      <c r="F12" s="72">
        <f>分析係数表!C15</f>
        <v>0.1777237835164599</v>
      </c>
      <c r="G12" s="73">
        <f t="shared" si="1"/>
        <v>0.32263975437603754</v>
      </c>
      <c r="H12" s="73">
        <v>0.39089658643683706</v>
      </c>
      <c r="I12" s="73">
        <f t="shared" si="2"/>
        <v>0.39089658643683706</v>
      </c>
      <c r="J12" s="72">
        <f>分析係数表!G15</f>
        <v>0.10387096116118634</v>
      </c>
      <c r="K12" s="74">
        <f t="shared" si="3"/>
        <v>4.0602804147821019E-2</v>
      </c>
      <c r="L12" s="75"/>
      <c r="M12" s="76"/>
      <c r="N12" s="77">
        <f>分析係数表!H15</f>
        <v>7.5144901505810619E-3</v>
      </c>
      <c r="O12" s="78">
        <f t="shared" si="4"/>
        <v>0.12743787985292668</v>
      </c>
      <c r="P12" s="72">
        <f>分析係数表!C15</f>
        <v>0.1777237835164599</v>
      </c>
      <c r="Q12" s="78">
        <f t="shared" si="5"/>
        <v>2.2648742170778169E-2</v>
      </c>
      <c r="R12" s="79">
        <v>5.316107447503212E-2</v>
      </c>
      <c r="S12" s="80">
        <f t="shared" si="6"/>
        <v>0.44405766091186916</v>
      </c>
      <c r="T12" s="81">
        <f>分析係数表!F15</f>
        <v>0.33005409485469872</v>
      </c>
      <c r="U12" s="82">
        <f t="shared" si="7"/>
        <v>0.14656304933556169</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投入係数表!T13</f>
        <v>2.0233560232311245E-3</v>
      </c>
      <c r="E13" s="73">
        <f t="shared" si="0"/>
        <v>0.20233560232311246</v>
      </c>
      <c r="F13" s="72">
        <f>分析係数表!C16</f>
        <v>0.12368252551663639</v>
      </c>
      <c r="G13" s="73">
        <f t="shared" si="1"/>
        <v>2.5025378297252349E-2</v>
      </c>
      <c r="H13" s="73">
        <v>7.5981522553864131E-2</v>
      </c>
      <c r="I13" s="73">
        <f t="shared" si="2"/>
        <v>7.5981522553864131E-2</v>
      </c>
      <c r="J13" s="72">
        <f>分析係数表!G16</f>
        <v>1.9772048092292722E-2</v>
      </c>
      <c r="K13" s="74">
        <f t="shared" si="3"/>
        <v>1.5023103180606258E-3</v>
      </c>
      <c r="L13" s="75"/>
      <c r="M13" s="76"/>
      <c r="N13" s="77">
        <f>分析係数表!H16</f>
        <v>1.7113434381227897E-2</v>
      </c>
      <c r="O13" s="78">
        <f t="shared" si="4"/>
        <v>0.29022591697418437</v>
      </c>
      <c r="P13" s="72">
        <f>分析係数表!C16</f>
        <v>0.12368252551663639</v>
      </c>
      <c r="Q13" s="78">
        <f t="shared" si="5"/>
        <v>3.5895874381748752E-2</v>
      </c>
      <c r="R13" s="79">
        <v>5.2171592613940811E-2</v>
      </c>
      <c r="S13" s="80">
        <f t="shared" si="6"/>
        <v>0.12815311516780495</v>
      </c>
      <c r="T13" s="81">
        <f>分析係数表!F16</f>
        <v>0.17086837167280561</v>
      </c>
      <c r="U13" s="82">
        <f t="shared" si="7"/>
        <v>2.1897314113520357E-2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投入係数表!T14</f>
        <v>1.5887091737962905E-2</v>
      </c>
      <c r="E14" s="73">
        <f t="shared" si="0"/>
        <v>1.5887091737962904</v>
      </c>
      <c r="F14" s="72">
        <f>分析係数表!C17</f>
        <v>0.19283956701830429</v>
      </c>
      <c r="G14" s="73">
        <f t="shared" si="1"/>
        <v>0.3063659891928846</v>
      </c>
      <c r="H14" s="73">
        <v>0.36770587013265438</v>
      </c>
      <c r="I14" s="73">
        <f t="shared" si="2"/>
        <v>0.36770587013265438</v>
      </c>
      <c r="J14" s="72">
        <f>分析係数表!G17</f>
        <v>0.23402763404868787</v>
      </c>
      <c r="K14" s="74">
        <f t="shared" si="3"/>
        <v>8.6053334812959181E-2</v>
      </c>
      <c r="L14" s="75"/>
      <c r="M14" s="76"/>
      <c r="N14" s="77">
        <f>分析係数表!H17</f>
        <v>3.1766349957435482E-3</v>
      </c>
      <c r="O14" s="78">
        <f t="shared" si="4"/>
        <v>5.387240129563086E-2</v>
      </c>
      <c r="P14" s="72">
        <f>分析係数表!C17</f>
        <v>0.19283956701830429</v>
      </c>
      <c r="Q14" s="78">
        <f t="shared" si="5"/>
        <v>1.0388730540085791E-2</v>
      </c>
      <c r="R14" s="79">
        <v>2.3884119426183143E-2</v>
      </c>
      <c r="S14" s="80">
        <f t="shared" si="6"/>
        <v>0.3915899895588375</v>
      </c>
      <c r="T14" s="81">
        <f>分析係数表!F17</f>
        <v>0.36995154049829787</v>
      </c>
      <c r="U14" s="82">
        <f t="shared" si="7"/>
        <v>0.14486931988100432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投入係数表!T15</f>
        <v>2.4158496221819772E-2</v>
      </c>
      <c r="E15" s="73">
        <f t="shared" si="0"/>
        <v>2.4158496221819772</v>
      </c>
      <c r="F15" s="72">
        <f>分析係数表!C18</f>
        <v>0.30630539049432115</v>
      </c>
      <c r="G15" s="73">
        <f t="shared" si="1"/>
        <v>0.73998776189800874</v>
      </c>
      <c r="H15" s="73">
        <v>0.80608897574203564</v>
      </c>
      <c r="I15" s="73">
        <f t="shared" si="2"/>
        <v>0.80608897574203564</v>
      </c>
      <c r="J15" s="72">
        <f>分析係数表!G18</f>
        <v>0.21755179396051724</v>
      </c>
      <c r="K15" s="74">
        <f t="shared" si="3"/>
        <v>0.17536610276447573</v>
      </c>
      <c r="L15" s="75"/>
      <c r="M15" s="76"/>
      <c r="N15" s="77">
        <f>分析係数表!H18</f>
        <v>5.3704565311248737E-4</v>
      </c>
      <c r="O15" s="78">
        <f t="shared" si="4"/>
        <v>9.1077316019362344E-3</v>
      </c>
      <c r="P15" s="72">
        <f>分析係数表!C18</f>
        <v>0.30630539049432115</v>
      </c>
      <c r="Q15" s="78">
        <f t="shared" si="5"/>
        <v>2.7897472848485475E-3</v>
      </c>
      <c r="R15" s="79">
        <v>7.3719980576776719E-3</v>
      </c>
      <c r="S15" s="80">
        <f t="shared" si="6"/>
        <v>0.81346097379971327</v>
      </c>
      <c r="T15" s="81">
        <f>分析係数表!F18</f>
        <v>0.4635011306393737</v>
      </c>
      <c r="U15" s="82">
        <f t="shared" si="7"/>
        <v>0.37704008108717307</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投入係数表!T16</f>
        <v>3.8187722475488666E-3</v>
      </c>
      <c r="E16" s="73">
        <f t="shared" si="0"/>
        <v>0.38187722475488667</v>
      </c>
      <c r="F16" s="72">
        <f>分析係数表!C19</f>
        <v>0.36966314955627488</v>
      </c>
      <c r="G16" s="73">
        <f t="shared" si="1"/>
        <v>0.14116593764670088</v>
      </c>
      <c r="H16" s="73">
        <v>0.27841116373810132</v>
      </c>
      <c r="I16" s="73">
        <f t="shared" si="2"/>
        <v>0.27841116373810132</v>
      </c>
      <c r="J16" s="72">
        <f>分析係数表!G19</f>
        <v>4.2381117789262797E-2</v>
      </c>
      <c r="K16" s="74">
        <f t="shared" si="3"/>
        <v>1.1799376324230204E-2</v>
      </c>
      <c r="L16" s="75"/>
      <c r="M16" s="76"/>
      <c r="N16" s="77">
        <f>分析係数表!H19</f>
        <v>-1.254655481313475E-4</v>
      </c>
      <c r="O16" s="78">
        <f t="shared" si="4"/>
        <v>-2.127764243221197E-3</v>
      </c>
      <c r="P16" s="72">
        <f>分析係数表!C19</f>
        <v>0.36966314955627488</v>
      </c>
      <c r="Q16" s="78">
        <f t="shared" si="5"/>
        <v>-7.865560316623714E-4</v>
      </c>
      <c r="R16" s="79">
        <v>4.9920012371195682E-3</v>
      </c>
      <c r="S16" s="80">
        <f t="shared" si="6"/>
        <v>0.28340316497522089</v>
      </c>
      <c r="T16" s="81">
        <f>分析係数表!F19</f>
        <v>0.17645477862102601</v>
      </c>
      <c r="U16" s="82">
        <f t="shared" si="7"/>
        <v>5.0007842736200715E-2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投入係数表!T17</f>
        <v>2.5142072066446013E-2</v>
      </c>
      <c r="E17" s="73">
        <f t="shared" si="0"/>
        <v>2.5142072066446013</v>
      </c>
      <c r="F17" s="72">
        <f>分析係数表!C20</f>
        <v>0.11840151680286914</v>
      </c>
      <c r="G17" s="73">
        <f t="shared" si="1"/>
        <v>0.29768594682342547</v>
      </c>
      <c r="H17" s="73">
        <v>0.3472920795962251</v>
      </c>
      <c r="I17" s="73">
        <f t="shared" si="2"/>
        <v>0.3472920795962251</v>
      </c>
      <c r="J17" s="72">
        <f>分析係数表!G20</f>
        <v>0.11103277983246747</v>
      </c>
      <c r="K17" s="74">
        <f t="shared" si="3"/>
        <v>3.8560805011367431E-2</v>
      </c>
      <c r="L17" s="75"/>
      <c r="M17" s="76"/>
      <c r="N17" s="77">
        <f>分析係数表!H20</f>
        <v>6.0558701736942728E-4</v>
      </c>
      <c r="O17" s="78">
        <f t="shared" si="4"/>
        <v>1.0270121327399667E-2</v>
      </c>
      <c r="P17" s="72">
        <f>分析係数表!C20</f>
        <v>0.11840151680286914</v>
      </c>
      <c r="Q17" s="78">
        <f t="shared" si="5"/>
        <v>1.2159979429136165E-3</v>
      </c>
      <c r="R17" s="79">
        <v>3.1714245671828636E-3</v>
      </c>
      <c r="S17" s="80">
        <f t="shared" si="6"/>
        <v>0.35046350416340799</v>
      </c>
      <c r="T17" s="81">
        <f>分析係数表!F20</f>
        <v>0.24737258814980315</v>
      </c>
      <c r="U17" s="82">
        <f t="shared" si="7"/>
        <v>8.6695064076951545E-2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投入係数表!T18</f>
        <v>1.5462436770124275E-2</v>
      </c>
      <c r="E18" s="73">
        <f t="shared" si="0"/>
        <v>1.5462436770124275</v>
      </c>
      <c r="F18" s="72">
        <f>分析係数表!C21</f>
        <v>0.26258212636596168</v>
      </c>
      <c r="G18" s="73">
        <f t="shared" si="1"/>
        <v>0.40601595258984646</v>
      </c>
      <c r="H18" s="73">
        <v>0.46558511684519327</v>
      </c>
      <c r="I18" s="73">
        <f t="shared" si="2"/>
        <v>0.46558511684519327</v>
      </c>
      <c r="J18" s="72">
        <f>分析係数表!G21</f>
        <v>0.28467983327929475</v>
      </c>
      <c r="K18" s="74">
        <f t="shared" si="3"/>
        <v>0.13254269344081057</v>
      </c>
      <c r="L18" s="75"/>
      <c r="M18" s="76"/>
      <c r="N18" s="77">
        <f>分析係数表!H21</f>
        <v>1.0324354165676096E-3</v>
      </c>
      <c r="O18" s="78">
        <f t="shared" si="4"/>
        <v>1.7509022959099296E-2</v>
      </c>
      <c r="P18" s="72">
        <f>分析係数表!C21</f>
        <v>0.26258212636596168</v>
      </c>
      <c r="Q18" s="78">
        <f t="shared" si="5"/>
        <v>4.5975564791907357E-3</v>
      </c>
      <c r="R18" s="79">
        <v>1.3356203794349202E-2</v>
      </c>
      <c r="S18" s="80">
        <f t="shared" si="6"/>
        <v>0.47894132063954248</v>
      </c>
      <c r="T18" s="81">
        <f>分析係数表!F21</f>
        <v>0.42515189534375575</v>
      </c>
      <c r="U18" s="82">
        <f t="shared" si="7"/>
        <v>0.20362281022834292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投入係数表!T19</f>
        <v>1.9921313932429901E-3</v>
      </c>
      <c r="E19" s="73">
        <f t="shared" si="0"/>
        <v>0.19921313932429902</v>
      </c>
      <c r="F19" s="72">
        <f>分析係数表!C22</f>
        <v>0.19256748567873505</v>
      </c>
      <c r="G19" s="73">
        <f t="shared" si="1"/>
        <v>3.8361973353847799E-2</v>
      </c>
      <c r="H19" s="73">
        <v>6.1785214763769601E-2</v>
      </c>
      <c r="I19" s="73">
        <f t="shared" si="2"/>
        <v>6.1785214763769601E-2</v>
      </c>
      <c r="J19" s="72">
        <f>分析係数表!G22</f>
        <v>0.19753386347788673</v>
      </c>
      <c r="K19" s="74">
        <f t="shared" si="3"/>
        <v>1.2204672178098376E-2</v>
      </c>
      <c r="L19" s="75"/>
      <c r="M19" s="76"/>
      <c r="N19" s="77">
        <f>分析係数表!H22</f>
        <v>4.8211298587508529E-5</v>
      </c>
      <c r="O19" s="78">
        <f t="shared" si="4"/>
        <v>8.1761311197851556E-4</v>
      </c>
      <c r="P19" s="72">
        <f>分析係数表!C22</f>
        <v>0.19256748567873505</v>
      </c>
      <c r="Q19" s="78">
        <f t="shared" si="5"/>
        <v>1.574457012316688E-4</v>
      </c>
      <c r="R19" s="79">
        <v>3.8433010648218397E-3</v>
      </c>
      <c r="S19" s="80">
        <f t="shared" si="6"/>
        <v>6.5628515828591444E-2</v>
      </c>
      <c r="T19" s="81">
        <f>分析係数表!F22</f>
        <v>0.41915604646677446</v>
      </c>
      <c r="U19" s="82">
        <f t="shared" si="7"/>
        <v>2.750858923019452E-2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投入係数表!T20</f>
        <v>2.8414413289202523E-3</v>
      </c>
      <c r="E20" s="73">
        <f t="shared" si="0"/>
        <v>0.28414413289202523</v>
      </c>
      <c r="F20" s="72">
        <f>分析係数表!C23</f>
        <v>0.20116432520583094</v>
      </c>
      <c r="G20" s="73">
        <f t="shared" si="1"/>
        <v>5.7159662754420207E-2</v>
      </c>
      <c r="H20" s="73">
        <v>8.1208930201064747E-2</v>
      </c>
      <c r="I20" s="73">
        <f t="shared" si="2"/>
        <v>8.1208930201064747E-2</v>
      </c>
      <c r="J20" s="72">
        <f>分析係数表!G23</f>
        <v>0.20785566100352021</v>
      </c>
      <c r="K20" s="74">
        <f t="shared" si="3"/>
        <v>1.6879735866331048E-2</v>
      </c>
      <c r="L20" s="75"/>
      <c r="M20" s="76"/>
      <c r="N20" s="77">
        <f>分析係数表!H23</f>
        <v>2.5225877402069866E-5</v>
      </c>
      <c r="O20" s="78">
        <f t="shared" si="4"/>
        <v>4.2780445101801845E-4</v>
      </c>
      <c r="P20" s="72">
        <f>分析係数表!C23</f>
        <v>0.20116432520583094</v>
      </c>
      <c r="Q20" s="78">
        <f t="shared" si="5"/>
        <v>8.6058993709090635E-5</v>
      </c>
      <c r="R20" s="79">
        <v>3.6636094271777536E-3</v>
      </c>
      <c r="S20" s="80">
        <f t="shared" si="6"/>
        <v>8.4872539628242497E-2</v>
      </c>
      <c r="T20" s="81">
        <f>分析係数表!F23</f>
        <v>0.42478695148042223</v>
      </c>
      <c r="U20" s="82">
        <f t="shared" si="7"/>
        <v>3.6052747373082457E-2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投入係数表!T21</f>
        <v>8.7428963966776997E-5</v>
      </c>
      <c r="E21" s="73">
        <f t="shared" si="0"/>
        <v>8.7428963966776994E-3</v>
      </c>
      <c r="F21" s="72">
        <f>分析係数表!C24</f>
        <v>0.46796458506974481</v>
      </c>
      <c r="G21" s="73">
        <f t="shared" si="1"/>
        <v>4.0913658845790467E-3</v>
      </c>
      <c r="H21" s="73">
        <v>2.3196044189580402E-2</v>
      </c>
      <c r="I21" s="73">
        <f t="shared" si="2"/>
        <v>2.3196044189580402E-2</v>
      </c>
      <c r="J21" s="72">
        <f>分析係数表!G24</f>
        <v>0.19290112247208774</v>
      </c>
      <c r="K21" s="74">
        <f t="shared" si="3"/>
        <v>4.4745429610822084E-3</v>
      </c>
      <c r="L21" s="75"/>
      <c r="M21" s="76"/>
      <c r="N21" s="77">
        <f>分析係数表!H24</f>
        <v>1.1220536652328578E-3</v>
      </c>
      <c r="O21" s="78">
        <f t="shared" si="4"/>
        <v>1.902885456140015E-2</v>
      </c>
      <c r="P21" s="72">
        <f>分析係数表!C24</f>
        <v>0.46796458506974481</v>
      </c>
      <c r="Q21" s="78">
        <f t="shared" si="5"/>
        <v>8.9048300291781415E-3</v>
      </c>
      <c r="R21" s="79">
        <v>1.8071794965178162E-2</v>
      </c>
      <c r="S21" s="80">
        <f t="shared" si="6"/>
        <v>4.1267839154758568E-2</v>
      </c>
      <c r="T21" s="81">
        <f>分析係数表!F24</f>
        <v>0.36341689561906876</v>
      </c>
      <c r="U21" s="82">
        <f t="shared" si="7"/>
        <v>1.4997429994529413E-2</v>
      </c>
      <c r="V21" s="83">
        <f>分析係数表!D24</f>
        <v>4.5804723184795566E-2</v>
      </c>
      <c r="W21" s="127">
        <f t="shared" si="8"/>
        <v>0</v>
      </c>
      <c r="X21" s="72">
        <f>分析係数表!E24</f>
        <v>4.4933066139114755E-2</v>
      </c>
      <c r="Y21" s="126">
        <f t="shared" si="9"/>
        <v>0</v>
      </c>
    </row>
    <row r="22" spans="1:25" x14ac:dyDescent="0.15">
      <c r="A22" s="10" t="s">
        <v>10</v>
      </c>
      <c r="B22" s="9" t="s">
        <v>228</v>
      </c>
      <c r="C22" s="71">
        <f>最終需要_まとめ!C23</f>
        <v>100</v>
      </c>
      <c r="D22" s="72">
        <f>投入係数表!T22</f>
        <v>0.32269718353837507</v>
      </c>
      <c r="E22" s="73">
        <f t="shared" si="0"/>
        <v>32.269718353837504</v>
      </c>
      <c r="F22" s="72">
        <f>分析係数表!C25</f>
        <v>0.11839811615034102</v>
      </c>
      <c r="G22" s="73">
        <f t="shared" si="1"/>
        <v>3.8206738617964442</v>
      </c>
      <c r="H22" s="73">
        <v>3.9997607781983815</v>
      </c>
      <c r="I22" s="73">
        <f t="shared" si="2"/>
        <v>103.99976077819838</v>
      </c>
      <c r="J22" s="72">
        <f>分析係数表!G25</f>
        <v>0.19601885967651284</v>
      </c>
      <c r="K22" s="74">
        <f t="shared" si="3"/>
        <v>20.385914514372573</v>
      </c>
      <c r="L22" s="75"/>
      <c r="M22" s="76"/>
      <c r="N22" s="77">
        <f>分析係数表!H25</f>
        <v>4.7721717414244671E-4</v>
      </c>
      <c r="O22" s="78">
        <f t="shared" si="4"/>
        <v>8.0931032822520524E-3</v>
      </c>
      <c r="P22" s="72">
        <f>分析係数表!C25</f>
        <v>0.11839811615034102</v>
      </c>
      <c r="Q22" s="78">
        <f t="shared" si="5"/>
        <v>9.5820818242878464E-4</v>
      </c>
      <c r="R22" s="79">
        <v>6.0448677785449306E-3</v>
      </c>
      <c r="S22" s="80">
        <f t="shared" si="6"/>
        <v>104.00580564597692</v>
      </c>
      <c r="T22" s="81">
        <f>分析係数表!F25</f>
        <v>0.34892899519140697</v>
      </c>
      <c r="U22" s="82">
        <f t="shared" si="7"/>
        <v>36.290641258123486</v>
      </c>
      <c r="V22" s="83">
        <f>分析係数表!D25</f>
        <v>3.4959095734715541E-2</v>
      </c>
      <c r="W22" s="127">
        <f t="shared" si="8"/>
        <v>4</v>
      </c>
      <c r="X22" s="72">
        <f>分析係数表!E25</f>
        <v>3.4440766876912506E-2</v>
      </c>
      <c r="Y22" s="126">
        <f t="shared" si="9"/>
        <v>4</v>
      </c>
    </row>
    <row r="23" spans="1:25" x14ac:dyDescent="0.15">
      <c r="A23" s="10" t="s">
        <v>11</v>
      </c>
      <c r="B23" s="9" t="s">
        <v>35</v>
      </c>
      <c r="C23" s="86"/>
      <c r="D23" s="72">
        <f>投入係数表!T23</f>
        <v>3.9624055454942859E-2</v>
      </c>
      <c r="E23" s="73">
        <f t="shared" si="0"/>
        <v>3.9624055454942861</v>
      </c>
      <c r="F23" s="72">
        <f>分析係数表!C26</f>
        <v>0.29113960871661038</v>
      </c>
      <c r="G23" s="73">
        <f t="shared" si="1"/>
        <v>1.1536132000917336</v>
      </c>
      <c r="H23" s="73">
        <v>1.2726760418390881</v>
      </c>
      <c r="I23" s="73">
        <f t="shared" si="2"/>
        <v>1.2726760418390881</v>
      </c>
      <c r="J23" s="72">
        <f>分析係数表!G26</f>
        <v>0.2004458717578543</v>
      </c>
      <c r="K23" s="74">
        <f t="shared" si="3"/>
        <v>0.25510265867177145</v>
      </c>
      <c r="L23" s="75"/>
      <c r="M23" s="76"/>
      <c r="N23" s="77">
        <f>分析係数表!H26</f>
        <v>1.0726059667332082E-2</v>
      </c>
      <c r="O23" s="78">
        <f t="shared" si="4"/>
        <v>0.18190273402315815</v>
      </c>
      <c r="P23" s="72">
        <f>分析係数表!C26</f>
        <v>0.29113960871661038</v>
      </c>
      <c r="Q23" s="78">
        <f t="shared" si="5"/>
        <v>5.2959090807983916E-2</v>
      </c>
      <c r="R23" s="79">
        <v>5.9584866951845311E-2</v>
      </c>
      <c r="S23" s="80">
        <f t="shared" si="6"/>
        <v>1.3322609087909334</v>
      </c>
      <c r="T23" s="81">
        <f>分析係数表!F26</f>
        <v>0.34176102976079403</v>
      </c>
      <c r="U23" s="82">
        <f t="shared" si="7"/>
        <v>0.45531486009844069</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投入係数表!T24</f>
        <v>4.0592018984575034E-5</v>
      </c>
      <c r="E24" s="73">
        <f t="shared" si="0"/>
        <v>4.0592018984575038E-3</v>
      </c>
      <c r="F24" s="72">
        <f>分析係数表!C27</f>
        <v>0.22390034937983039</v>
      </c>
      <c r="G24" s="73">
        <f t="shared" si="1"/>
        <v>9.0885672326790595E-4</v>
      </c>
      <c r="H24" s="73">
        <v>3.1705817038908618E-3</v>
      </c>
      <c r="I24" s="73">
        <f t="shared" si="2"/>
        <v>3.1705817038908618E-3</v>
      </c>
      <c r="J24" s="72">
        <f>分析係数表!G27</f>
        <v>0.17801424712710151</v>
      </c>
      <c r="K24" s="74">
        <f t="shared" si="3"/>
        <v>5.6440871497309448E-4</v>
      </c>
      <c r="L24" s="75"/>
      <c r="M24" s="76"/>
      <c r="N24" s="77">
        <f>分析係数表!H27</f>
        <v>1.001616696609949E-2</v>
      </c>
      <c r="O24" s="78">
        <f t="shared" si="4"/>
        <v>0.16986369758085831</v>
      </c>
      <c r="P24" s="72">
        <f>分析係数表!C27</f>
        <v>0.22390034937983039</v>
      </c>
      <c r="Q24" s="78">
        <f t="shared" si="5"/>
        <v>3.8032541235304029E-2</v>
      </c>
      <c r="R24" s="79">
        <v>3.8839941378976395E-2</v>
      </c>
      <c r="S24" s="80">
        <f t="shared" si="6"/>
        <v>4.2010523082867256E-2</v>
      </c>
      <c r="T24" s="81">
        <f>分析係数表!F27</f>
        <v>0.3354402389489512</v>
      </c>
      <c r="U24" s="82">
        <f t="shared" si="7"/>
        <v>1.4092019901287422E-2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投入係数表!T25</f>
        <v>0</v>
      </c>
      <c r="E25" s="73">
        <f t="shared" si="0"/>
        <v>0</v>
      </c>
      <c r="F25" s="72">
        <f>分析係数表!C28</f>
        <v>0.22512814125204084</v>
      </c>
      <c r="G25" s="73">
        <f t="shared" si="1"/>
        <v>0</v>
      </c>
      <c r="H25" s="73">
        <v>2.570764301955946E-2</v>
      </c>
      <c r="I25" s="73">
        <f t="shared" si="2"/>
        <v>2.570764301955946E-2</v>
      </c>
      <c r="J25" s="72">
        <f>分析係数表!G28</f>
        <v>0.17968722251031818</v>
      </c>
      <c r="K25" s="74">
        <f t="shared" si="3"/>
        <v>4.6193349714714086E-3</v>
      </c>
      <c r="L25" s="75"/>
      <c r="M25" s="76"/>
      <c r="N25" s="77">
        <f>分析係数表!H28</f>
        <v>8.1409051127791718E-3</v>
      </c>
      <c r="O25" s="78">
        <f t="shared" si="4"/>
        <v>0.13806122130271292</v>
      </c>
      <c r="P25" s="72">
        <f>分析係数表!C28</f>
        <v>0.22512814125204084</v>
      </c>
      <c r="Q25" s="78">
        <f t="shared" si="5"/>
        <v>3.1081466130866424E-2</v>
      </c>
      <c r="R25" s="79">
        <v>3.9997586372770622E-2</v>
      </c>
      <c r="S25" s="80">
        <f t="shared" si="6"/>
        <v>6.5705229392330089E-2</v>
      </c>
      <c r="T25" s="81">
        <f>分析係数表!F28</f>
        <v>0.30733691598411605</v>
      </c>
      <c r="U25" s="82">
        <f t="shared" si="7"/>
        <v>2.0193642565467625E-2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投入係数表!T26</f>
        <v>6.4978455005308185E-3</v>
      </c>
      <c r="E26" s="73">
        <f t="shared" si="0"/>
        <v>0.64978455005308189</v>
      </c>
      <c r="F26" s="72">
        <f>分析係数表!C29</f>
        <v>0.20292812083079403</v>
      </c>
      <c r="G26" s="73">
        <f t="shared" si="1"/>
        <v>0.13185955768715493</v>
      </c>
      <c r="H26" s="73">
        <v>0.17246448534553119</v>
      </c>
      <c r="I26" s="73">
        <f t="shared" si="2"/>
        <v>0.17246448534553119</v>
      </c>
      <c r="J26" s="72">
        <f>分析係数表!G29</f>
        <v>0.25422836329948895</v>
      </c>
      <c r="K26" s="74">
        <f t="shared" si="3"/>
        <v>4.3845363836683089E-2</v>
      </c>
      <c r="L26" s="75"/>
      <c r="M26" s="76"/>
      <c r="N26" s="77">
        <f>分析係数表!H29</f>
        <v>1.2173975242294967E-2</v>
      </c>
      <c r="O26" s="78">
        <f t="shared" si="4"/>
        <v>0.20645786516070225</v>
      </c>
      <c r="P26" s="72">
        <f>分析係数表!C29</f>
        <v>0.20292812083079403</v>
      </c>
      <c r="Q26" s="78">
        <f t="shared" si="5"/>
        <v>4.1896106607798765E-2</v>
      </c>
      <c r="R26" s="79">
        <v>6.10944732838083E-2</v>
      </c>
      <c r="S26" s="80">
        <f t="shared" si="6"/>
        <v>0.23355895862933948</v>
      </c>
      <c r="T26" s="81">
        <f>分析係数表!F29</f>
        <v>0.40384720428768384</v>
      </c>
      <c r="U26" s="82">
        <f t="shared" si="7"/>
        <v>9.4322132478801557E-2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投入係数表!T27</f>
        <v>2.8008493099356772E-3</v>
      </c>
      <c r="E27" s="73">
        <f t="shared" si="0"/>
        <v>0.28008493099356774</v>
      </c>
      <c r="F27" s="72">
        <f>分析係数表!C30</f>
        <v>1</v>
      </c>
      <c r="G27" s="73">
        <f t="shared" si="1"/>
        <v>0.28008493099356774</v>
      </c>
      <c r="H27" s="73">
        <v>0.39522880489686391</v>
      </c>
      <c r="I27" s="73">
        <f t="shared" si="2"/>
        <v>0.39522880489686391</v>
      </c>
      <c r="J27" s="72">
        <f>分析係数表!G30</f>
        <v>0.34673715455884868</v>
      </c>
      <c r="K27" s="74">
        <f t="shared" si="3"/>
        <v>0.13704051120963295</v>
      </c>
      <c r="L27" s="75"/>
      <c r="M27" s="76"/>
      <c r="N27" s="77">
        <f>分析係数表!H30</f>
        <v>0</v>
      </c>
      <c r="O27" s="78">
        <f t="shared" si="4"/>
        <v>0</v>
      </c>
      <c r="P27" s="72">
        <f>分析係数表!C30</f>
        <v>1</v>
      </c>
      <c r="Q27" s="78">
        <f t="shared" si="5"/>
        <v>0</v>
      </c>
      <c r="R27" s="79">
        <v>7.291911080943074E-2</v>
      </c>
      <c r="S27" s="80">
        <f t="shared" si="6"/>
        <v>0.46814791570629466</v>
      </c>
      <c r="T27" s="81">
        <f>分析係数表!F30</f>
        <v>0.44336430675838301</v>
      </c>
      <c r="U27" s="82">
        <f t="shared" si="7"/>
        <v>0.20756007610750327</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投入係数表!T28</f>
        <v>2.7290326609629677E-2</v>
      </c>
      <c r="E28" s="73">
        <f t="shared" si="0"/>
        <v>2.7290326609629676</v>
      </c>
      <c r="F28" s="72">
        <f>分析係数表!C31</f>
        <v>0.99667993786519227</v>
      </c>
      <c r="G28" s="73">
        <f t="shared" si="1"/>
        <v>2.719972102960651</v>
      </c>
      <c r="H28" s="73">
        <v>3.411453081677422</v>
      </c>
      <c r="I28" s="73">
        <f t="shared" si="2"/>
        <v>3.411453081677422</v>
      </c>
      <c r="J28" s="72">
        <f>分析係数表!G31</f>
        <v>7.0744430198025232E-2</v>
      </c>
      <c r="K28" s="74">
        <f t="shared" si="3"/>
        <v>0.24134130441056645</v>
      </c>
      <c r="L28" s="75"/>
      <c r="M28" s="76"/>
      <c r="N28" s="77">
        <f>分析係数表!H31</f>
        <v>1.5783931066306964E-2</v>
      </c>
      <c r="O28" s="78">
        <f t="shared" si="4"/>
        <v>0.26767893370375445</v>
      </c>
      <c r="P28" s="72">
        <f>分析係数表!C31</f>
        <v>0.99667993786519227</v>
      </c>
      <c r="Q28" s="78">
        <f t="shared" si="5"/>
        <v>0.26679022301167893</v>
      </c>
      <c r="R28" s="79">
        <v>0.50585243604257868</v>
      </c>
      <c r="S28" s="80">
        <f t="shared" si="6"/>
        <v>3.9173055177200009</v>
      </c>
      <c r="T28" s="81">
        <f>分析係数表!F31</f>
        <v>0.308369223350977</v>
      </c>
      <c r="U28" s="82">
        <f t="shared" si="7"/>
        <v>1.2079764601278136</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投入係数表!T29</f>
        <v>1.8890901142821458E-3</v>
      </c>
      <c r="E29" s="73">
        <f t="shared" si="0"/>
        <v>0.18890901142821459</v>
      </c>
      <c r="F29" s="72">
        <f>分析係数表!C32</f>
        <v>0.99973750468741629</v>
      </c>
      <c r="G29" s="73">
        <f t="shared" si="1"/>
        <v>0.18885942369820985</v>
      </c>
      <c r="H29" s="73">
        <v>0.24388533280354832</v>
      </c>
      <c r="I29" s="73">
        <f t="shared" si="2"/>
        <v>0.24388533280354832</v>
      </c>
      <c r="J29" s="72">
        <f>分析係数表!G32</f>
        <v>0.13654952076677315</v>
      </c>
      <c r="K29" s="74">
        <f t="shared" si="3"/>
        <v>3.3302425316369504E-2</v>
      </c>
      <c r="L29" s="75"/>
      <c r="M29" s="76"/>
      <c r="N29" s="77">
        <f>分析係数表!H32</f>
        <v>6.1925380029087757E-3</v>
      </c>
      <c r="O29" s="78">
        <f t="shared" si="4"/>
        <v>0.10501895646750546</v>
      </c>
      <c r="P29" s="72">
        <f>分析係数表!C32</f>
        <v>0.99973750468741629</v>
      </c>
      <c r="Q29" s="78">
        <f t="shared" si="5"/>
        <v>0.10499138948370031</v>
      </c>
      <c r="R29" s="79">
        <v>0.15636696854947504</v>
      </c>
      <c r="S29" s="80">
        <f t="shared" si="6"/>
        <v>0.40025230135302337</v>
      </c>
      <c r="T29" s="81">
        <f>分析係数表!F32</f>
        <v>0.46980830670926516</v>
      </c>
      <c r="U29" s="82">
        <f t="shared" si="7"/>
        <v>0.18804185595515044</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投入係数表!T30</f>
        <v>5.7765565478049084E-4</v>
      </c>
      <c r="E30" s="73">
        <f t="shared" si="0"/>
        <v>5.7765565478049084E-2</v>
      </c>
      <c r="F30" s="72">
        <f>分析係数表!C33</f>
        <v>0.92720800471848297</v>
      </c>
      <c r="G30" s="73">
        <f t="shared" si="1"/>
        <v>5.356069470833677E-2</v>
      </c>
      <c r="H30" s="73">
        <v>0.10007291591710933</v>
      </c>
      <c r="I30" s="73">
        <f t="shared" si="2"/>
        <v>0.10007291591710933</v>
      </c>
      <c r="J30" s="72">
        <f>分析係数表!G33</f>
        <v>0.48251618559482062</v>
      </c>
      <c r="K30" s="74">
        <f t="shared" si="3"/>
        <v>4.8286801669674806E-2</v>
      </c>
      <c r="L30" s="75"/>
      <c r="M30" s="76"/>
      <c r="N30" s="77">
        <f>分析係数表!H33</f>
        <v>1.0711870111293417E-3</v>
      </c>
      <c r="O30" s="78">
        <f t="shared" si="4"/>
        <v>1.8166209401946052E-2</v>
      </c>
      <c r="P30" s="72">
        <f>分析係数表!C33</f>
        <v>0.92720800471848297</v>
      </c>
      <c r="Q30" s="78">
        <f t="shared" si="5"/>
        <v>1.6843854772876546E-2</v>
      </c>
      <c r="R30" s="79">
        <v>6.8425989945311502E-2</v>
      </c>
      <c r="S30" s="80">
        <f t="shared" si="6"/>
        <v>0.16849890586242083</v>
      </c>
      <c r="T30" s="81">
        <f>分析係数表!F33</f>
        <v>0.61375438359859724</v>
      </c>
      <c r="U30" s="82">
        <f t="shared" si="7"/>
        <v>0.10341694210462817</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投入係数表!T31</f>
        <v>4.2796477861737341E-2</v>
      </c>
      <c r="E31" s="73">
        <f t="shared" si="0"/>
        <v>4.2796477861737339</v>
      </c>
      <c r="F31" s="72">
        <f>分析係数表!C34</f>
        <v>0.43058167090385968</v>
      </c>
      <c r="G31" s="73">
        <f t="shared" si="1"/>
        <v>1.8427378946506903</v>
      </c>
      <c r="H31" s="73">
        <v>2.1374109068560778</v>
      </c>
      <c r="I31" s="73">
        <f t="shared" si="2"/>
        <v>2.1374109068560778</v>
      </c>
      <c r="J31" s="72">
        <f>分析係数表!G34</f>
        <v>0.40252218378442245</v>
      </c>
      <c r="K31" s="74">
        <f t="shared" si="3"/>
        <v>0.86035530587235121</v>
      </c>
      <c r="L31" s="75"/>
      <c r="M31" s="76"/>
      <c r="N31" s="77">
        <f>分析係数表!H34</f>
        <v>0.17332617383102331</v>
      </c>
      <c r="O31" s="78">
        <f t="shared" si="4"/>
        <v>2.9394303104299686</v>
      </c>
      <c r="P31" s="72">
        <f>分析係数表!C34</f>
        <v>0.43058167090385968</v>
      </c>
      <c r="Q31" s="78">
        <f t="shared" si="5"/>
        <v>1.2656648145703868</v>
      </c>
      <c r="R31" s="79">
        <v>1.4217832467587692</v>
      </c>
      <c r="S31" s="80">
        <f t="shared" si="6"/>
        <v>3.5591941536148468</v>
      </c>
      <c r="T31" s="81">
        <f>分析係数表!F34</f>
        <v>0.66293540075026103</v>
      </c>
      <c r="U31" s="82">
        <f t="shared" si="7"/>
        <v>2.3595158025746445</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投入係数表!T32</f>
        <v>5.6516580278523701E-3</v>
      </c>
      <c r="E32" s="73">
        <f t="shared" si="0"/>
        <v>0.56516580278523698</v>
      </c>
      <c r="F32" s="72">
        <f>分析係数表!C35</f>
        <v>0.85041941808411148</v>
      </c>
      <c r="G32" s="73">
        <f t="shared" si="1"/>
        <v>0.48062797312566097</v>
      </c>
      <c r="H32" s="73">
        <v>0.7271221280282284</v>
      </c>
      <c r="I32" s="73">
        <f t="shared" si="2"/>
        <v>0.7271221280282284</v>
      </c>
      <c r="J32" s="72">
        <f>分析係数表!G35</f>
        <v>0.31439227022235533</v>
      </c>
      <c r="K32" s="74">
        <f t="shared" si="3"/>
        <v>0.22860157655970484</v>
      </c>
      <c r="L32" s="75"/>
      <c r="M32" s="76"/>
      <c r="N32" s="77">
        <f>分析係数表!H35</f>
        <v>5.0116599150103677E-2</v>
      </c>
      <c r="O32" s="78">
        <f t="shared" si="4"/>
        <v>0.84992501329372838</v>
      </c>
      <c r="P32" s="72">
        <f>分析係数表!C35</f>
        <v>0.85041941808411148</v>
      </c>
      <c r="Q32" s="78">
        <f t="shared" si="5"/>
        <v>0.72279273522038323</v>
      </c>
      <c r="R32" s="79">
        <v>1.1099857360186496</v>
      </c>
      <c r="S32" s="80">
        <f t="shared" si="6"/>
        <v>1.8371078640468781</v>
      </c>
      <c r="T32" s="81">
        <f>分析係数表!F35</f>
        <v>0.64510687312527537</v>
      </c>
      <c r="U32" s="82">
        <f t="shared" si="7"/>
        <v>1.1851309097691349</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投入係数表!T33</f>
        <v>1.3520264784862299E-3</v>
      </c>
      <c r="E33" s="73">
        <f t="shared" si="0"/>
        <v>0.13520264784862299</v>
      </c>
      <c r="F33" s="72">
        <f>分析係数表!C36</f>
        <v>0.99367212085214862</v>
      </c>
      <c r="G33" s="73">
        <f t="shared" si="1"/>
        <v>0.1343471018325674</v>
      </c>
      <c r="H33" s="73">
        <v>0.32963592503283473</v>
      </c>
      <c r="I33" s="73">
        <f t="shared" si="2"/>
        <v>0.32963592503283473</v>
      </c>
      <c r="J33" s="72">
        <f>分析係数表!G36</f>
        <v>5.4622350270852466E-2</v>
      </c>
      <c r="K33" s="74">
        <f t="shared" si="3"/>
        <v>1.8005488958999963E-2</v>
      </c>
      <c r="L33" s="75"/>
      <c r="M33" s="76"/>
      <c r="N33" s="77">
        <f>分析係数表!H36</f>
        <v>0.22260102528255266</v>
      </c>
      <c r="O33" s="78">
        <f t="shared" si="4"/>
        <v>3.775080164673938</v>
      </c>
      <c r="P33" s="72">
        <f>分析係数表!C36</f>
        <v>0.99367212085214862</v>
      </c>
      <c r="Q33" s="78">
        <f t="shared" si="5"/>
        <v>3.7511919136184306</v>
      </c>
      <c r="R33" s="79">
        <v>3.9974132030291423</v>
      </c>
      <c r="S33" s="80">
        <f t="shared" si="6"/>
        <v>4.3270491280619767</v>
      </c>
      <c r="T33" s="81">
        <f>分析係数表!F36</f>
        <v>0.84078106922799567</v>
      </c>
      <c r="U33" s="82">
        <f t="shared" si="7"/>
        <v>3.6381009924940151</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投入係数表!T34</f>
        <v>1.6789483544619996E-2</v>
      </c>
      <c r="E34" s="73">
        <f t="shared" si="0"/>
        <v>1.6789483544619996</v>
      </c>
      <c r="F34" s="72">
        <f>分析係数表!C37</f>
        <v>0.57178358697686016</v>
      </c>
      <c r="G34" s="73">
        <f t="shared" si="1"/>
        <v>0.95999511246317903</v>
      </c>
      <c r="H34" s="73">
        <v>1.3063613882429703</v>
      </c>
      <c r="I34" s="73">
        <f t="shared" si="2"/>
        <v>1.3063613882429703</v>
      </c>
      <c r="J34" s="72">
        <f>分析係数表!G37</f>
        <v>0.36884830758302428</v>
      </c>
      <c r="K34" s="74">
        <f t="shared" si="3"/>
        <v>0.48184918714522973</v>
      </c>
      <c r="L34" s="75"/>
      <c r="M34" s="76"/>
      <c r="N34" s="77">
        <f>分析係数表!H37</f>
        <v>4.5622990798280361E-2</v>
      </c>
      <c r="O34" s="78">
        <f t="shared" si="4"/>
        <v>0.77371812370169302</v>
      </c>
      <c r="P34" s="72">
        <f>分析係数表!C37</f>
        <v>0.57178358697686016</v>
      </c>
      <c r="Q34" s="78">
        <f t="shared" si="5"/>
        <v>0.44239932407916005</v>
      </c>
      <c r="R34" s="79">
        <v>0.59755910678975854</v>
      </c>
      <c r="S34" s="80">
        <f t="shared" si="6"/>
        <v>1.9039204950327289</v>
      </c>
      <c r="T34" s="81">
        <f>分析係数表!F37</f>
        <v>0.64429400301330442</v>
      </c>
      <c r="U34" s="82">
        <f t="shared" si="7"/>
        <v>1.2266845571637091</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投入係数表!T35</f>
        <v>7.0473989883219883E-3</v>
      </c>
      <c r="E35" s="73">
        <f t="shared" si="0"/>
        <v>0.70473989883219879</v>
      </c>
      <c r="F35" s="72">
        <f>分析係数表!C38</f>
        <v>0.42668283982472699</v>
      </c>
      <c r="G35" s="73">
        <f t="shared" si="1"/>
        <v>0.30070042137151337</v>
      </c>
      <c r="H35" s="73">
        <v>0.52099444240329107</v>
      </c>
      <c r="I35" s="73">
        <f t="shared" si="2"/>
        <v>0.52099444240329107</v>
      </c>
      <c r="J35" s="72">
        <f>分析係数表!G38</f>
        <v>0.18042179614021467</v>
      </c>
      <c r="K35" s="74">
        <f t="shared" si="3"/>
        <v>9.3998753077471395E-2</v>
      </c>
      <c r="L35" s="75"/>
      <c r="M35" s="76"/>
      <c r="N35" s="77">
        <f>分析係数表!H38</f>
        <v>3.1385057501308801E-2</v>
      </c>
      <c r="O35" s="78">
        <f t="shared" si="4"/>
        <v>0.53225769238911191</v>
      </c>
      <c r="P35" s="72">
        <f>分析係数表!C38</f>
        <v>0.42668283982472699</v>
      </c>
      <c r="Q35" s="78">
        <f t="shared" si="5"/>
        <v>0.22710522370714226</v>
      </c>
      <c r="R35" s="79">
        <v>0.36392819001006271</v>
      </c>
      <c r="S35" s="80">
        <f t="shared" si="6"/>
        <v>0.88492263241335378</v>
      </c>
      <c r="T35" s="81">
        <f>分析係数表!F38</f>
        <v>0.52437100026299643</v>
      </c>
      <c r="U35" s="82">
        <f t="shared" si="7"/>
        <v>0.46402776591395423</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投入係数表!T36</f>
        <v>0</v>
      </c>
      <c r="E36" s="73">
        <f t="shared" si="0"/>
        <v>0</v>
      </c>
      <c r="F36" s="72">
        <f>分析係数表!C39</f>
        <v>1</v>
      </c>
      <c r="G36" s="73">
        <f t="shared" si="1"/>
        <v>0</v>
      </c>
      <c r="H36" s="73">
        <v>4.96380835198603E-2</v>
      </c>
      <c r="I36" s="73">
        <f t="shared" si="2"/>
        <v>4.96380835198603E-2</v>
      </c>
      <c r="J36" s="72">
        <f>分析係数表!G39</f>
        <v>0.351753812215997</v>
      </c>
      <c r="K36" s="74">
        <f t="shared" si="3"/>
        <v>1.7460385109206916E-2</v>
      </c>
      <c r="L36" s="75"/>
      <c r="M36" s="76"/>
      <c r="N36" s="77">
        <f>分析係数表!H39</f>
        <v>2.6196741762610056E-3</v>
      </c>
      <c r="O36" s="78">
        <f t="shared" si="4"/>
        <v>4.442692933762777E-2</v>
      </c>
      <c r="P36" s="72">
        <f>分析係数表!C39</f>
        <v>1</v>
      </c>
      <c r="Q36" s="78">
        <f t="shared" si="5"/>
        <v>4.442692933762777E-2</v>
      </c>
      <c r="R36" s="79">
        <v>5.7798260893747247E-2</v>
      </c>
      <c r="S36" s="80">
        <f t="shared" si="6"/>
        <v>0.10743634441360755</v>
      </c>
      <c r="T36" s="81">
        <f>分析係数表!F39</f>
        <v>0.70125652740175148</v>
      </c>
      <c r="U36" s="82">
        <f t="shared" si="7"/>
        <v>7.5340437800224994E-2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投入係数表!T37</f>
        <v>7.4314619371760443E-4</v>
      </c>
      <c r="E37" s="73">
        <f t="shared" si="0"/>
        <v>7.431461937176044E-2</v>
      </c>
      <c r="F37" s="72">
        <f>分析係数表!C40</f>
        <v>0.86812466863195592</v>
      </c>
      <c r="G37" s="73">
        <f t="shared" si="1"/>
        <v>6.4514354316619463E-2</v>
      </c>
      <c r="H37" s="73">
        <v>7.5818396147670788E-2</v>
      </c>
      <c r="I37" s="73">
        <f t="shared" si="2"/>
        <v>7.5818396147670788E-2</v>
      </c>
      <c r="J37" s="72">
        <f>分析係数表!G40</f>
        <v>0.5308449982881025</v>
      </c>
      <c r="K37" s="74">
        <f t="shared" si="3"/>
        <v>4.0247816373216977E-2</v>
      </c>
      <c r="L37" s="75"/>
      <c r="M37" s="76"/>
      <c r="N37" s="77">
        <f>分析係数表!H40</f>
        <v>3.1726768564274997E-2</v>
      </c>
      <c r="O37" s="78">
        <f t="shared" si="4"/>
        <v>0.53805275399862573</v>
      </c>
      <c r="P37" s="72">
        <f>分析係数表!C40</f>
        <v>0.86812466863195592</v>
      </c>
      <c r="Q37" s="78">
        <f t="shared" si="5"/>
        <v>0.46709686877156825</v>
      </c>
      <c r="R37" s="79">
        <v>0.47118031702029545</v>
      </c>
      <c r="S37" s="80">
        <f t="shared" si="6"/>
        <v>0.54699871316796622</v>
      </c>
      <c r="T37" s="81">
        <f>分析係数表!F40</f>
        <v>0.72849135138041188</v>
      </c>
      <c r="U37" s="82">
        <f t="shared" si="7"/>
        <v>0.39848383175907803</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投入係数表!T38</f>
        <v>0</v>
      </c>
      <c r="E38" s="73">
        <f t="shared" si="0"/>
        <v>0</v>
      </c>
      <c r="F38" s="72">
        <f>分析係数表!C41</f>
        <v>0.9999434031873089</v>
      </c>
      <c r="G38" s="73">
        <f t="shared" si="1"/>
        <v>0</v>
      </c>
      <c r="H38" s="73">
        <v>3.7269344858101416E-3</v>
      </c>
      <c r="I38" s="73">
        <f t="shared" si="2"/>
        <v>3.7269344858101416E-3</v>
      </c>
      <c r="J38" s="72">
        <f>分析係数表!G41</f>
        <v>0.50163334603597476</v>
      </c>
      <c r="K38" s="74">
        <f t="shared" si="3"/>
        <v>1.8695546165738064E-3</v>
      </c>
      <c r="L38" s="75"/>
      <c r="M38" s="76"/>
      <c r="N38" s="77">
        <f>分析係数表!H41</f>
        <v>4.605647758626856E-2</v>
      </c>
      <c r="O38" s="78">
        <f t="shared" si="4"/>
        <v>0.78106960545208159</v>
      </c>
      <c r="P38" s="72">
        <f>分析係数表!C41</f>
        <v>0.9999434031873089</v>
      </c>
      <c r="Q38" s="78">
        <f t="shared" si="5"/>
        <v>0.78102539940192306</v>
      </c>
      <c r="R38" s="79">
        <v>0.79567168825889512</v>
      </c>
      <c r="S38" s="80">
        <f t="shared" si="6"/>
        <v>0.7993986227447053</v>
      </c>
      <c r="T38" s="81">
        <f>分析係数表!F41</f>
        <v>0.6065809667987323</v>
      </c>
      <c r="U38" s="82">
        <f t="shared" si="7"/>
        <v>0.48489998944205842</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投入係数表!T39</f>
        <v>6.1512521076625244E-4</v>
      </c>
      <c r="E39" s="73">
        <f>$C$22*D39</f>
        <v>6.1512521076625241E-2</v>
      </c>
      <c r="F39" s="72">
        <f>分析係数表!C42</f>
        <v>0.93692850875802069</v>
      </c>
      <c r="G39" s="73">
        <f>E39*F39</f>
        <v>5.7632834642268808E-2</v>
      </c>
      <c r="H39" s="73">
        <v>8.5142865820243732E-2</v>
      </c>
      <c r="I39" s="73">
        <f>C39+H39</f>
        <v>8.5142865820243732E-2</v>
      </c>
      <c r="J39" s="72">
        <f>分析係数表!G42</f>
        <v>0.49922072097325781</v>
      </c>
      <c r="K39" s="74">
        <f>I39*J39</f>
        <v>4.2505082860511426E-2</v>
      </c>
      <c r="L39" s="75"/>
      <c r="M39" s="76"/>
      <c r="N39" s="77">
        <f>分析係数表!H42</f>
        <v>1.1809361738003208E-2</v>
      </c>
      <c r="O39" s="78">
        <f t="shared" si="4"/>
        <v>0.20027440214171155</v>
      </c>
      <c r="P39" s="72">
        <f>分析係数表!C42</f>
        <v>0.93692850875802069</v>
      </c>
      <c r="Q39" s="78">
        <f>O39*P39</f>
        <v>0.18764279694103794</v>
      </c>
      <c r="R39" s="79">
        <v>0.20503040449885376</v>
      </c>
      <c r="S39" s="80">
        <f>I39+R39</f>
        <v>0.29017327031909751</v>
      </c>
      <c r="T39" s="81">
        <f>分析係数表!F42</f>
        <v>0.57339238661209846</v>
      </c>
      <c r="U39" s="82">
        <f>S39*T39</f>
        <v>0.16638314399930493</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投入係数表!T40</f>
        <v>4.4479485418097799E-2</v>
      </c>
      <c r="E40" s="73">
        <f>$C$22*D40</f>
        <v>4.4479485418097795</v>
      </c>
      <c r="F40" s="72">
        <f>分析係数表!C43</f>
        <v>0.64668770435795053</v>
      </c>
      <c r="G40" s="73">
        <f>E40*F40</f>
        <v>2.8764336316052597</v>
      </c>
      <c r="H40" s="73">
        <v>3.9595224790534926</v>
      </c>
      <c r="I40" s="73">
        <f>C40+H40</f>
        <v>3.9595224790534926</v>
      </c>
      <c r="J40" s="72">
        <f>分析係数表!G43</f>
        <v>0.34525361813281841</v>
      </c>
      <c r="K40" s="74">
        <f>I40*J40</f>
        <v>1.367039461971445</v>
      </c>
      <c r="L40" s="75"/>
      <c r="M40" s="76"/>
      <c r="N40" s="77">
        <f>分析係数表!H43</f>
        <v>1.6687581740348217E-2</v>
      </c>
      <c r="O40" s="78">
        <f t="shared" si="4"/>
        <v>0.28300390236028805</v>
      </c>
      <c r="P40" s="72">
        <f>分析係数表!C43</f>
        <v>0.64668770435795053</v>
      </c>
      <c r="Q40" s="78">
        <f>O40*P40</f>
        <v>0.18301514394171625</v>
      </c>
      <c r="R40" s="79">
        <v>0.73760727393802006</v>
      </c>
      <c r="S40" s="80">
        <f>I40+R40</f>
        <v>4.697129752991513</v>
      </c>
      <c r="T40" s="81">
        <f>分析係数表!F43</f>
        <v>0.5971160790993254</v>
      </c>
      <c r="U40" s="82">
        <f>S40*T40</f>
        <v>2.8047317011270749</v>
      </c>
      <c r="V40" s="83">
        <f>分析係数表!D43</f>
        <v>0.11965406207615147</v>
      </c>
      <c r="W40" s="127">
        <f>ROUND(S40*V40,0)</f>
        <v>1</v>
      </c>
      <c r="X40" s="72">
        <f>分析係数表!E43</f>
        <v>0.10089499703022012</v>
      </c>
      <c r="Y40" s="126">
        <f>ROUND(S40*X40,0)</f>
        <v>0</v>
      </c>
    </row>
    <row r="41" spans="1:25" x14ac:dyDescent="0.15">
      <c r="A41" s="10" t="s">
        <v>166</v>
      </c>
      <c r="B41" s="9" t="s">
        <v>42</v>
      </c>
      <c r="C41" s="86"/>
      <c r="D41" s="72">
        <f>投入係数表!T41</f>
        <v>1.2802098295135202E-4</v>
      </c>
      <c r="E41" s="73">
        <f>$C$22*D41</f>
        <v>1.2802098295135202E-2</v>
      </c>
      <c r="F41" s="72">
        <f>分析係数表!C44</f>
        <v>0.69156580457188765</v>
      </c>
      <c r="G41" s="73">
        <f>E41*F41</f>
        <v>8.8534934076835679E-3</v>
      </c>
      <c r="H41" s="73">
        <v>1.7924812594191042E-2</v>
      </c>
      <c r="I41" s="73">
        <f>C41+H41</f>
        <v>1.7924812594191042E-2</v>
      </c>
      <c r="J41" s="72">
        <f>分析係数表!G44</f>
        <v>0.27271905819722003</v>
      </c>
      <c r="K41" s="74">
        <f>I41*J41</f>
        <v>4.8884380090494497E-3</v>
      </c>
      <c r="L41" s="75"/>
      <c r="M41" s="76"/>
      <c r="N41" s="77">
        <f>分析係数表!H44</f>
        <v>0.15674397651271663</v>
      </c>
      <c r="O41" s="78">
        <f t="shared" si="4"/>
        <v>2.6582136174538675</v>
      </c>
      <c r="P41" s="72">
        <f>分析係数表!C44</f>
        <v>0.69156580457188765</v>
      </c>
      <c r="Q41" s="78">
        <f>O41*P41</f>
        <v>1.8383296390784318</v>
      </c>
      <c r="R41" s="79">
        <v>1.873310927483723</v>
      </c>
      <c r="S41" s="80">
        <f>I41+R41</f>
        <v>1.8912357400779141</v>
      </c>
      <c r="T41" s="81">
        <f>分析係数表!F44</f>
        <v>0.50862281906626206</v>
      </c>
      <c r="U41" s="82">
        <f>S41*T41</f>
        <v>0.9619256536372971</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投入係数表!T42</f>
        <v>1.077249734590645E-3</v>
      </c>
      <c r="E42" s="73">
        <f>$C$22*D42</f>
        <v>0.1077249734590645</v>
      </c>
      <c r="F42" s="72">
        <f>分析係数表!C45</f>
        <v>1</v>
      </c>
      <c r="G42" s="73">
        <f>E42*F42</f>
        <v>0.1077249734590645</v>
      </c>
      <c r="H42" s="73">
        <v>0.13447684715248867</v>
      </c>
      <c r="I42" s="73">
        <f>C42+H42</f>
        <v>0.13447684715248867</v>
      </c>
      <c r="J42" s="72">
        <f>分析係数表!G45</f>
        <v>0</v>
      </c>
      <c r="K42" s="74">
        <f>I42*J42</f>
        <v>0</v>
      </c>
      <c r="L42" s="75"/>
      <c r="M42" s="76"/>
      <c r="N42" s="77">
        <f>分析係数表!H45</f>
        <v>0</v>
      </c>
      <c r="O42" s="78">
        <f t="shared" si="4"/>
        <v>0</v>
      </c>
      <c r="P42" s="72">
        <f>分析係数表!C45</f>
        <v>1</v>
      </c>
      <c r="Q42" s="78">
        <f>O42*P42</f>
        <v>0</v>
      </c>
      <c r="R42" s="79">
        <v>2.0735000915784552E-2</v>
      </c>
      <c r="S42" s="80">
        <f>I42+R42</f>
        <v>0.15521184806827323</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投入係数表!T43</f>
        <v>1.1396989945669145E-3</v>
      </c>
      <c r="E43" s="441">
        <f>$C$22*D43</f>
        <v>0.11396989945669145</v>
      </c>
      <c r="F43" s="447">
        <f>分析係数表!C46</f>
        <v>0.99300149364803736</v>
      </c>
      <c r="G43" s="441">
        <f>E43*F43</f>
        <v>0.11317228039141125</v>
      </c>
      <c r="H43" s="441">
        <v>0.20128917463247628</v>
      </c>
      <c r="I43" s="441">
        <f>C43+H43</f>
        <v>0.20128917463247628</v>
      </c>
      <c r="J43" s="447">
        <f>分析係数表!G46</f>
        <v>1.2662527198429125E-2</v>
      </c>
      <c r="K43" s="442">
        <f>I43*J43</f>
        <v>2.5488296485330808E-3</v>
      </c>
      <c r="L43" s="448"/>
      <c r="M43" s="449"/>
      <c r="N43" s="450">
        <f>分析係数表!H46</f>
        <v>3.642815848522589E-5</v>
      </c>
      <c r="O43" s="451">
        <f t="shared" si="4"/>
        <v>6.1778340130562524E-4</v>
      </c>
      <c r="P43" s="447">
        <f>分析係数表!C46</f>
        <v>0.99300149364803736</v>
      </c>
      <c r="Q43" s="451">
        <f>O43*P43</f>
        <v>6.1345984024745073E-4</v>
      </c>
      <c r="R43" s="452">
        <v>5.4222566662784154E-2</v>
      </c>
      <c r="S43" s="444">
        <f>I43+R43</f>
        <v>0.25551174129526044</v>
      </c>
      <c r="T43" s="453">
        <f>分析係数表!F46</f>
        <v>0.42786180544499286</v>
      </c>
      <c r="U43" s="445">
        <f>S43*T43</f>
        <v>0.10932371494298407</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投入係数表!T44</f>
        <v>0.63963342284393931</v>
      </c>
      <c r="E44" s="441">
        <f>SUM(E5:E43)</f>
        <v>63.963342284393924</v>
      </c>
      <c r="F44" s="447">
        <f>分析係数表!C47</f>
        <v>0.58532523599566522</v>
      </c>
      <c r="G44" s="441">
        <f>SUM(G5:G43)</f>
        <v>17.738172825815141</v>
      </c>
      <c r="H44" s="441">
        <f>SUM(H5:H43)</f>
        <v>22.265790658583398</v>
      </c>
      <c r="I44" s="441">
        <f>SUM(I5:I43)</f>
        <v>122.26579065858337</v>
      </c>
      <c r="J44" s="72">
        <f>分析係数表!G47</f>
        <v>0.25475569279079324</v>
      </c>
      <c r="K44" s="442">
        <f>SUM(K5:K43)</f>
        <v>24.866498940514106</v>
      </c>
      <c r="L44" s="15">
        <f>最終需要_まとめ!M21</f>
        <v>0.68200000000000005</v>
      </c>
      <c r="M44" s="441">
        <f>K44*L44</f>
        <v>16.958952277430623</v>
      </c>
      <c r="N44" s="77">
        <f>分析係数表!H47</f>
        <v>1</v>
      </c>
      <c r="O44" s="443">
        <f>SUM(O5:O43)</f>
        <v>16.958952277430623</v>
      </c>
      <c r="P44" s="72">
        <f>分析係数表!C47</f>
        <v>0.58532523599566522</v>
      </c>
      <c r="Q44" s="443">
        <f>SUM(Q5:Q43)</f>
        <v>11.012511984585027</v>
      </c>
      <c r="R44" s="441">
        <f>SUM(R5:R43)</f>
        <v>13.521726918278558</v>
      </c>
      <c r="S44" s="444">
        <f>SUM(S5:S43)</f>
        <v>135.78751757686194</v>
      </c>
      <c r="T44" s="453">
        <f>分析係数表!F47</f>
        <v>0.5063294671067512</v>
      </c>
      <c r="U44" s="445">
        <f>SUM(U5:U43)</f>
        <v>53.854634698632616</v>
      </c>
      <c r="V44" s="454">
        <f>分析係数表!D47</f>
        <v>6.4581730562403572E-2</v>
      </c>
      <c r="W44" s="446">
        <f>SUM(W5:W43)</f>
        <v>6</v>
      </c>
      <c r="X44" s="88">
        <f>分析係数表!E47</f>
        <v>5.7136770824146227E-2</v>
      </c>
      <c r="Y44" s="12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721</v>
      </c>
      <c r="C1" s="58"/>
      <c r="D1" s="58"/>
      <c r="E1" s="58"/>
      <c r="F1" s="59"/>
      <c r="G1" s="58" t="s">
        <v>445</v>
      </c>
    </row>
    <row r="2" spans="1:25" x14ac:dyDescent="0.15">
      <c r="B2" s="5" t="s">
        <v>244</v>
      </c>
      <c r="S2" s="5" t="s">
        <v>139</v>
      </c>
      <c r="U2" s="60" t="s">
        <v>170</v>
      </c>
      <c r="W2" s="5" t="s">
        <v>122</v>
      </c>
      <c r="Y2" s="5" t="s">
        <v>140</v>
      </c>
    </row>
    <row r="3" spans="1:25" ht="45" x14ac:dyDescent="0.15">
      <c r="B3" s="61"/>
      <c r="C3" s="62" t="s">
        <v>185</v>
      </c>
      <c r="D3" s="62" t="s">
        <v>253</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722</v>
      </c>
      <c r="D4" s="68" t="s">
        <v>723</v>
      </c>
      <c r="E4" s="68" t="s">
        <v>724</v>
      </c>
      <c r="F4" s="68" t="s">
        <v>725</v>
      </c>
      <c r="G4" s="68" t="s">
        <v>726</v>
      </c>
      <c r="H4" s="68" t="s">
        <v>144</v>
      </c>
      <c r="I4" s="68" t="s">
        <v>727</v>
      </c>
      <c r="J4" s="68" t="s">
        <v>728</v>
      </c>
      <c r="K4" s="69" t="s">
        <v>729</v>
      </c>
      <c r="L4" s="68" t="s">
        <v>730</v>
      </c>
      <c r="M4" s="68" t="s">
        <v>731</v>
      </c>
      <c r="N4" s="68" t="s">
        <v>732</v>
      </c>
      <c r="O4" s="68" t="s">
        <v>733</v>
      </c>
      <c r="P4" s="68" t="s">
        <v>734</v>
      </c>
      <c r="Q4" s="68" t="s">
        <v>735</v>
      </c>
      <c r="R4" s="68" t="s">
        <v>145</v>
      </c>
      <c r="S4" s="68" t="s">
        <v>736</v>
      </c>
      <c r="T4" s="70" t="s">
        <v>737</v>
      </c>
      <c r="U4" s="69" t="s">
        <v>738</v>
      </c>
      <c r="V4" s="68" t="s">
        <v>739</v>
      </c>
      <c r="W4" s="68" t="s">
        <v>740</v>
      </c>
      <c r="X4" s="68" t="s">
        <v>741</v>
      </c>
      <c r="Y4" s="69" t="s">
        <v>742</v>
      </c>
    </row>
    <row r="5" spans="1:25" x14ac:dyDescent="0.15">
      <c r="A5" s="8" t="s">
        <v>219</v>
      </c>
      <c r="B5" s="9" t="s">
        <v>220</v>
      </c>
      <c r="C5" s="86"/>
      <c r="D5" s="72">
        <f>投入係数表!U5</f>
        <v>0</v>
      </c>
      <c r="E5" s="73">
        <f t="shared" ref="E5:E38" si="0">$C$23*D5</f>
        <v>0</v>
      </c>
      <c r="F5" s="72">
        <f>分析係数表!C8</f>
        <v>0.16988323914406789</v>
      </c>
      <c r="G5" s="73">
        <f t="shared" ref="G5:G38" si="1">E5*F5</f>
        <v>0</v>
      </c>
      <c r="H5" s="73">
        <f t="array" ref="H5:H43">MMULT(逆行列係数!C5:AO43,'19'!G5:G43)</f>
        <v>1.3801152838635079E-3</v>
      </c>
      <c r="I5" s="73">
        <f t="shared" ref="I5:I38" si="2">C5+H5</f>
        <v>1.3801152838635079E-3</v>
      </c>
      <c r="J5" s="72">
        <f>分析係数表!G8</f>
        <v>0.11982810575688495</v>
      </c>
      <c r="K5" s="74">
        <f t="shared" ref="K5:K38" si="3">I5*J5</f>
        <v>1.6537660019148973E-4</v>
      </c>
      <c r="L5" s="75" t="s">
        <v>495</v>
      </c>
      <c r="M5" s="76" t="s">
        <v>495</v>
      </c>
      <c r="N5" s="77">
        <f>分析係数表!H8</f>
        <v>1.1007693311748612E-2</v>
      </c>
      <c r="O5" s="78">
        <f t="shared" ref="O5:O43" si="4">$M$44*N5</f>
        <v>0.19366552239629342</v>
      </c>
      <c r="P5" s="72">
        <f>分析係数表!C8</f>
        <v>0.16988323914406789</v>
      </c>
      <c r="Q5" s="78">
        <f t="shared" ref="Q5:Q38" si="5">O5*P5</f>
        <v>3.2900526255210352E-2</v>
      </c>
      <c r="R5" s="79">
        <f t="array" ref="R5:R43">MMULT(逆行列係数!C5:AO43,'19'!Q5:Q43)</f>
        <v>5.5134456049394924E-2</v>
      </c>
      <c r="S5" s="80">
        <f t="shared" ref="S5:S38" si="6">I5+R5</f>
        <v>5.6514571333258434E-2</v>
      </c>
      <c r="T5" s="81">
        <f>分析係数表!F8</f>
        <v>0.4520504153237429</v>
      </c>
      <c r="U5" s="82">
        <f t="shared" ref="U5:U38" si="7">S5*T5</f>
        <v>2.5547435443042769E-2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投入係数表!U6</f>
        <v>0</v>
      </c>
      <c r="E6" s="73">
        <f t="shared" si="0"/>
        <v>0</v>
      </c>
      <c r="F6" s="72">
        <f>分析係数表!C9</f>
        <v>0.40976645435244163</v>
      </c>
      <c r="G6" s="73">
        <f t="shared" si="1"/>
        <v>0</v>
      </c>
      <c r="H6" s="73">
        <v>1.5981422652835647E-3</v>
      </c>
      <c r="I6" s="73">
        <f t="shared" si="2"/>
        <v>1.5981422652835647E-3</v>
      </c>
      <c r="J6" s="72">
        <f>分析係数表!G9</f>
        <v>0.27278621711745094</v>
      </c>
      <c r="K6" s="74">
        <f t="shared" si="3"/>
        <v>4.3595118296221739E-4</v>
      </c>
      <c r="L6" s="75"/>
      <c r="M6" s="76"/>
      <c r="N6" s="77">
        <f>分析係数表!H9</f>
        <v>5.6766522140644718E-4</v>
      </c>
      <c r="O6" s="78">
        <f t="shared" si="4"/>
        <v>9.9873042004677039E-3</v>
      </c>
      <c r="P6" s="72">
        <f>分析係数表!C9</f>
        <v>0.40976645435244163</v>
      </c>
      <c r="Q6" s="78">
        <f t="shared" si="5"/>
        <v>4.0924622307648983E-3</v>
      </c>
      <c r="R6" s="79">
        <v>5.5087936696650098E-3</v>
      </c>
      <c r="S6" s="80">
        <f t="shared" si="6"/>
        <v>7.1069359349485743E-3</v>
      </c>
      <c r="T6" s="81">
        <f>分析係数表!F9</f>
        <v>0.74407187847350875</v>
      </c>
      <c r="U6" s="82">
        <f t="shared" si="7"/>
        <v>5.2880711713080676E-3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投入係数表!U7</f>
        <v>0</v>
      </c>
      <c r="E7" s="73">
        <f t="shared" si="0"/>
        <v>0</v>
      </c>
      <c r="F7" s="72">
        <f>分析係数表!C10</f>
        <v>0.68007710705743762</v>
      </c>
      <c r="G7" s="73">
        <f t="shared" si="1"/>
        <v>0</v>
      </c>
      <c r="H7" s="73">
        <v>7.2676431022864558E-4</v>
      </c>
      <c r="I7" s="73">
        <f t="shared" si="2"/>
        <v>7.2676431022864558E-4</v>
      </c>
      <c r="J7" s="72">
        <f>分析係数表!G10</f>
        <v>0.17854260725424764</v>
      </c>
      <c r="K7" s="74">
        <f t="shared" si="3"/>
        <v>1.2975839480755725E-4</v>
      </c>
      <c r="L7" s="75"/>
      <c r="M7" s="76"/>
      <c r="N7" s="77">
        <f>分析係数表!H10</f>
        <v>1.290834700219075E-3</v>
      </c>
      <c r="O7" s="78">
        <f t="shared" si="4"/>
        <v>2.2710496147124046E-2</v>
      </c>
      <c r="P7" s="72">
        <f>分析係数表!C10</f>
        <v>0.68007710705743762</v>
      </c>
      <c r="Q7" s="78">
        <f t="shared" si="5"/>
        <v>1.5444888519575204E-2</v>
      </c>
      <c r="R7" s="79">
        <v>2.6051326089283573E-2</v>
      </c>
      <c r="S7" s="80">
        <f t="shared" si="6"/>
        <v>2.6778090399512219E-2</v>
      </c>
      <c r="T7" s="81">
        <f>分析係数表!F10</f>
        <v>0.51654343606185527</v>
      </c>
      <c r="U7" s="82">
        <f t="shared" si="7"/>
        <v>1.3832046826139021E-2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投入係数表!U8</f>
        <v>3.0117622410129997E-5</v>
      </c>
      <c r="E8" s="73">
        <f t="shared" si="0"/>
        <v>3.0117622410129998E-3</v>
      </c>
      <c r="F8" s="72">
        <f>分析係数表!C11</f>
        <v>2.1147201560344109E-2</v>
      </c>
      <c r="G8" s="73">
        <f t="shared" si="1"/>
        <v>6.3690343162535573E-5</v>
      </c>
      <c r="H8" s="73">
        <v>1.7868126197429977E-2</v>
      </c>
      <c r="I8" s="73">
        <f t="shared" si="2"/>
        <v>1.7868126197429977E-2</v>
      </c>
      <c r="J8" s="72">
        <f>分析係数表!G11</f>
        <v>0.2349962690544718</v>
      </c>
      <c r="K8" s="74">
        <f t="shared" si="3"/>
        <v>4.1989429913905111E-3</v>
      </c>
      <c r="L8" s="75"/>
      <c r="M8" s="76"/>
      <c r="N8" s="77">
        <f>分析係数表!H11</f>
        <v>-2.2238602446561594E-5</v>
      </c>
      <c r="O8" s="78">
        <f t="shared" si="4"/>
        <v>-3.9125822624255883E-4</v>
      </c>
      <c r="P8" s="72">
        <f>分析係数表!C11</f>
        <v>2.1147201560344109E-2</v>
      </c>
      <c r="Q8" s="78">
        <f t="shared" si="5"/>
        <v>-8.2740165724941085E-6</v>
      </c>
      <c r="R8" s="79">
        <v>4.5497469605804697E-3</v>
      </c>
      <c r="S8" s="80">
        <f t="shared" si="6"/>
        <v>2.2417873158010446E-2</v>
      </c>
      <c r="T8" s="81">
        <f>分析係数表!F11</f>
        <v>0.38828483104146677</v>
      </c>
      <c r="U8" s="82">
        <f t="shared" si="7"/>
        <v>8.7045200914671189E-3</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投入係数表!U9</f>
        <v>0</v>
      </c>
      <c r="E9" s="73">
        <f t="shared" si="0"/>
        <v>0</v>
      </c>
      <c r="F9" s="72">
        <f>分析係数表!C12</f>
        <v>0.26979296775158057</v>
      </c>
      <c r="G9" s="73">
        <f t="shared" si="1"/>
        <v>0</v>
      </c>
      <c r="H9" s="73">
        <v>2.8945927420217267E-3</v>
      </c>
      <c r="I9" s="73">
        <f t="shared" si="2"/>
        <v>2.8945927420217267E-3</v>
      </c>
      <c r="J9" s="72">
        <f>分析係数表!G12</f>
        <v>0.14399966915404239</v>
      </c>
      <c r="K9" s="74">
        <f t="shared" si="3"/>
        <v>4.1682039718682101E-4</v>
      </c>
      <c r="L9" s="75"/>
      <c r="M9" s="76"/>
      <c r="N9" s="77">
        <f>分析係数表!H12</f>
        <v>8.4790563397567215E-2</v>
      </c>
      <c r="O9" s="78">
        <f t="shared" si="4"/>
        <v>1.4917756417813346</v>
      </c>
      <c r="P9" s="72">
        <f>分析係数表!C12</f>
        <v>0.26979296775158057</v>
      </c>
      <c r="Q9" s="78">
        <f t="shared" si="5"/>
        <v>0.40247057761570504</v>
      </c>
      <c r="R9" s="79">
        <v>0.50844616885798732</v>
      </c>
      <c r="S9" s="80">
        <f t="shared" si="6"/>
        <v>0.51134076160000907</v>
      </c>
      <c r="T9" s="81">
        <f>分析係数表!F12</f>
        <v>0.33481714299007204</v>
      </c>
      <c r="U9" s="82">
        <f t="shared" si="7"/>
        <v>0.17120565289328257</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投入係数表!U10</f>
        <v>1.9281825651702791E-3</v>
      </c>
      <c r="E10" s="73">
        <f t="shared" si="0"/>
        <v>0.19281825651702791</v>
      </c>
      <c r="F10" s="72">
        <f>分析係数表!C13</f>
        <v>6.684233532602335E-2</v>
      </c>
      <c r="G10" s="73">
        <f t="shared" si="1"/>
        <v>1.2888422559090366E-2</v>
      </c>
      <c r="H10" s="73">
        <v>1.6728843165872698E-2</v>
      </c>
      <c r="I10" s="73">
        <f t="shared" si="2"/>
        <v>1.6728843165872698E-2</v>
      </c>
      <c r="J10" s="72">
        <f>分析係数表!G13</f>
        <v>0.23596605339775753</v>
      </c>
      <c r="K10" s="74">
        <f t="shared" si="3"/>
        <v>3.9474390997610281E-3</v>
      </c>
      <c r="L10" s="75"/>
      <c r="M10" s="76"/>
      <c r="N10" s="77">
        <f>分析係数表!H13</f>
        <v>1.6879182236800124E-2</v>
      </c>
      <c r="O10" s="78">
        <f t="shared" si="4"/>
        <v>0.29696645363685675</v>
      </c>
      <c r="P10" s="72">
        <f>分析係数表!C13</f>
        <v>6.684233532602335E-2</v>
      </c>
      <c r="Q10" s="78">
        <f t="shared" si="5"/>
        <v>1.9849931274574746E-2</v>
      </c>
      <c r="R10" s="79">
        <v>2.217654358457892E-2</v>
      </c>
      <c r="S10" s="80">
        <f t="shared" si="6"/>
        <v>3.8905386750451618E-2</v>
      </c>
      <c r="T10" s="81">
        <f>分析係数表!F13</f>
        <v>0.36934894381465649</v>
      </c>
      <c r="U10" s="82">
        <f t="shared" si="7"/>
        <v>1.4369663504980036E-2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投入係数表!U11</f>
        <v>7.0534162222680536E-3</v>
      </c>
      <c r="E11" s="73">
        <f t="shared" si="0"/>
        <v>0.70534162222680541</v>
      </c>
      <c r="F11" s="72">
        <f>分析係数表!C14</f>
        <v>0.21710827927701792</v>
      </c>
      <c r="G11" s="73">
        <f t="shared" si="1"/>
        <v>0.15313550590412214</v>
      </c>
      <c r="H11" s="73">
        <v>0.21105332548750499</v>
      </c>
      <c r="I11" s="73">
        <f t="shared" si="2"/>
        <v>0.21105332548750499</v>
      </c>
      <c r="J11" s="72">
        <f>分析係数表!G14</f>
        <v>0.17574790290253137</v>
      </c>
      <c r="K11" s="74">
        <f t="shared" si="3"/>
        <v>3.7092179355034373E-2</v>
      </c>
      <c r="L11" s="75"/>
      <c r="M11" s="76"/>
      <c r="N11" s="77">
        <f>分析係数表!H14</f>
        <v>1.1225515443921091E-3</v>
      </c>
      <c r="O11" s="78">
        <f t="shared" si="4"/>
        <v>1.9749780912721403E-2</v>
      </c>
      <c r="P11" s="72">
        <f>分析係数表!C14</f>
        <v>0.21710827927701792</v>
      </c>
      <c r="Q11" s="78">
        <f t="shared" si="5"/>
        <v>4.287840950059036E-3</v>
      </c>
      <c r="R11" s="79">
        <v>2.4125076064221644E-2</v>
      </c>
      <c r="S11" s="80">
        <f t="shared" si="6"/>
        <v>0.23517840155172665</v>
      </c>
      <c r="T11" s="81">
        <f>分析係数表!F14</f>
        <v>0.32729567218469302</v>
      </c>
      <c r="U11" s="82">
        <f t="shared" si="7"/>
        <v>7.6972873019194019E-2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投入係数表!U12</f>
        <v>1.7070144597324116E-2</v>
      </c>
      <c r="E12" s="73">
        <f t="shared" si="0"/>
        <v>1.7070144597324117</v>
      </c>
      <c r="F12" s="72">
        <f>分析係数表!C15</f>
        <v>0.1777237835164599</v>
      </c>
      <c r="G12" s="73">
        <f t="shared" si="1"/>
        <v>0.3033770683009499</v>
      </c>
      <c r="H12" s="73">
        <v>0.39014672885474422</v>
      </c>
      <c r="I12" s="73">
        <f t="shared" si="2"/>
        <v>0.39014672885474422</v>
      </c>
      <c r="J12" s="72">
        <f>分析係数表!G15</f>
        <v>0.10387096116118634</v>
      </c>
      <c r="K12" s="74">
        <f t="shared" si="3"/>
        <v>4.0524915720035033E-2</v>
      </c>
      <c r="L12" s="75"/>
      <c r="M12" s="76"/>
      <c r="N12" s="77">
        <f>分析係数表!H15</f>
        <v>7.5144901505810619E-3</v>
      </c>
      <c r="O12" s="78">
        <f t="shared" si="4"/>
        <v>0.13220732258236431</v>
      </c>
      <c r="P12" s="72">
        <f>分析係数表!C15</f>
        <v>0.1777237835164599</v>
      </c>
      <c r="Q12" s="78">
        <f t="shared" si="5"/>
        <v>2.3496385577918895E-2</v>
      </c>
      <c r="R12" s="79">
        <v>5.5150661091167376E-2</v>
      </c>
      <c r="S12" s="80">
        <f t="shared" si="6"/>
        <v>0.44529738994591161</v>
      </c>
      <c r="T12" s="81">
        <f>分析係数表!F15</f>
        <v>0.33005409485469872</v>
      </c>
      <c r="U12" s="82">
        <f t="shared" si="7"/>
        <v>0.14697222697975768</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投入係数表!U13</f>
        <v>2.1370417292753113E-3</v>
      </c>
      <c r="E13" s="73">
        <f t="shared" si="0"/>
        <v>0.21370417292753113</v>
      </c>
      <c r="F13" s="72">
        <f>分析係数表!C16</f>
        <v>0.12368252551663639</v>
      </c>
      <c r="G13" s="73">
        <f t="shared" si="1"/>
        <v>2.6431471821121044E-2</v>
      </c>
      <c r="H13" s="73">
        <v>6.8750307040551031E-2</v>
      </c>
      <c r="I13" s="73">
        <f t="shared" si="2"/>
        <v>6.8750307040551031E-2</v>
      </c>
      <c r="J13" s="72">
        <f>分析係数表!G16</f>
        <v>1.9772048092292722E-2</v>
      </c>
      <c r="K13" s="74">
        <f t="shared" si="3"/>
        <v>1.3593343771656659E-3</v>
      </c>
      <c r="L13" s="75"/>
      <c r="M13" s="76"/>
      <c r="N13" s="77">
        <f>分析係数表!H16</f>
        <v>1.7113434381227897E-2</v>
      </c>
      <c r="O13" s="78">
        <f t="shared" si="4"/>
        <v>0.30108780428119536</v>
      </c>
      <c r="P13" s="72">
        <f>分析係数表!C16</f>
        <v>0.12368252551663639</v>
      </c>
      <c r="Q13" s="78">
        <f t="shared" si="5"/>
        <v>3.723930003575697E-2</v>
      </c>
      <c r="R13" s="79">
        <v>5.4124147249681086E-2</v>
      </c>
      <c r="S13" s="80">
        <f t="shared" si="6"/>
        <v>0.12287445429023211</v>
      </c>
      <c r="T13" s="81">
        <f>分析係数表!F16</f>
        <v>0.17086837167280561</v>
      </c>
      <c r="U13" s="82">
        <f t="shared" si="7"/>
        <v>2.0995357924756545E-2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投入係数表!U14</f>
        <v>4.1894922234334747E-2</v>
      </c>
      <c r="E14" s="73">
        <f t="shared" si="0"/>
        <v>4.1894922234334748</v>
      </c>
      <c r="F14" s="72">
        <f>分析係数表!C17</f>
        <v>0.19283956701830429</v>
      </c>
      <c r="G14" s="73">
        <f t="shared" si="1"/>
        <v>0.80789986639346423</v>
      </c>
      <c r="H14" s="73">
        <v>0.90897562566772439</v>
      </c>
      <c r="I14" s="73">
        <f t="shared" si="2"/>
        <v>0.90897562566772439</v>
      </c>
      <c r="J14" s="72">
        <f>分析係数表!G17</f>
        <v>0.23402763404868787</v>
      </c>
      <c r="K14" s="74">
        <f t="shared" si="3"/>
        <v>0.21272541508294329</v>
      </c>
      <c r="L14" s="75"/>
      <c r="M14" s="76"/>
      <c r="N14" s="77">
        <f>分析係数表!H17</f>
        <v>3.1766349957435482E-3</v>
      </c>
      <c r="O14" s="78">
        <f t="shared" si="4"/>
        <v>5.588860976499118E-2</v>
      </c>
      <c r="P14" s="72">
        <f>分析係数表!C17</f>
        <v>0.19283956701830429</v>
      </c>
      <c r="Q14" s="78">
        <f t="shared" si="5"/>
        <v>1.0777535308335872E-2</v>
      </c>
      <c r="R14" s="79">
        <v>2.4777997603360094E-2</v>
      </c>
      <c r="S14" s="80">
        <f t="shared" si="6"/>
        <v>0.93375362327108447</v>
      </c>
      <c r="T14" s="81">
        <f>分析係数表!F17</f>
        <v>0.36995154049829787</v>
      </c>
      <c r="U14" s="82">
        <f t="shared" si="7"/>
        <v>0.34544359137500497</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投入係数表!U15</f>
        <v>1.097132605927279E-2</v>
      </c>
      <c r="E15" s="73">
        <f t="shared" si="0"/>
        <v>1.097132605927279</v>
      </c>
      <c r="F15" s="72">
        <f>分析係数表!C18</f>
        <v>0.30630539049432115</v>
      </c>
      <c r="G15" s="73">
        <f t="shared" si="1"/>
        <v>0.33605763128260735</v>
      </c>
      <c r="H15" s="73">
        <v>0.38527661629213611</v>
      </c>
      <c r="I15" s="73">
        <f t="shared" si="2"/>
        <v>0.38527661629213611</v>
      </c>
      <c r="J15" s="72">
        <f>分析係数表!G18</f>
        <v>0.21755179396051724</v>
      </c>
      <c r="K15" s="74">
        <f t="shared" si="3"/>
        <v>8.3817619045392061E-2</v>
      </c>
      <c r="L15" s="75"/>
      <c r="M15" s="76"/>
      <c r="N15" s="77">
        <f>分析係数表!H18</f>
        <v>5.3704565311248737E-4</v>
      </c>
      <c r="O15" s="78">
        <f t="shared" si="4"/>
        <v>9.4485941800068664E-3</v>
      </c>
      <c r="P15" s="72">
        <f>分析係数表!C18</f>
        <v>0.30630539049432115</v>
      </c>
      <c r="Q15" s="78">
        <f t="shared" si="5"/>
        <v>2.8941553299293736E-3</v>
      </c>
      <c r="R15" s="79">
        <v>7.6478997172014862E-3</v>
      </c>
      <c r="S15" s="80">
        <f t="shared" si="6"/>
        <v>0.39292451600933759</v>
      </c>
      <c r="T15" s="81">
        <f>分析係数表!F18</f>
        <v>0.4635011306393737</v>
      </c>
      <c r="U15" s="82">
        <f t="shared" si="7"/>
        <v>0.18212095742625667</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投入係数表!U16</f>
        <v>4.3243667933570998E-2</v>
      </c>
      <c r="E16" s="73">
        <f t="shared" si="0"/>
        <v>4.3243667933570995</v>
      </c>
      <c r="F16" s="72">
        <f>分析係数表!C19</f>
        <v>0.36966314955627488</v>
      </c>
      <c r="G16" s="73">
        <f t="shared" si="1"/>
        <v>1.5985590486689543</v>
      </c>
      <c r="H16" s="73">
        <v>2.2713600560856211</v>
      </c>
      <c r="I16" s="73">
        <f t="shared" si="2"/>
        <v>2.2713600560856211</v>
      </c>
      <c r="J16" s="72">
        <f>分析係数表!G19</f>
        <v>4.2381117789262797E-2</v>
      </c>
      <c r="K16" s="74">
        <f t="shared" si="3"/>
        <v>9.6262778078791258E-2</v>
      </c>
      <c r="L16" s="75"/>
      <c r="M16" s="76"/>
      <c r="N16" s="77">
        <f>分析係数表!H19</f>
        <v>-1.254655481313475E-4</v>
      </c>
      <c r="O16" s="78">
        <f t="shared" si="4"/>
        <v>-2.2073971570102571E-3</v>
      </c>
      <c r="P16" s="72">
        <f>分析係数表!C19</f>
        <v>0.36966314955627488</v>
      </c>
      <c r="Q16" s="78">
        <f t="shared" si="5"/>
        <v>-8.159933853819786E-4</v>
      </c>
      <c r="R16" s="79">
        <v>5.1788300201564578E-3</v>
      </c>
      <c r="S16" s="80">
        <f t="shared" si="6"/>
        <v>2.2765388861057776</v>
      </c>
      <c r="T16" s="81">
        <f>分析係数表!F19</f>
        <v>0.17645477862102601</v>
      </c>
      <c r="U16" s="82">
        <f t="shared" si="7"/>
        <v>0.40170616516995217</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投入係数表!U17</f>
        <v>8.2803164969276755E-2</v>
      </c>
      <c r="E17" s="73">
        <f t="shared" si="0"/>
        <v>8.280316496927675</v>
      </c>
      <c r="F17" s="72">
        <f>分析係数表!C20</f>
        <v>0.11840151680286914</v>
      </c>
      <c r="G17" s="73">
        <f t="shared" si="1"/>
        <v>0.98040203284405669</v>
      </c>
      <c r="H17" s="73">
        <v>1.0999872467470766</v>
      </c>
      <c r="I17" s="73">
        <f t="shared" si="2"/>
        <v>1.0999872467470766</v>
      </c>
      <c r="J17" s="72">
        <f>分析係数表!G20</f>
        <v>0.11103277983246747</v>
      </c>
      <c r="K17" s="74">
        <f t="shared" si="3"/>
        <v>0.12213464178659023</v>
      </c>
      <c r="L17" s="75"/>
      <c r="M17" s="76"/>
      <c r="N17" s="77">
        <f>分析係数表!H20</f>
        <v>6.0558701736942728E-4</v>
      </c>
      <c r="O17" s="78">
        <f t="shared" si="4"/>
        <v>1.0654487071336547E-2</v>
      </c>
      <c r="P17" s="72">
        <f>分析係数表!C20</f>
        <v>0.11840151680286914</v>
      </c>
      <c r="Q17" s="78">
        <f t="shared" si="5"/>
        <v>1.2615074300028062E-3</v>
      </c>
      <c r="R17" s="79">
        <v>3.2901171243830195E-3</v>
      </c>
      <c r="S17" s="80">
        <f t="shared" si="6"/>
        <v>1.1032773638714597</v>
      </c>
      <c r="T17" s="81">
        <f>分析係数表!F20</f>
        <v>0.24737258814980315</v>
      </c>
      <c r="U17" s="82">
        <f t="shared" si="7"/>
        <v>0.27292057694797511</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投入係数表!U18</f>
        <v>3.0054113510699941E-2</v>
      </c>
      <c r="E18" s="73">
        <f t="shared" si="0"/>
        <v>3.005411351069994</v>
      </c>
      <c r="F18" s="72">
        <f>分析係数表!C21</f>
        <v>0.26258212636596168</v>
      </c>
      <c r="G18" s="73">
        <f t="shared" si="1"/>
        <v>0.78916730316835682</v>
      </c>
      <c r="H18" s="73">
        <v>0.87252356351821514</v>
      </c>
      <c r="I18" s="73">
        <f t="shared" si="2"/>
        <v>0.87252356351821514</v>
      </c>
      <c r="J18" s="72">
        <f>分析係数表!G21</f>
        <v>0.28467983327929475</v>
      </c>
      <c r="K18" s="74">
        <f t="shared" si="3"/>
        <v>0.24838986259462162</v>
      </c>
      <c r="L18" s="75"/>
      <c r="M18" s="76"/>
      <c r="N18" s="77">
        <f>分析係数表!H21</f>
        <v>1.0324354165676096E-3</v>
      </c>
      <c r="O18" s="78">
        <f t="shared" si="4"/>
        <v>1.8164309145186259E-2</v>
      </c>
      <c r="P18" s="72">
        <f>分析係数表!C21</f>
        <v>0.26258212636596168</v>
      </c>
      <c r="Q18" s="78">
        <f t="shared" si="5"/>
        <v>4.7696229193116913E-3</v>
      </c>
      <c r="R18" s="79">
        <v>1.3856068113760063E-2</v>
      </c>
      <c r="S18" s="80">
        <f t="shared" si="6"/>
        <v>0.8863796316319752</v>
      </c>
      <c r="T18" s="81">
        <f>分析係数表!F21</f>
        <v>0.42515189534375575</v>
      </c>
      <c r="U18" s="82">
        <f t="shared" si="7"/>
        <v>0.37684598038243428</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投入係数表!U19</f>
        <v>1.2411734087583356E-2</v>
      </c>
      <c r="E19" s="73">
        <f t="shared" si="0"/>
        <v>1.2411734087583357</v>
      </c>
      <c r="F19" s="72">
        <f>分析係数表!C22</f>
        <v>0.19256748567873505</v>
      </c>
      <c r="G19" s="73">
        <f t="shared" si="1"/>
        <v>0.23900964261589758</v>
      </c>
      <c r="H19" s="73">
        <v>0.27356179370068551</v>
      </c>
      <c r="I19" s="73">
        <f t="shared" si="2"/>
        <v>0.27356179370068551</v>
      </c>
      <c r="J19" s="72">
        <f>分析係数表!G22</f>
        <v>0.19753386347788673</v>
      </c>
      <c r="K19" s="74">
        <f t="shared" si="3"/>
        <v>5.4037718009637026E-2</v>
      </c>
      <c r="L19" s="75"/>
      <c r="M19" s="76"/>
      <c r="N19" s="77">
        <f>分析係数表!H22</f>
        <v>4.8211298587508529E-5</v>
      </c>
      <c r="O19" s="78">
        <f t="shared" si="4"/>
        <v>8.482127964437562E-4</v>
      </c>
      <c r="P19" s="72">
        <f>分析係数表!C22</f>
        <v>0.19256748567873505</v>
      </c>
      <c r="Q19" s="78">
        <f t="shared" si="5"/>
        <v>1.6333820553170284E-4</v>
      </c>
      <c r="R19" s="79">
        <v>3.9871390221215769E-3</v>
      </c>
      <c r="S19" s="80">
        <f t="shared" si="6"/>
        <v>0.27754893272280706</v>
      </c>
      <c r="T19" s="81">
        <f>分析係数表!F22</f>
        <v>0.41915604646677446</v>
      </c>
      <c r="U19" s="82">
        <f t="shared" si="7"/>
        <v>0.11633631334116458</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投入係数表!U20</f>
        <v>1.7520599471632147E-3</v>
      </c>
      <c r="E20" s="73">
        <f t="shared" si="0"/>
        <v>0.17520599471632148</v>
      </c>
      <c r="F20" s="72">
        <f>分析係数表!C23</f>
        <v>0.20116432520583094</v>
      </c>
      <c r="G20" s="73">
        <f t="shared" si="1"/>
        <v>3.5245195699125188E-2</v>
      </c>
      <c r="H20" s="73">
        <v>5.6137364878957409E-2</v>
      </c>
      <c r="I20" s="73">
        <f t="shared" si="2"/>
        <v>5.6137364878957409E-2</v>
      </c>
      <c r="J20" s="72">
        <f>分析係数表!G23</f>
        <v>0.20785566100352021</v>
      </c>
      <c r="K20" s="74">
        <f t="shared" si="3"/>
        <v>1.1668469083911493E-2</v>
      </c>
      <c r="L20" s="75"/>
      <c r="M20" s="76"/>
      <c r="N20" s="77">
        <f>分析係数表!H23</f>
        <v>2.5225877402069866E-5</v>
      </c>
      <c r="O20" s="78">
        <f t="shared" si="4"/>
        <v>4.4381530140946967E-4</v>
      </c>
      <c r="P20" s="72">
        <f>分析係数表!C23</f>
        <v>0.20116432520583094</v>
      </c>
      <c r="Q20" s="78">
        <f t="shared" si="5"/>
        <v>8.9279805624058441E-5</v>
      </c>
      <c r="R20" s="79">
        <v>3.8007223120289286E-3</v>
      </c>
      <c r="S20" s="80">
        <f t="shared" si="6"/>
        <v>5.9938087190986339E-2</v>
      </c>
      <c r="T20" s="81">
        <f>分析係数表!F23</f>
        <v>0.42478695148042223</v>
      </c>
      <c r="U20" s="82">
        <f t="shared" si="7"/>
        <v>2.5460917335426832E-2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投入係数表!U21</f>
        <v>6.0366191004651863E-4</v>
      </c>
      <c r="E21" s="73">
        <f t="shared" si="0"/>
        <v>6.0366191004651862E-2</v>
      </c>
      <c r="F21" s="72">
        <f>分析係数表!C24</f>
        <v>0.46796458506974481</v>
      </c>
      <c r="G21" s="73">
        <f t="shared" si="1"/>
        <v>2.8249239525732869E-2</v>
      </c>
      <c r="H21" s="73">
        <v>4.8271824143225332E-2</v>
      </c>
      <c r="I21" s="73">
        <f t="shared" si="2"/>
        <v>4.8271824143225332E-2</v>
      </c>
      <c r="J21" s="72">
        <f>分析係数表!G24</f>
        <v>0.19290112247208774</v>
      </c>
      <c r="K21" s="74">
        <f t="shared" si="3"/>
        <v>9.3116890610033913E-3</v>
      </c>
      <c r="L21" s="75"/>
      <c r="M21" s="76"/>
      <c r="N21" s="77">
        <f>分析係数表!H24</f>
        <v>1.1220536652328578E-3</v>
      </c>
      <c r="O21" s="78">
        <f t="shared" si="4"/>
        <v>1.9741021400193584E-2</v>
      </c>
      <c r="P21" s="72">
        <f>分析係数表!C24</f>
        <v>0.46796458506974481</v>
      </c>
      <c r="Q21" s="78">
        <f t="shared" si="5"/>
        <v>9.2380988883945438E-3</v>
      </c>
      <c r="R21" s="79">
        <v>1.8748143247211968E-2</v>
      </c>
      <c r="S21" s="80">
        <f t="shared" si="6"/>
        <v>6.7019967390437307E-2</v>
      </c>
      <c r="T21" s="81">
        <f>分析係数表!F24</f>
        <v>0.36341689561906876</v>
      </c>
      <c r="U21" s="82">
        <f t="shared" si="7"/>
        <v>2.4356188493523948E-2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投入係数表!U22</f>
        <v>8.501288183088955E-2</v>
      </c>
      <c r="E22" s="73">
        <f t="shared" si="0"/>
        <v>8.5012881830889544</v>
      </c>
      <c r="F22" s="72">
        <f>分析係数表!C25</f>
        <v>0.11839811615034102</v>
      </c>
      <c r="G22" s="73">
        <f t="shared" si="1"/>
        <v>1.0065365057288875</v>
      </c>
      <c r="H22" s="73">
        <v>1.1083512242775548</v>
      </c>
      <c r="I22" s="73">
        <f t="shared" si="2"/>
        <v>1.1083512242775548</v>
      </c>
      <c r="J22" s="72">
        <f>分析係数表!G25</f>
        <v>0.19601885967651284</v>
      </c>
      <c r="K22" s="74">
        <f t="shared" si="3"/>
        <v>0.21725774310395324</v>
      </c>
      <c r="L22" s="75"/>
      <c r="M22" s="76"/>
      <c r="N22" s="77">
        <f>分析係数表!H25</f>
        <v>4.7721717414244671E-4</v>
      </c>
      <c r="O22" s="78">
        <f t="shared" si="4"/>
        <v>8.3959927579140142E-3</v>
      </c>
      <c r="P22" s="72">
        <f>分析係数表!C25</f>
        <v>0.11839811615034102</v>
      </c>
      <c r="Q22" s="78">
        <f t="shared" si="5"/>
        <v>9.9406972574892535E-4</v>
      </c>
      <c r="R22" s="79">
        <v>6.2711007534662503E-3</v>
      </c>
      <c r="S22" s="80">
        <f t="shared" si="6"/>
        <v>1.114622325031021</v>
      </c>
      <c r="T22" s="81">
        <f>分析係数表!F25</f>
        <v>0.34892899519140697</v>
      </c>
      <c r="U22" s="82">
        <f t="shared" si="7"/>
        <v>0.38892404789098395</v>
      </c>
      <c r="V22" s="83">
        <f>分析係数表!D25</f>
        <v>3.4959095734715541E-2</v>
      </c>
      <c r="W22" s="127">
        <f t="shared" si="8"/>
        <v>0</v>
      </c>
      <c r="X22" s="72">
        <f>分析係数表!E25</f>
        <v>3.4440766876912506E-2</v>
      </c>
      <c r="Y22" s="126">
        <f t="shared" si="9"/>
        <v>0</v>
      </c>
    </row>
    <row r="23" spans="1:25" x14ac:dyDescent="0.15">
      <c r="A23" s="10" t="s">
        <v>11</v>
      </c>
      <c r="B23" s="9" t="s">
        <v>35</v>
      </c>
      <c r="C23" s="71">
        <f>最終需要_まとめ!C24</f>
        <v>100</v>
      </c>
      <c r="D23" s="72">
        <f>投入係数表!U23</f>
        <v>0.15129718563913197</v>
      </c>
      <c r="E23" s="73">
        <f t="shared" si="0"/>
        <v>15.129718563913197</v>
      </c>
      <c r="F23" s="72">
        <f>分析係数表!C26</f>
        <v>0.29113960871661038</v>
      </c>
      <c r="G23" s="73">
        <f t="shared" si="1"/>
        <v>4.4048603426901245</v>
      </c>
      <c r="H23" s="73">
        <v>4.6383274121957285</v>
      </c>
      <c r="I23" s="73">
        <f t="shared" si="2"/>
        <v>104.63832741219574</v>
      </c>
      <c r="J23" s="72">
        <f>分析係数表!G26</f>
        <v>0.2004458717578543</v>
      </c>
      <c r="K23" s="74">
        <f t="shared" si="3"/>
        <v>20.974320757421356</v>
      </c>
      <c r="L23" s="75"/>
      <c r="M23" s="76"/>
      <c r="N23" s="77">
        <f>分析係数表!H26</f>
        <v>1.0726059667332082E-2</v>
      </c>
      <c r="O23" s="78">
        <f t="shared" si="4"/>
        <v>0.18871055814305743</v>
      </c>
      <c r="P23" s="72">
        <f>分析係数表!C26</f>
        <v>0.29113960871661038</v>
      </c>
      <c r="Q23" s="78">
        <f t="shared" si="5"/>
        <v>5.4941118058462891E-2</v>
      </c>
      <c r="R23" s="79">
        <v>6.1814868037832926E-2</v>
      </c>
      <c r="S23" s="80">
        <f t="shared" si="6"/>
        <v>104.70014228023356</v>
      </c>
      <c r="T23" s="81">
        <f>分析係数表!F26</f>
        <v>0.34176102976079403</v>
      </c>
      <c r="U23" s="82">
        <f t="shared" si="7"/>
        <v>35.782428441794274</v>
      </c>
      <c r="V23" s="83">
        <f>分析係数表!D26</f>
        <v>2.5195355338839619E-2</v>
      </c>
      <c r="W23" s="127">
        <f t="shared" si="8"/>
        <v>3</v>
      </c>
      <c r="X23" s="72">
        <f>分析係数表!E26</f>
        <v>2.4685974681555249E-2</v>
      </c>
      <c r="Y23" s="126">
        <f t="shared" si="9"/>
        <v>3</v>
      </c>
    </row>
    <row r="24" spans="1:25" x14ac:dyDescent="0.15">
      <c r="A24" s="10" t="s">
        <v>12</v>
      </c>
      <c r="B24" s="9" t="s">
        <v>496</v>
      </c>
      <c r="C24" s="86"/>
      <c r="D24" s="72">
        <f>投入係数表!U24</f>
        <v>5.5652128366544562E-5</v>
      </c>
      <c r="E24" s="73">
        <f t="shared" si="0"/>
        <v>5.5652128366544566E-3</v>
      </c>
      <c r="F24" s="72">
        <f>分析係数表!C27</f>
        <v>0.22390034937983039</v>
      </c>
      <c r="G24" s="73">
        <f t="shared" si="1"/>
        <v>1.2460530985000497E-3</v>
      </c>
      <c r="H24" s="73">
        <v>3.3448006063728991E-3</v>
      </c>
      <c r="I24" s="73">
        <f t="shared" si="2"/>
        <v>3.3448006063728991E-3</v>
      </c>
      <c r="J24" s="72">
        <f>分析係数表!G27</f>
        <v>0.17801424712710151</v>
      </c>
      <c r="K24" s="74">
        <f t="shared" si="3"/>
        <v>5.954221617337442E-4</v>
      </c>
      <c r="L24" s="75"/>
      <c r="M24" s="76"/>
      <c r="N24" s="77">
        <f>分析係数表!H27</f>
        <v>1.001616696609949E-2</v>
      </c>
      <c r="O24" s="78">
        <f t="shared" si="4"/>
        <v>0.1762209531971429</v>
      </c>
      <c r="P24" s="72">
        <f>分析係数表!C27</f>
        <v>0.22390034937983039</v>
      </c>
      <c r="Q24" s="78">
        <f t="shared" si="5"/>
        <v>3.9455932988887034E-2</v>
      </c>
      <c r="R24" s="79">
        <v>4.0293550590268429E-2</v>
      </c>
      <c r="S24" s="80">
        <f t="shared" si="6"/>
        <v>4.3638351196641327E-2</v>
      </c>
      <c r="T24" s="81">
        <f>分析係数表!F27</f>
        <v>0.3354402389489512</v>
      </c>
      <c r="U24" s="82">
        <f t="shared" si="7"/>
        <v>1.4638058952739617E-2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投入係数表!U25</f>
        <v>0</v>
      </c>
      <c r="E25" s="73">
        <f t="shared" si="0"/>
        <v>0</v>
      </c>
      <c r="F25" s="72">
        <f>分析係数表!C28</f>
        <v>0.22512814125204084</v>
      </c>
      <c r="G25" s="73">
        <f t="shared" si="1"/>
        <v>0</v>
      </c>
      <c r="H25" s="73">
        <v>2.3894236805896224E-2</v>
      </c>
      <c r="I25" s="73">
        <f t="shared" si="2"/>
        <v>2.3894236805896224E-2</v>
      </c>
      <c r="J25" s="72">
        <f>分析係数表!G28</f>
        <v>0.17968722251031818</v>
      </c>
      <c r="K25" s="74">
        <f t="shared" si="3"/>
        <v>4.2934890456553096E-3</v>
      </c>
      <c r="L25" s="75"/>
      <c r="M25" s="76"/>
      <c r="N25" s="77">
        <f>分析係数表!H28</f>
        <v>8.1409051127791718E-3</v>
      </c>
      <c r="O25" s="78">
        <f t="shared" si="4"/>
        <v>0.1432282492611146</v>
      </c>
      <c r="P25" s="72">
        <f>分析係数表!C28</f>
        <v>0.22512814125204084</v>
      </c>
      <c r="Q25" s="78">
        <f t="shared" si="5"/>
        <v>3.224470953093872E-2</v>
      </c>
      <c r="R25" s="79">
        <v>4.1494521175364819E-2</v>
      </c>
      <c r="S25" s="80">
        <f t="shared" si="6"/>
        <v>6.5388757981261036E-2</v>
      </c>
      <c r="T25" s="81">
        <f>分析係数表!F28</f>
        <v>0.30733691598411605</v>
      </c>
      <c r="U25" s="82">
        <f t="shared" si="7"/>
        <v>2.0096379217992521E-2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投入係数表!U26</f>
        <v>3.0772353332089346E-3</v>
      </c>
      <c r="E26" s="73">
        <f t="shared" si="0"/>
        <v>0.30772353332089347</v>
      </c>
      <c r="F26" s="72">
        <f>分析係数表!C29</f>
        <v>0.20292812083079403</v>
      </c>
      <c r="G26" s="73">
        <f t="shared" si="1"/>
        <v>6.2445758352221145E-2</v>
      </c>
      <c r="H26" s="73">
        <v>0.1058321356403924</v>
      </c>
      <c r="I26" s="73">
        <f t="shared" si="2"/>
        <v>0.1058321356403924</v>
      </c>
      <c r="J26" s="72">
        <f>分析係数表!G29</f>
        <v>0.25422836329948895</v>
      </c>
      <c r="K26" s="74">
        <f t="shared" si="3"/>
        <v>2.6905530628346472E-2</v>
      </c>
      <c r="L26" s="75"/>
      <c r="M26" s="76"/>
      <c r="N26" s="77">
        <f>分析係数表!H29</f>
        <v>1.2173975242294967E-2</v>
      </c>
      <c r="O26" s="78">
        <f t="shared" si="4"/>
        <v>0.21418468049270822</v>
      </c>
      <c r="P26" s="72">
        <f>分析係数表!C29</f>
        <v>0.20292812083079403</v>
      </c>
      <c r="Q26" s="78">
        <f t="shared" si="5"/>
        <v>4.3464094723129308E-2</v>
      </c>
      <c r="R26" s="79">
        <v>6.3380972335334948E-2</v>
      </c>
      <c r="S26" s="80">
        <f t="shared" si="6"/>
        <v>0.16921310797572736</v>
      </c>
      <c r="T26" s="81">
        <f>分析係数表!F29</f>
        <v>0.40384720428768384</v>
      </c>
      <c r="U26" s="82">
        <f t="shared" si="7"/>
        <v>6.8336240584827471E-2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投入係数表!U27</f>
        <v>1.6682543891524181E-3</v>
      </c>
      <c r="E27" s="73">
        <f t="shared" si="0"/>
        <v>0.16682543891524182</v>
      </c>
      <c r="F27" s="72">
        <f>分析係数表!C30</f>
        <v>1</v>
      </c>
      <c r="G27" s="73">
        <f t="shared" si="1"/>
        <v>0.16682543891524182</v>
      </c>
      <c r="H27" s="73">
        <v>0.2643094709193462</v>
      </c>
      <c r="I27" s="73">
        <f t="shared" si="2"/>
        <v>0.2643094709193462</v>
      </c>
      <c r="J27" s="72">
        <f>分析係数表!G30</f>
        <v>0.34673715455884868</v>
      </c>
      <c r="K27" s="74">
        <f t="shared" si="3"/>
        <v>9.1645913869528861E-2</v>
      </c>
      <c r="L27" s="75"/>
      <c r="M27" s="76"/>
      <c r="N27" s="77">
        <f>分析係数表!H30</f>
        <v>0</v>
      </c>
      <c r="O27" s="78">
        <f t="shared" si="4"/>
        <v>0</v>
      </c>
      <c r="P27" s="72">
        <f>分析係数表!C30</f>
        <v>1</v>
      </c>
      <c r="Q27" s="78">
        <f t="shared" si="5"/>
        <v>0</v>
      </c>
      <c r="R27" s="79">
        <v>7.5648154350397248E-2</v>
      </c>
      <c r="S27" s="80">
        <f t="shared" si="6"/>
        <v>0.33995762526974344</v>
      </c>
      <c r="T27" s="81">
        <f>分析係数表!F30</f>
        <v>0.44336430675838301</v>
      </c>
      <c r="U27" s="82">
        <f t="shared" si="7"/>
        <v>0.15072507685494596</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投入係数表!U28</f>
        <v>1.0308083635327972E-2</v>
      </c>
      <c r="E28" s="73">
        <f t="shared" si="0"/>
        <v>1.0308083635327971</v>
      </c>
      <c r="F28" s="72">
        <f>分析係数表!C31</f>
        <v>0.99667993786519227</v>
      </c>
      <c r="G28" s="73">
        <f t="shared" si="1"/>
        <v>1.0273860157167887</v>
      </c>
      <c r="H28" s="73">
        <v>1.6750549223672473</v>
      </c>
      <c r="I28" s="73">
        <f t="shared" si="2"/>
        <v>1.6750549223672473</v>
      </c>
      <c r="J28" s="72">
        <f>分析係数表!G31</f>
        <v>7.0744430198025232E-2</v>
      </c>
      <c r="K28" s="74">
        <f t="shared" si="3"/>
        <v>0.1185008060332683</v>
      </c>
      <c r="L28" s="75"/>
      <c r="M28" s="76"/>
      <c r="N28" s="77">
        <f>分析係数表!H31</f>
        <v>1.5783931066306964E-2</v>
      </c>
      <c r="O28" s="78">
        <f t="shared" si="4"/>
        <v>0.27769698599441073</v>
      </c>
      <c r="P28" s="72">
        <f>分析係数表!C31</f>
        <v>0.99667993786519227</v>
      </c>
      <c r="Q28" s="78">
        <f t="shared" si="5"/>
        <v>0.27677501474626043</v>
      </c>
      <c r="R28" s="79">
        <v>0.52478428131523969</v>
      </c>
      <c r="S28" s="80">
        <f t="shared" si="6"/>
        <v>2.1998392036824868</v>
      </c>
      <c r="T28" s="81">
        <f>分析係数表!F31</f>
        <v>0.308369223350977</v>
      </c>
      <c r="U28" s="82">
        <f t="shared" si="7"/>
        <v>0.67836270673660015</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投入係数表!U29</f>
        <v>5.6306859288503903E-4</v>
      </c>
      <c r="E29" s="73">
        <f t="shared" si="0"/>
        <v>5.6306859288503902E-2</v>
      </c>
      <c r="F29" s="72">
        <f>分析係数表!C32</f>
        <v>0.99973750468741629</v>
      </c>
      <c r="G29" s="73">
        <f t="shared" si="1"/>
        <v>5.6292079001874357E-2</v>
      </c>
      <c r="H29" s="73">
        <v>0.10089364518241198</v>
      </c>
      <c r="I29" s="73">
        <f t="shared" si="2"/>
        <v>0.10089364518241198</v>
      </c>
      <c r="J29" s="72">
        <f>分析係数表!G32</f>
        <v>0.13654952076677315</v>
      </c>
      <c r="K29" s="74">
        <f t="shared" si="3"/>
        <v>1.3776978898071206E-2</v>
      </c>
      <c r="L29" s="75"/>
      <c r="M29" s="76"/>
      <c r="N29" s="77">
        <f>分析係数表!H32</f>
        <v>6.1925380029087757E-3</v>
      </c>
      <c r="O29" s="78">
        <f t="shared" si="4"/>
        <v>0.10894935690225162</v>
      </c>
      <c r="P29" s="72">
        <f>分析係数表!C32</f>
        <v>0.99973750468741629</v>
      </c>
      <c r="Q29" s="78">
        <f t="shared" si="5"/>
        <v>0.10892075820675577</v>
      </c>
      <c r="R29" s="79">
        <v>0.16221910060105332</v>
      </c>
      <c r="S29" s="80">
        <f t="shared" si="6"/>
        <v>0.26311274578346533</v>
      </c>
      <c r="T29" s="81">
        <f>分析係数表!F32</f>
        <v>0.46980830670926516</v>
      </c>
      <c r="U29" s="82">
        <f t="shared" si="7"/>
        <v>0.12361255357015519</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投入係数表!U30</f>
        <v>1.5582595942632477E-4</v>
      </c>
      <c r="E30" s="73">
        <f t="shared" si="0"/>
        <v>1.5582595942632477E-2</v>
      </c>
      <c r="F30" s="72">
        <f>分析係数表!C33</f>
        <v>0.92720800471848297</v>
      </c>
      <c r="G30" s="73">
        <f t="shared" si="1"/>
        <v>1.4448307692302587E-2</v>
      </c>
      <c r="H30" s="73">
        <v>5.7084730395988777E-2</v>
      </c>
      <c r="I30" s="73">
        <f t="shared" si="2"/>
        <v>5.7084730395988777E-2</v>
      </c>
      <c r="J30" s="72">
        <f>分析係数表!G33</f>
        <v>0.48251618559482062</v>
      </c>
      <c r="K30" s="74">
        <f t="shared" si="3"/>
        <v>2.7544306366381218E-2</v>
      </c>
      <c r="L30" s="75"/>
      <c r="M30" s="76"/>
      <c r="N30" s="77">
        <f>分析係数表!H33</f>
        <v>1.0711870111293417E-3</v>
      </c>
      <c r="O30" s="78">
        <f t="shared" si="4"/>
        <v>1.8846091203601461E-2</v>
      </c>
      <c r="P30" s="72">
        <f>分析係数表!C33</f>
        <v>0.92720800471848297</v>
      </c>
      <c r="Q30" s="78">
        <f t="shared" si="5"/>
        <v>1.7474246621633865E-2</v>
      </c>
      <c r="R30" s="79">
        <v>7.0986875614673511E-2</v>
      </c>
      <c r="S30" s="80">
        <f t="shared" si="6"/>
        <v>0.12807160601066228</v>
      </c>
      <c r="T30" s="81">
        <f>分析係数表!F33</f>
        <v>0.61375438359859724</v>
      </c>
      <c r="U30" s="82">
        <f t="shared" si="7"/>
        <v>7.860450960355643E-2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投入係数表!U31</f>
        <v>5.2853808406090309E-2</v>
      </c>
      <c r="E31" s="73">
        <f t="shared" si="0"/>
        <v>5.2853808406090312</v>
      </c>
      <c r="F31" s="72">
        <f>分析係数表!C34</f>
        <v>0.43058167090385968</v>
      </c>
      <c r="G31" s="73">
        <f t="shared" si="1"/>
        <v>2.2757881137126832</v>
      </c>
      <c r="H31" s="73">
        <v>2.6259429217757715</v>
      </c>
      <c r="I31" s="73">
        <f t="shared" si="2"/>
        <v>2.6259429217757715</v>
      </c>
      <c r="J31" s="72">
        <f>分析係数表!G34</f>
        <v>0.40252218378442245</v>
      </c>
      <c r="K31" s="74">
        <f t="shared" si="3"/>
        <v>1.0570002793664304</v>
      </c>
      <c r="L31" s="75"/>
      <c r="M31" s="76"/>
      <c r="N31" s="77">
        <f>分析係数表!H34</f>
        <v>0.17332617383102331</v>
      </c>
      <c r="O31" s="78">
        <f t="shared" si="4"/>
        <v>3.0494403367969198</v>
      </c>
      <c r="P31" s="72">
        <f>分析係数表!C34</f>
        <v>0.43058167090385968</v>
      </c>
      <c r="Q31" s="78">
        <f t="shared" si="5"/>
        <v>1.3130331155396464</v>
      </c>
      <c r="R31" s="79">
        <v>1.4749943781501245</v>
      </c>
      <c r="S31" s="80">
        <f t="shared" si="6"/>
        <v>4.1009372999258957</v>
      </c>
      <c r="T31" s="81">
        <f>分析係数表!F34</f>
        <v>0.66293540075026103</v>
      </c>
      <c r="U31" s="82">
        <f t="shared" si="7"/>
        <v>2.7186565123780673</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投入係数表!U32</f>
        <v>5.9835858957864793E-3</v>
      </c>
      <c r="E32" s="73">
        <f t="shared" si="0"/>
        <v>0.59835858957864796</v>
      </c>
      <c r="F32" s="72">
        <f>分析係数表!C35</f>
        <v>0.85041941808411148</v>
      </c>
      <c r="G32" s="73">
        <f t="shared" si="1"/>
        <v>0.50885576355510354</v>
      </c>
      <c r="H32" s="73">
        <v>0.77298749614563433</v>
      </c>
      <c r="I32" s="73">
        <f t="shared" si="2"/>
        <v>0.77298749614563433</v>
      </c>
      <c r="J32" s="72">
        <f>分析係数表!G35</f>
        <v>0.31439227022235533</v>
      </c>
      <c r="K32" s="74">
        <f t="shared" si="3"/>
        <v>0.24302129376672013</v>
      </c>
      <c r="L32" s="75"/>
      <c r="M32" s="76"/>
      <c r="N32" s="77">
        <f>分析係数表!H35</f>
        <v>5.0116599150103677E-2</v>
      </c>
      <c r="O32" s="78">
        <f t="shared" si="4"/>
        <v>0.88173399096896288</v>
      </c>
      <c r="P32" s="72">
        <f>分析係数表!C35</f>
        <v>0.85041941808411148</v>
      </c>
      <c r="Q32" s="78">
        <f t="shared" si="5"/>
        <v>0.74984370750480667</v>
      </c>
      <c r="R32" s="79">
        <v>1.1515276496517333</v>
      </c>
      <c r="S32" s="80">
        <f t="shared" si="6"/>
        <v>1.9245151457973675</v>
      </c>
      <c r="T32" s="81">
        <f>分析係数表!F35</f>
        <v>0.64510687312527537</v>
      </c>
      <c r="U32" s="82">
        <f t="shared" si="7"/>
        <v>1.2415179479875731</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投入係数表!U33</f>
        <v>2.9135526027190975E-3</v>
      </c>
      <c r="E33" s="73">
        <f t="shared" si="0"/>
        <v>0.29135526027190978</v>
      </c>
      <c r="F33" s="72">
        <f>分析係数表!C36</f>
        <v>0.99367212085214862</v>
      </c>
      <c r="G33" s="73">
        <f t="shared" si="1"/>
        <v>0.28951159939581833</v>
      </c>
      <c r="H33" s="73">
        <v>0.51962356966551337</v>
      </c>
      <c r="I33" s="73">
        <f t="shared" si="2"/>
        <v>0.51962356966551337</v>
      </c>
      <c r="J33" s="72">
        <f>分析係数表!G36</f>
        <v>5.4622350270852466E-2</v>
      </c>
      <c r="K33" s="74">
        <f t="shared" si="3"/>
        <v>2.8383060631260379E-2</v>
      </c>
      <c r="L33" s="75"/>
      <c r="M33" s="76"/>
      <c r="N33" s="77">
        <f>分析係数表!H36</f>
        <v>0.22260102528255266</v>
      </c>
      <c r="O33" s="78">
        <f t="shared" si="4"/>
        <v>3.9163649119188513</v>
      </c>
      <c r="P33" s="72">
        <f>分析係数表!C36</f>
        <v>0.99367212085214862</v>
      </c>
      <c r="Q33" s="78">
        <f t="shared" si="5"/>
        <v>3.8915826280573431</v>
      </c>
      <c r="R33" s="79">
        <v>4.1470189039380729</v>
      </c>
      <c r="S33" s="80">
        <f t="shared" si="6"/>
        <v>4.6666424736035861</v>
      </c>
      <c r="T33" s="81">
        <f>分析係数表!F36</f>
        <v>0.84078106922799567</v>
      </c>
      <c r="U33" s="82">
        <f t="shared" si="7"/>
        <v>3.9236246486612019</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投入係数表!U34</f>
        <v>2.0745149262281933E-2</v>
      </c>
      <c r="E34" s="73">
        <f t="shared" si="0"/>
        <v>2.0745149262281934</v>
      </c>
      <c r="F34" s="72">
        <f>分析係数表!C37</f>
        <v>0.57178358697686016</v>
      </c>
      <c r="G34" s="73">
        <f t="shared" si="1"/>
        <v>1.1861735857557929</v>
      </c>
      <c r="H34" s="73">
        <v>1.5568745291329862</v>
      </c>
      <c r="I34" s="73">
        <f t="shared" si="2"/>
        <v>1.5568745291329862</v>
      </c>
      <c r="J34" s="72">
        <f>分析係数表!G37</f>
        <v>0.36884830758302428</v>
      </c>
      <c r="K34" s="74">
        <f t="shared" si="3"/>
        <v>0.57425053518981983</v>
      </c>
      <c r="L34" s="75"/>
      <c r="M34" s="76"/>
      <c r="N34" s="77">
        <f>分析係数表!H37</f>
        <v>4.5622990798280361E-2</v>
      </c>
      <c r="O34" s="78">
        <f t="shared" si="4"/>
        <v>0.80267501064913727</v>
      </c>
      <c r="P34" s="72">
        <f>分析係数表!C37</f>
        <v>0.57178358697686016</v>
      </c>
      <c r="Q34" s="78">
        <f t="shared" si="5"/>
        <v>0.45895639676565314</v>
      </c>
      <c r="R34" s="79">
        <v>0.61992313183927139</v>
      </c>
      <c r="S34" s="80">
        <f t="shared" si="6"/>
        <v>2.1767976609722575</v>
      </c>
      <c r="T34" s="81">
        <f>分析係数表!F37</f>
        <v>0.64429400301330442</v>
      </c>
      <c r="U34" s="82">
        <f t="shared" si="7"/>
        <v>1.4024976787378136</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投入係数表!U35</f>
        <v>1.4078024283969896E-2</v>
      </c>
      <c r="E35" s="73">
        <f t="shared" si="0"/>
        <v>1.4078024283969897</v>
      </c>
      <c r="F35" s="72">
        <f>分析係数表!C38</f>
        <v>0.42668283982472699</v>
      </c>
      <c r="G35" s="73">
        <f t="shared" si="1"/>
        <v>0.60068513806057444</v>
      </c>
      <c r="H35" s="73">
        <v>0.86216777131263134</v>
      </c>
      <c r="I35" s="73">
        <f t="shared" si="2"/>
        <v>0.86216777131263134</v>
      </c>
      <c r="J35" s="72">
        <f>分析係数表!G38</f>
        <v>0.18042179614021467</v>
      </c>
      <c r="K35" s="74">
        <f t="shared" si="3"/>
        <v>0.1555538578744308</v>
      </c>
      <c r="L35" s="75"/>
      <c r="M35" s="76"/>
      <c r="N35" s="77">
        <f>分析係数表!H38</f>
        <v>3.1385057501308801E-2</v>
      </c>
      <c r="O35" s="78">
        <f t="shared" si="4"/>
        <v>0.55217777097235754</v>
      </c>
      <c r="P35" s="72">
        <f>分析係数表!C38</f>
        <v>0.42668283982472699</v>
      </c>
      <c r="Q35" s="78">
        <f t="shared" si="5"/>
        <v>0.23560477940657321</v>
      </c>
      <c r="R35" s="79">
        <v>0.37754843119646719</v>
      </c>
      <c r="S35" s="80">
        <f t="shared" si="6"/>
        <v>1.2397162025090984</v>
      </c>
      <c r="T35" s="81">
        <f>分析係数表!F38</f>
        <v>0.52437100026299643</v>
      </c>
      <c r="U35" s="82">
        <f t="shared" si="7"/>
        <v>0.65007122515193938</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投入係数表!U36</f>
        <v>0</v>
      </c>
      <c r="E36" s="73">
        <f t="shared" si="0"/>
        <v>0</v>
      </c>
      <c r="F36" s="72">
        <f>分析係数表!C39</f>
        <v>1</v>
      </c>
      <c r="G36" s="73">
        <f t="shared" si="1"/>
        <v>0</v>
      </c>
      <c r="H36" s="73">
        <v>9.6284177281973651E-2</v>
      </c>
      <c r="I36" s="73">
        <f t="shared" si="2"/>
        <v>9.6284177281973651E-2</v>
      </c>
      <c r="J36" s="72">
        <f>分析係数表!G39</f>
        <v>0.351753812215997</v>
      </c>
      <c r="K36" s="74">
        <f t="shared" si="3"/>
        <v>3.3868326415015124E-2</v>
      </c>
      <c r="L36" s="75"/>
      <c r="M36" s="76"/>
      <c r="N36" s="77">
        <f>分析係数表!H39</f>
        <v>2.6196741762610056E-3</v>
      </c>
      <c r="O36" s="78">
        <f t="shared" si="4"/>
        <v>4.6089635083871573E-2</v>
      </c>
      <c r="P36" s="72">
        <f>分析係数表!C39</f>
        <v>1</v>
      </c>
      <c r="Q36" s="78">
        <f t="shared" si="5"/>
        <v>4.6089635083871573E-2</v>
      </c>
      <c r="R36" s="79">
        <v>5.9961397125391724E-2</v>
      </c>
      <c r="S36" s="80">
        <f t="shared" si="6"/>
        <v>0.15624557440736536</v>
      </c>
      <c r="T36" s="81">
        <f>分析係数表!F39</f>
        <v>0.70125652740175148</v>
      </c>
      <c r="U36" s="82">
        <f t="shared" si="7"/>
        <v>0.10956822893080101</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投入係数表!U37</f>
        <v>9.4805037499713554E-4</v>
      </c>
      <c r="E37" s="73">
        <f t="shared" si="0"/>
        <v>9.4805037499713557E-2</v>
      </c>
      <c r="F37" s="72">
        <f>分析係数表!C40</f>
        <v>0.86812466863195592</v>
      </c>
      <c r="G37" s="73">
        <f t="shared" si="1"/>
        <v>8.2302591764078989E-2</v>
      </c>
      <c r="H37" s="73">
        <v>9.532598205209751E-2</v>
      </c>
      <c r="I37" s="73">
        <f t="shared" si="2"/>
        <v>9.532598205209751E-2</v>
      </c>
      <c r="J37" s="72">
        <f>分析係数表!G40</f>
        <v>0.5308449982881025</v>
      </c>
      <c r="K37" s="74">
        <f t="shared" si="3"/>
        <v>5.0603320779257395E-2</v>
      </c>
      <c r="L37" s="75"/>
      <c r="M37" s="76"/>
      <c r="N37" s="77">
        <f>分析係数表!H40</f>
        <v>3.1726768564274997E-2</v>
      </c>
      <c r="O37" s="78">
        <f t="shared" si="4"/>
        <v>0.55818971640395021</v>
      </c>
      <c r="P37" s="72">
        <f>分析係数表!C40</f>
        <v>0.86812466863195592</v>
      </c>
      <c r="Q37" s="78">
        <f t="shared" si="5"/>
        <v>0.48457826258694475</v>
      </c>
      <c r="R37" s="79">
        <v>0.4888145364522265</v>
      </c>
      <c r="S37" s="80">
        <f t="shared" si="6"/>
        <v>0.58414051850432402</v>
      </c>
      <c r="T37" s="81">
        <f>分析係数表!F40</f>
        <v>0.72849135138041188</v>
      </c>
      <c r="U37" s="82">
        <f t="shared" si="7"/>
        <v>0.42554131572126952</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投入係数表!U38</f>
        <v>0</v>
      </c>
      <c r="E38" s="73">
        <f t="shared" si="0"/>
        <v>0</v>
      </c>
      <c r="F38" s="72">
        <f>分析係数表!C41</f>
        <v>0.9999434031873089</v>
      </c>
      <c r="G38" s="73">
        <f t="shared" si="1"/>
        <v>0</v>
      </c>
      <c r="H38" s="73">
        <v>4.8907056471843395E-3</v>
      </c>
      <c r="I38" s="73">
        <f t="shared" si="2"/>
        <v>4.8907056471843395E-3</v>
      </c>
      <c r="J38" s="72">
        <f>分析係数表!G41</f>
        <v>0.50163334603597476</v>
      </c>
      <c r="K38" s="74">
        <f t="shared" si="3"/>
        <v>2.4533410382741178E-3</v>
      </c>
      <c r="L38" s="75"/>
      <c r="M38" s="76"/>
      <c r="N38" s="77">
        <f>分析係数表!H41</f>
        <v>4.605647758626856E-2</v>
      </c>
      <c r="O38" s="78">
        <f t="shared" si="4"/>
        <v>0.81030162622335788</v>
      </c>
      <c r="P38" s="72">
        <f>分析係数表!C41</f>
        <v>0.9999434031873089</v>
      </c>
      <c r="Q38" s="78">
        <f t="shared" si="5"/>
        <v>0.81025576573399527</v>
      </c>
      <c r="R38" s="79">
        <v>0.82545020115447543</v>
      </c>
      <c r="S38" s="80">
        <f t="shared" si="6"/>
        <v>0.83034090680165973</v>
      </c>
      <c r="T38" s="81">
        <f>分析係数表!F41</f>
        <v>0.6065809667987323</v>
      </c>
      <c r="U38" s="82">
        <f t="shared" si="7"/>
        <v>0.50366899002028687</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投入係数表!U39</f>
        <v>6.9074112266711185E-4</v>
      </c>
      <c r="E39" s="73">
        <f>$C$23*D39</f>
        <v>6.9074112266711188E-2</v>
      </c>
      <c r="F39" s="72">
        <f>分析係数表!C42</f>
        <v>0.93692850875802069</v>
      </c>
      <c r="G39" s="73">
        <f>E39*F39</f>
        <v>6.4717504999833822E-2</v>
      </c>
      <c r="H39" s="73">
        <v>9.2110254449357984E-2</v>
      </c>
      <c r="I39" s="73">
        <f>C39+H39</f>
        <v>9.2110254449357984E-2</v>
      </c>
      <c r="J39" s="72">
        <f>分析係数表!G42</f>
        <v>0.49922072097325781</v>
      </c>
      <c r="K39" s="74">
        <f>I39*J39</f>
        <v>4.5983347635238724E-2</v>
      </c>
      <c r="L39" s="75"/>
      <c r="M39" s="76"/>
      <c r="N39" s="77">
        <f>分析係数表!H42</f>
        <v>1.1809361738003208E-2</v>
      </c>
      <c r="O39" s="78">
        <f t="shared" si="4"/>
        <v>0.20776979748483582</v>
      </c>
      <c r="P39" s="72">
        <f>分析係数表!C42</f>
        <v>0.93692850875802069</v>
      </c>
      <c r="Q39" s="78">
        <f>O39*P39</f>
        <v>0.19466544652242318</v>
      </c>
      <c r="R39" s="79">
        <v>0.21270379621864124</v>
      </c>
      <c r="S39" s="80">
        <f>I39+R39</f>
        <v>0.30481405066799921</v>
      </c>
      <c r="T39" s="81">
        <f>分析係数表!F42</f>
        <v>0.57339238661209846</v>
      </c>
      <c r="U39" s="82">
        <f>S39*T39</f>
        <v>0.17477805598542517</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投入係数表!U40</f>
        <v>3.6663622167879557E-2</v>
      </c>
      <c r="E40" s="73">
        <f>$C$23*D40</f>
        <v>3.6663622167879559</v>
      </c>
      <c r="F40" s="72">
        <f>分析係数表!C43</f>
        <v>0.64668770435795053</v>
      </c>
      <c r="G40" s="73">
        <f>E40*F40</f>
        <v>2.37099136531933</v>
      </c>
      <c r="H40" s="73">
        <v>3.4583111833058906</v>
      </c>
      <c r="I40" s="73">
        <f>C40+H40</f>
        <v>3.4583111833058906</v>
      </c>
      <c r="J40" s="72">
        <f>分析係数表!G43</f>
        <v>0.34525361813281841</v>
      </c>
      <c r="K40" s="74">
        <f>I40*J40</f>
        <v>1.1939944486655474</v>
      </c>
      <c r="L40" s="75"/>
      <c r="M40" s="76"/>
      <c r="N40" s="77">
        <f>分析係数表!H43</f>
        <v>1.6687581740348217E-2</v>
      </c>
      <c r="O40" s="78">
        <f t="shared" si="4"/>
        <v>0.29359550123240125</v>
      </c>
      <c r="P40" s="72">
        <f>分析係数表!C43</f>
        <v>0.64668770435795053</v>
      </c>
      <c r="Q40" s="78">
        <f>O40*P40</f>
        <v>0.18986460070180339</v>
      </c>
      <c r="R40" s="79">
        <v>0.76521268964270694</v>
      </c>
      <c r="S40" s="80">
        <f>I40+R40</f>
        <v>4.2235238729485971</v>
      </c>
      <c r="T40" s="81">
        <f>分析係数表!F43</f>
        <v>0.5971160790993254</v>
      </c>
      <c r="U40" s="82">
        <f>S40*T40</f>
        <v>2.5219340149974636</v>
      </c>
      <c r="V40" s="83">
        <f>分析係数表!D43</f>
        <v>0.11965406207615147</v>
      </c>
      <c r="W40" s="127">
        <f>ROUND(S40*V40,0)</f>
        <v>1</v>
      </c>
      <c r="X40" s="72">
        <f>分析係数表!E43</f>
        <v>0.10089499703022012</v>
      </c>
      <c r="Y40" s="126">
        <f>ROUND(S40*X40,0)</f>
        <v>0</v>
      </c>
    </row>
    <row r="41" spans="1:25" x14ac:dyDescent="0.15">
      <c r="A41" s="10" t="s">
        <v>166</v>
      </c>
      <c r="B41" s="9" t="s">
        <v>42</v>
      </c>
      <c r="C41" s="86"/>
      <c r="D41" s="72">
        <f>投入係数表!U41</f>
        <v>1.3749349361146302E-4</v>
      </c>
      <c r="E41" s="73">
        <f>$C$23*D41</f>
        <v>1.3749349361146301E-2</v>
      </c>
      <c r="F41" s="72">
        <f>分析係数表!C44</f>
        <v>0.69156580457188765</v>
      </c>
      <c r="G41" s="73">
        <f>E41*F41</f>
        <v>9.5085798532811121E-3</v>
      </c>
      <c r="H41" s="73">
        <v>2.0635128245561574E-2</v>
      </c>
      <c r="I41" s="73">
        <f>C41+H41</f>
        <v>2.0635128245561574E-2</v>
      </c>
      <c r="J41" s="72">
        <f>分析係数表!G44</f>
        <v>0.27271905819722003</v>
      </c>
      <c r="K41" s="74">
        <f>I41*J41</f>
        <v>5.6275927409084056E-3</v>
      </c>
      <c r="L41" s="75"/>
      <c r="M41" s="76"/>
      <c r="N41" s="77">
        <f>分析係数表!H44</f>
        <v>0.15674397651271663</v>
      </c>
      <c r="O41" s="78">
        <f t="shared" si="4"/>
        <v>2.7576989323829069</v>
      </c>
      <c r="P41" s="72">
        <f>分析係数表!C44</f>
        <v>0.69156580457188765</v>
      </c>
      <c r="Q41" s="78">
        <f>O41*P41</f>
        <v>1.9071302809404207</v>
      </c>
      <c r="R41" s="79">
        <v>1.9434207660448686</v>
      </c>
      <c r="S41" s="80">
        <f>I41+R41</f>
        <v>1.9640558942904303</v>
      </c>
      <c r="T41" s="81">
        <f>分析係数表!F44</f>
        <v>0.50862281906626206</v>
      </c>
      <c r="U41" s="82">
        <f>S41*T41</f>
        <v>0.99896364575770702</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投入係数表!U42</f>
        <v>9.5394295329476967E-4</v>
      </c>
      <c r="E42" s="73">
        <f>$C$23*D42</f>
        <v>9.5394295329476964E-2</v>
      </c>
      <c r="F42" s="72">
        <f>分析係数表!C45</f>
        <v>1</v>
      </c>
      <c r="G42" s="73">
        <f>E42*F42</f>
        <v>9.5394295329476964E-2</v>
      </c>
      <c r="H42" s="73">
        <v>0.12420974559693015</v>
      </c>
      <c r="I42" s="73">
        <f>C42+H42</f>
        <v>0.12420974559693015</v>
      </c>
      <c r="J42" s="72">
        <f>分析係数表!G45</f>
        <v>0</v>
      </c>
      <c r="K42" s="74">
        <f>I42*J42</f>
        <v>0</v>
      </c>
      <c r="L42" s="75"/>
      <c r="M42" s="76"/>
      <c r="N42" s="77">
        <f>分析係数表!H45</f>
        <v>0</v>
      </c>
      <c r="O42" s="78">
        <f t="shared" si="4"/>
        <v>0</v>
      </c>
      <c r="P42" s="72">
        <f>分析係数表!C45</f>
        <v>1</v>
      </c>
      <c r="Q42" s="78">
        <f>O42*P42</f>
        <v>0</v>
      </c>
      <c r="R42" s="79">
        <v>2.151102135395257E-2</v>
      </c>
      <c r="S42" s="80">
        <f>I42+R42</f>
        <v>0.14572076695088274</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投入係数表!U43</f>
        <v>2.8893275586066016E-3</v>
      </c>
      <c r="E43" s="441">
        <f>$C$23*D43</f>
        <v>0.28893275586066014</v>
      </c>
      <c r="F43" s="447">
        <f>分析係数表!C46</f>
        <v>0.99300149364803736</v>
      </c>
      <c r="G43" s="441">
        <f>E43*F43</f>
        <v>0.28691065813347921</v>
      </c>
      <c r="H43" s="441">
        <v>0.39044542417720735</v>
      </c>
      <c r="I43" s="441">
        <f>C43+H43</f>
        <v>0.39044542417720735</v>
      </c>
      <c r="J43" s="447">
        <f>分析係数表!G46</f>
        <v>1.2662527198429125E-2</v>
      </c>
      <c r="K43" s="442">
        <f>I43*J43</f>
        <v>4.9440258031460847E-3</v>
      </c>
      <c r="L43" s="448"/>
      <c r="M43" s="449"/>
      <c r="N43" s="450">
        <f>分析係数表!H46</f>
        <v>3.642815848522589E-5</v>
      </c>
      <c r="O43" s="451">
        <f t="shared" si="4"/>
        <v>6.4090433328538548E-4</v>
      </c>
      <c r="P43" s="447">
        <f>分析係数表!C46</f>
        <v>0.99300149364803736</v>
      </c>
      <c r="Q43" s="451">
        <f>O43*P43</f>
        <v>6.3641896023788728E-4</v>
      </c>
      <c r="R43" s="452">
        <v>5.6251880291037559E-2</v>
      </c>
      <c r="S43" s="444">
        <f>I43+R43</f>
        <v>0.4466973044682449</v>
      </c>
      <c r="T43" s="453">
        <f>分析係数表!F46</f>
        <v>0.42786180544499286</v>
      </c>
      <c r="U43" s="445">
        <f>S43*T43</f>
        <v>0.19112471517719495</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投入係数表!U44</f>
        <v>0.64294903901868927</v>
      </c>
      <c r="E44" s="441">
        <f>SUM(E5:E43)</f>
        <v>64.294903901868906</v>
      </c>
      <c r="F44" s="447">
        <f>分析係数表!C47</f>
        <v>0.58532523599566522</v>
      </c>
      <c r="G44" s="441">
        <f>SUM(G5:G43)</f>
        <v>19.821365816202036</v>
      </c>
      <c r="H44" s="441">
        <f>SUM(H5:H43)</f>
        <v>25.224142503560827</v>
      </c>
      <c r="I44" s="441">
        <f>SUM(I5:I43)</f>
        <v>125.22414250356081</v>
      </c>
      <c r="J44" s="72">
        <f>分析係数表!G47</f>
        <v>0.25475569279079324</v>
      </c>
      <c r="K44" s="442">
        <f>SUM(K5:K43)</f>
        <v>25.797143288295761</v>
      </c>
      <c r="L44" s="15">
        <f>最終需要_まとめ!M21</f>
        <v>0.68200000000000005</v>
      </c>
      <c r="M44" s="441">
        <f>K44*L44</f>
        <v>17.593651722617711</v>
      </c>
      <c r="N44" s="77">
        <f>分析係数表!H47</f>
        <v>1</v>
      </c>
      <c r="O44" s="443">
        <f>SUM(O5:O43)</f>
        <v>17.593651722617714</v>
      </c>
      <c r="P44" s="72">
        <f>分析係数表!C47</f>
        <v>0.58532523599566522</v>
      </c>
      <c r="Q44" s="443">
        <f>SUM(Q5:Q43)</f>
        <v>11.424662165350277</v>
      </c>
      <c r="R44" s="441">
        <f>SUM(R5:R43)</f>
        <v>14.027786044609385</v>
      </c>
      <c r="S44" s="444">
        <f>SUM(S5:S43)</f>
        <v>139.25192854817021</v>
      </c>
      <c r="T44" s="453">
        <f>分析係数表!F47</f>
        <v>0.5063294671067512</v>
      </c>
      <c r="U44" s="445">
        <f>SUM(U5:U43)</f>
        <v>54.396753533038492</v>
      </c>
      <c r="V44" s="454">
        <f>分析係数表!D47</f>
        <v>6.4581730562403572E-2</v>
      </c>
      <c r="W44" s="446">
        <f>SUM(W5:W43)</f>
        <v>5</v>
      </c>
      <c r="X44" s="88">
        <f>分析係数表!E47</f>
        <v>5.7136770824146227E-2</v>
      </c>
      <c r="Y44" s="125">
        <f>SUM(Y5:Y43)</f>
        <v>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743</v>
      </c>
      <c r="C1" s="58"/>
      <c r="D1" s="58"/>
      <c r="E1" s="58"/>
      <c r="F1" s="59"/>
      <c r="G1" s="58" t="s">
        <v>445</v>
      </c>
    </row>
    <row r="2" spans="1:25" x14ac:dyDescent="0.15">
      <c r="B2" s="5" t="s">
        <v>744</v>
      </c>
      <c r="S2" s="5" t="s">
        <v>139</v>
      </c>
      <c r="U2" s="60" t="s">
        <v>170</v>
      </c>
      <c r="W2" s="5" t="s">
        <v>122</v>
      </c>
      <c r="Y2" s="5" t="s">
        <v>140</v>
      </c>
    </row>
    <row r="3" spans="1:25" ht="45" x14ac:dyDescent="0.15">
      <c r="B3" s="61"/>
      <c r="C3" s="62" t="s">
        <v>185</v>
      </c>
      <c r="D3" s="62" t="s">
        <v>745</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746</v>
      </c>
      <c r="D4" s="68" t="s">
        <v>747</v>
      </c>
      <c r="E4" s="68" t="s">
        <v>748</v>
      </c>
      <c r="F4" s="68" t="s">
        <v>749</v>
      </c>
      <c r="G4" s="68" t="s">
        <v>750</v>
      </c>
      <c r="H4" s="68" t="s">
        <v>144</v>
      </c>
      <c r="I4" s="68" t="s">
        <v>751</v>
      </c>
      <c r="J4" s="68" t="s">
        <v>752</v>
      </c>
      <c r="K4" s="69" t="s">
        <v>753</v>
      </c>
      <c r="L4" s="68" t="s">
        <v>754</v>
      </c>
      <c r="M4" s="68" t="s">
        <v>755</v>
      </c>
      <c r="N4" s="68" t="s">
        <v>756</v>
      </c>
      <c r="O4" s="68" t="s">
        <v>757</v>
      </c>
      <c r="P4" s="68" t="s">
        <v>758</v>
      </c>
      <c r="Q4" s="68" t="s">
        <v>759</v>
      </c>
      <c r="R4" s="68" t="s">
        <v>145</v>
      </c>
      <c r="S4" s="68" t="s">
        <v>760</v>
      </c>
      <c r="T4" s="70" t="s">
        <v>761</v>
      </c>
      <c r="U4" s="69" t="s">
        <v>762</v>
      </c>
      <c r="V4" s="68" t="s">
        <v>763</v>
      </c>
      <c r="W4" s="68" t="s">
        <v>764</v>
      </c>
      <c r="X4" s="68" t="s">
        <v>765</v>
      </c>
      <c r="Y4" s="69" t="s">
        <v>766</v>
      </c>
    </row>
    <row r="5" spans="1:25" x14ac:dyDescent="0.15">
      <c r="A5" s="8" t="s">
        <v>219</v>
      </c>
      <c r="B5" s="9" t="s">
        <v>220</v>
      </c>
      <c r="C5" s="86"/>
      <c r="D5" s="72">
        <f>投入係数表!V5</f>
        <v>0</v>
      </c>
      <c r="E5" s="73">
        <f t="shared" ref="E5:E38" si="0">$C$24*D5</f>
        <v>0</v>
      </c>
      <c r="F5" s="72">
        <f>分析係数表!C8</f>
        <v>0.16988323914406789</v>
      </c>
      <c r="G5" s="73">
        <f t="shared" ref="G5:G38" si="1">E5*F5</f>
        <v>0</v>
      </c>
      <c r="H5" s="73">
        <f t="array" ref="H5:H43">MMULT(逆行列係数!C5:AO43,'20'!G5:G43)</f>
        <v>1.401077674953524E-3</v>
      </c>
      <c r="I5" s="73">
        <f t="shared" ref="I5:I38" si="2">C5+H5</f>
        <v>1.401077674953524E-3</v>
      </c>
      <c r="J5" s="72">
        <f>分析係数表!G8</f>
        <v>0.11982810575688495</v>
      </c>
      <c r="K5" s="74">
        <f t="shared" ref="K5:K43" si="3">I5*J5</f>
        <v>1.6788848380794134E-4</v>
      </c>
      <c r="L5" s="75" t="s">
        <v>767</v>
      </c>
      <c r="M5" s="76" t="s">
        <v>767</v>
      </c>
      <c r="N5" s="77">
        <f>分析係数表!H8</f>
        <v>1.1007693311748612E-2</v>
      </c>
      <c r="O5" s="78">
        <f t="shared" ref="O5:O43" si="4">$M$44*N5</f>
        <v>0.1710783691059295</v>
      </c>
      <c r="P5" s="72">
        <f>分析係数表!C8</f>
        <v>0.16988323914406789</v>
      </c>
      <c r="Q5" s="78">
        <f t="shared" ref="Q5:Q38" si="5">O5*P5</f>
        <v>2.9063347491199737E-2</v>
      </c>
      <c r="R5" s="79">
        <f t="array" ref="R5:R43">MMULT(逆行列係数!C5:AO43,'20'!Q5:Q43)</f>
        <v>4.8704140549973067E-2</v>
      </c>
      <c r="S5" s="80">
        <f t="shared" ref="S5:S38" si="6">I5+R5</f>
        <v>5.0105218224926591E-2</v>
      </c>
      <c r="T5" s="81">
        <f>分析係数表!F8</f>
        <v>0.4520504153237429</v>
      </c>
      <c r="U5" s="82">
        <f t="shared" ref="U5:U38" si="7">S5*T5</f>
        <v>2.2650084708464836E-2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投入係数表!V6</f>
        <v>0</v>
      </c>
      <c r="E6" s="73">
        <f t="shared" si="0"/>
        <v>0</v>
      </c>
      <c r="F6" s="72">
        <f>分析係数表!C9</f>
        <v>0.40976645435244163</v>
      </c>
      <c r="G6" s="73">
        <f t="shared" si="1"/>
        <v>0</v>
      </c>
      <c r="H6" s="73">
        <v>1.4869062919293527E-3</v>
      </c>
      <c r="I6" s="73">
        <f t="shared" si="2"/>
        <v>1.4869062919293527E-3</v>
      </c>
      <c r="J6" s="72">
        <f>分析係数表!G9</f>
        <v>0.27278621711745094</v>
      </c>
      <c r="K6" s="74">
        <f t="shared" si="3"/>
        <v>4.0560754258354428E-4</v>
      </c>
      <c r="L6" s="75"/>
      <c r="M6" s="76"/>
      <c r="N6" s="77">
        <f>分析係数表!H9</f>
        <v>5.6766522140644718E-4</v>
      </c>
      <c r="O6" s="78">
        <f t="shared" si="4"/>
        <v>8.822487829736261E-3</v>
      </c>
      <c r="P6" s="72">
        <f>分析係数表!C9</f>
        <v>0.40976645435244163</v>
      </c>
      <c r="Q6" s="78">
        <f t="shared" si="5"/>
        <v>3.6151595565585954E-3</v>
      </c>
      <c r="R6" s="79">
        <v>4.8663046735746476E-3</v>
      </c>
      <c r="S6" s="80">
        <f t="shared" si="6"/>
        <v>6.3532109655040003E-3</v>
      </c>
      <c r="T6" s="81">
        <f>分析係数表!F9</f>
        <v>0.74407187847350875</v>
      </c>
      <c r="U6" s="82">
        <f t="shared" si="7"/>
        <v>4.7272456174410555E-3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投入係数表!V7</f>
        <v>0</v>
      </c>
      <c r="E7" s="73">
        <f t="shared" si="0"/>
        <v>0</v>
      </c>
      <c r="F7" s="72">
        <f>分析係数表!C10</f>
        <v>0.68007710705743762</v>
      </c>
      <c r="G7" s="73">
        <f t="shared" si="1"/>
        <v>0</v>
      </c>
      <c r="H7" s="73">
        <v>1.1221498212822722E-3</v>
      </c>
      <c r="I7" s="73">
        <f t="shared" si="2"/>
        <v>1.1221498212822722E-3</v>
      </c>
      <c r="J7" s="72">
        <f>分析係数表!G10</f>
        <v>0.17854260725424764</v>
      </c>
      <c r="K7" s="74">
        <f t="shared" si="3"/>
        <v>2.0035155482162493E-4</v>
      </c>
      <c r="L7" s="75"/>
      <c r="M7" s="76"/>
      <c r="N7" s="77">
        <f>分析係数表!H10</f>
        <v>1.290834700219075E-3</v>
      </c>
      <c r="O7" s="78">
        <f t="shared" si="4"/>
        <v>2.0061777617216382E-2</v>
      </c>
      <c r="P7" s="72">
        <f>分析係数表!C10</f>
        <v>0.68007710705743762</v>
      </c>
      <c r="Q7" s="78">
        <f t="shared" si="5"/>
        <v>1.3643555684346172E-2</v>
      </c>
      <c r="R7" s="79">
        <v>2.301296753937181E-2</v>
      </c>
      <c r="S7" s="80">
        <f t="shared" si="6"/>
        <v>2.4135117360654081E-2</v>
      </c>
      <c r="T7" s="81">
        <f>分析係数表!F10</f>
        <v>0.51654343606185527</v>
      </c>
      <c r="U7" s="82">
        <f t="shared" si="7"/>
        <v>1.2466836451228393E-2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投入係数表!V8</f>
        <v>8.5047320329031076E-6</v>
      </c>
      <c r="E8" s="73">
        <f t="shared" si="0"/>
        <v>8.5047320329031072E-4</v>
      </c>
      <c r="F8" s="72">
        <f>分析係数表!C11</f>
        <v>2.1147201560344109E-2</v>
      </c>
      <c r="G8" s="73">
        <f t="shared" si="1"/>
        <v>1.7985128251651711E-5</v>
      </c>
      <c r="H8" s="73">
        <v>9.2313585483206131E-3</v>
      </c>
      <c r="I8" s="73">
        <f t="shared" si="2"/>
        <v>9.2313585483206131E-3</v>
      </c>
      <c r="J8" s="72">
        <f>分析係数表!G11</f>
        <v>0.2349962690544718</v>
      </c>
      <c r="K8" s="74">
        <f t="shared" si="3"/>
        <v>2.1693348171594488E-3</v>
      </c>
      <c r="L8" s="75"/>
      <c r="M8" s="76"/>
      <c r="N8" s="77">
        <f>分析係数表!H11</f>
        <v>-2.2238602446561594E-5</v>
      </c>
      <c r="O8" s="78">
        <f t="shared" si="4"/>
        <v>-3.4562589363679549E-4</v>
      </c>
      <c r="P8" s="72">
        <f>分析係数表!C11</f>
        <v>2.1147201560344109E-2</v>
      </c>
      <c r="Q8" s="78">
        <f t="shared" si="5"/>
        <v>-7.3090204372113688E-6</v>
      </c>
      <c r="R8" s="79">
        <v>4.0191113019488267E-3</v>
      </c>
      <c r="S8" s="80">
        <f t="shared" si="6"/>
        <v>1.3250469850269439E-2</v>
      </c>
      <c r="T8" s="81">
        <f>分析係数表!F11</f>
        <v>0.38828483104146677</v>
      </c>
      <c r="U8" s="82">
        <f t="shared" si="7"/>
        <v>5.1449564470319184E-3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投入係数表!V9</f>
        <v>0</v>
      </c>
      <c r="E9" s="73">
        <f t="shared" si="0"/>
        <v>0</v>
      </c>
      <c r="F9" s="72">
        <f>分析係数表!C12</f>
        <v>0.26979296775158057</v>
      </c>
      <c r="G9" s="73">
        <f t="shared" si="1"/>
        <v>0</v>
      </c>
      <c r="H9" s="73">
        <v>2.5231988399776872E-3</v>
      </c>
      <c r="I9" s="73">
        <f t="shared" si="2"/>
        <v>2.5231988399776872E-3</v>
      </c>
      <c r="J9" s="72">
        <f>分析係数表!G12</f>
        <v>0.14399966915404239</v>
      </c>
      <c r="K9" s="74">
        <f t="shared" si="3"/>
        <v>3.6333979816665052E-4</v>
      </c>
      <c r="L9" s="75"/>
      <c r="M9" s="76"/>
      <c r="N9" s="77">
        <f>分析係数表!H12</f>
        <v>8.4790563397567215E-2</v>
      </c>
      <c r="O9" s="78">
        <f t="shared" si="4"/>
        <v>1.3177902845591194</v>
      </c>
      <c r="P9" s="72">
        <f>分析係数表!C12</f>
        <v>0.26979296775158057</v>
      </c>
      <c r="Q9" s="78">
        <f t="shared" si="5"/>
        <v>0.35553055174540465</v>
      </c>
      <c r="R9" s="79">
        <v>0.4491462407458815</v>
      </c>
      <c r="S9" s="80">
        <f t="shared" si="6"/>
        <v>0.4516694395858592</v>
      </c>
      <c r="T9" s="81">
        <f>分析係数表!F12</f>
        <v>0.33481714299007204</v>
      </c>
      <c r="U9" s="82">
        <f t="shared" si="7"/>
        <v>0.15122667133806433</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投入係数表!V10</f>
        <v>1.379467535736884E-3</v>
      </c>
      <c r="E10" s="73">
        <f t="shared" si="0"/>
        <v>0.13794675357368841</v>
      </c>
      <c r="F10" s="72">
        <f>分析係数表!C13</f>
        <v>6.684233532602335E-2</v>
      </c>
      <c r="G10" s="73">
        <f t="shared" si="1"/>
        <v>9.2206831595087902E-3</v>
      </c>
      <c r="H10" s="73">
        <v>1.273177785174405E-2</v>
      </c>
      <c r="I10" s="73">
        <f t="shared" si="2"/>
        <v>1.273177785174405E-2</v>
      </c>
      <c r="J10" s="72">
        <f>分析係数表!G13</f>
        <v>0.23596605339775753</v>
      </c>
      <c r="K10" s="74">
        <f t="shared" si="3"/>
        <v>3.0042673724130233E-3</v>
      </c>
      <c r="L10" s="75"/>
      <c r="M10" s="76"/>
      <c r="N10" s="77">
        <f>分析係数表!H13</f>
        <v>1.6879182236800124E-2</v>
      </c>
      <c r="O10" s="78">
        <f t="shared" si="4"/>
        <v>0.26233134291918464</v>
      </c>
      <c r="P10" s="72">
        <f>分析係数表!C13</f>
        <v>6.684233532602335E-2</v>
      </c>
      <c r="Q10" s="78">
        <f t="shared" si="5"/>
        <v>1.753483958993016E-2</v>
      </c>
      <c r="R10" s="79">
        <v>1.9590099786026428E-2</v>
      </c>
      <c r="S10" s="80">
        <f t="shared" si="6"/>
        <v>3.2321877637770474E-2</v>
      </c>
      <c r="T10" s="81">
        <f>分析係数表!F13</f>
        <v>0.36934894381465649</v>
      </c>
      <c r="U10" s="82">
        <f t="shared" si="7"/>
        <v>1.1938051367617089E-2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投入係数表!V11</f>
        <v>6.6881212706750032E-3</v>
      </c>
      <c r="E11" s="73">
        <f t="shared" si="0"/>
        <v>0.66881212706750037</v>
      </c>
      <c r="F11" s="72">
        <f>分析係数表!C14</f>
        <v>0.21710827927701792</v>
      </c>
      <c r="G11" s="73">
        <f t="shared" si="1"/>
        <v>0.14520465006722727</v>
      </c>
      <c r="H11" s="73">
        <v>0.1943182854988815</v>
      </c>
      <c r="I11" s="73">
        <f t="shared" si="2"/>
        <v>0.1943182854988815</v>
      </c>
      <c r="J11" s="72">
        <f>分析係数表!G14</f>
        <v>0.17574790290253137</v>
      </c>
      <c r="K11" s="74">
        <f t="shared" si="3"/>
        <v>3.4151031172043794E-2</v>
      </c>
      <c r="L11" s="75"/>
      <c r="M11" s="76"/>
      <c r="N11" s="77">
        <f>分析係数表!H14</f>
        <v>1.1225515443921091E-3</v>
      </c>
      <c r="O11" s="78">
        <f t="shared" si="4"/>
        <v>1.744636973551705E-2</v>
      </c>
      <c r="P11" s="72">
        <f>分析係数表!C14</f>
        <v>0.21710827927701792</v>
      </c>
      <c r="Q11" s="78">
        <f t="shared" si="5"/>
        <v>3.7877513129087491E-3</v>
      </c>
      <c r="R11" s="79">
        <v>2.1311375491905975E-2</v>
      </c>
      <c r="S11" s="80">
        <f t="shared" si="6"/>
        <v>0.21562966099078748</v>
      </c>
      <c r="T11" s="81">
        <f>分析係数表!F14</f>
        <v>0.32729567218469302</v>
      </c>
      <c r="U11" s="82">
        <f t="shared" si="7"/>
        <v>7.057465483693727E-2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投入係数表!V12</f>
        <v>9.0881566503602604E-3</v>
      </c>
      <c r="E12" s="73">
        <f t="shared" si="0"/>
        <v>0.90881566503602607</v>
      </c>
      <c r="F12" s="72">
        <f>分析係数表!C15</f>
        <v>0.1777237835164599</v>
      </c>
      <c r="G12" s="73">
        <f t="shared" si="1"/>
        <v>0.16151815850923024</v>
      </c>
      <c r="H12" s="73">
        <v>0.23220651823121644</v>
      </c>
      <c r="I12" s="73">
        <f t="shared" si="2"/>
        <v>0.23220651823121644</v>
      </c>
      <c r="J12" s="72">
        <f>分析係数表!G15</f>
        <v>0.10387096116118634</v>
      </c>
      <c r="K12" s="74">
        <f t="shared" si="3"/>
        <v>2.4119514236568992E-2</v>
      </c>
      <c r="L12" s="75"/>
      <c r="M12" s="76"/>
      <c r="N12" s="77">
        <f>分析係数表!H15</f>
        <v>7.5144901505810619E-3</v>
      </c>
      <c r="O12" s="78">
        <f t="shared" si="4"/>
        <v>0.11678802117895867</v>
      </c>
      <c r="P12" s="72">
        <f>分析係数表!C15</f>
        <v>0.1777237835164599</v>
      </c>
      <c r="Q12" s="78">
        <f t="shared" si="5"/>
        <v>2.0756008993324984E-2</v>
      </c>
      <c r="R12" s="79">
        <v>4.8718455602458521E-2</v>
      </c>
      <c r="S12" s="80">
        <f t="shared" si="6"/>
        <v>0.28092497383367498</v>
      </c>
      <c r="T12" s="81">
        <f>分析係数表!F15</f>
        <v>0.33005409485469872</v>
      </c>
      <c r="U12" s="82">
        <f t="shared" si="7"/>
        <v>9.2720437960753521E-2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投入係数表!V13</f>
        <v>6.7527572341250668E-4</v>
      </c>
      <c r="E13" s="73">
        <f t="shared" si="0"/>
        <v>6.7527572341250675E-2</v>
      </c>
      <c r="F13" s="72">
        <f>分析係数表!C16</f>
        <v>0.12368252551663639</v>
      </c>
      <c r="G13" s="73">
        <f t="shared" si="1"/>
        <v>8.3519806891732464E-3</v>
      </c>
      <c r="H13" s="73">
        <v>3.6332546954542196E-2</v>
      </c>
      <c r="I13" s="73">
        <f t="shared" si="2"/>
        <v>3.6332546954542196E-2</v>
      </c>
      <c r="J13" s="72">
        <f>分析係数表!G16</f>
        <v>1.9772048092292722E-2</v>
      </c>
      <c r="K13" s="74">
        <f t="shared" si="3"/>
        <v>7.1836886570069173E-4</v>
      </c>
      <c r="L13" s="75"/>
      <c r="M13" s="76"/>
      <c r="N13" s="77">
        <f>分析係数表!H16</f>
        <v>1.7113434381227897E-2</v>
      </c>
      <c r="O13" s="78">
        <f t="shared" si="4"/>
        <v>0.26597202164208267</v>
      </c>
      <c r="P13" s="72">
        <f>分析係数表!C16</f>
        <v>0.12368252551663639</v>
      </c>
      <c r="Q13" s="78">
        <f t="shared" si="5"/>
        <v>3.2896091353458258E-2</v>
      </c>
      <c r="R13" s="79">
        <v>4.7811663770369883E-2</v>
      </c>
      <c r="S13" s="80">
        <f t="shared" si="6"/>
        <v>8.4144210724912072E-2</v>
      </c>
      <c r="T13" s="81">
        <f>分析係数表!F16</f>
        <v>0.17086837167280561</v>
      </c>
      <c r="U13" s="82">
        <f t="shared" si="7"/>
        <v>1.4377584272259152E-2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投入係数表!V14</f>
        <v>4.3331609707641335E-2</v>
      </c>
      <c r="E14" s="73">
        <f t="shared" si="0"/>
        <v>4.3331609707641334</v>
      </c>
      <c r="F14" s="72">
        <f>分析係数表!C17</f>
        <v>0.19283956701830429</v>
      </c>
      <c r="G14" s="73">
        <f t="shared" si="1"/>
        <v>0.83560488542277056</v>
      </c>
      <c r="H14" s="73">
        <v>0.9139752861468029</v>
      </c>
      <c r="I14" s="73">
        <f t="shared" si="2"/>
        <v>0.9139752861468029</v>
      </c>
      <c r="J14" s="72">
        <f>分析係数表!G17</f>
        <v>0.23402763404868787</v>
      </c>
      <c r="K14" s="74">
        <f t="shared" si="3"/>
        <v>0.21389547379590876</v>
      </c>
      <c r="L14" s="75"/>
      <c r="M14" s="76"/>
      <c r="N14" s="77">
        <f>分析係数表!H17</f>
        <v>3.1766349957435482E-3</v>
      </c>
      <c r="O14" s="78">
        <f t="shared" si="4"/>
        <v>4.9370337538073898E-2</v>
      </c>
      <c r="P14" s="72">
        <f>分析係数表!C17</f>
        <v>0.19283956701830429</v>
      </c>
      <c r="Q14" s="78">
        <f t="shared" si="5"/>
        <v>9.520554514389705E-3</v>
      </c>
      <c r="R14" s="79">
        <v>2.1888146982710459E-2</v>
      </c>
      <c r="S14" s="80">
        <f t="shared" si="6"/>
        <v>0.93586343312951337</v>
      </c>
      <c r="T14" s="81">
        <f>分析係数表!F17</f>
        <v>0.36995154049829787</v>
      </c>
      <c r="U14" s="82">
        <f t="shared" si="7"/>
        <v>0.34622411878228926</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投入係数表!V15</f>
        <v>2.206127489335066E-3</v>
      </c>
      <c r="E15" s="73">
        <f t="shared" si="0"/>
        <v>0.2206127489335066</v>
      </c>
      <c r="F15" s="72">
        <f>分析係数表!C18</f>
        <v>0.30630539049432115</v>
      </c>
      <c r="G15" s="73">
        <f t="shared" si="1"/>
        <v>6.7574874210103372E-2</v>
      </c>
      <c r="H15" s="73">
        <v>0.11307384886293247</v>
      </c>
      <c r="I15" s="73">
        <f t="shared" si="2"/>
        <v>0.11307384886293247</v>
      </c>
      <c r="J15" s="72">
        <f>分析係数表!G18</f>
        <v>0.21755179396051724</v>
      </c>
      <c r="K15" s="74">
        <f t="shared" si="3"/>
        <v>2.4599418670151352E-2</v>
      </c>
      <c r="L15" s="75"/>
      <c r="M15" s="76"/>
      <c r="N15" s="77">
        <f>分析係数表!H18</f>
        <v>5.3704565311248737E-4</v>
      </c>
      <c r="O15" s="78">
        <f t="shared" si="4"/>
        <v>8.3466074015572395E-3</v>
      </c>
      <c r="P15" s="72">
        <f>分析係数表!C18</f>
        <v>0.30630539049432115</v>
      </c>
      <c r="Q15" s="78">
        <f t="shared" si="5"/>
        <v>2.5566108394367813E-3</v>
      </c>
      <c r="R15" s="79">
        <v>6.7559274078077772E-3</v>
      </c>
      <c r="S15" s="80">
        <f t="shared" si="6"/>
        <v>0.11982977627074025</v>
      </c>
      <c r="T15" s="81">
        <f>分析係数表!F18</f>
        <v>0.4635011306393737</v>
      </c>
      <c r="U15" s="82">
        <f t="shared" si="7"/>
        <v>5.5541236785751298E-2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投入係数表!V16</f>
        <v>8.7581730474836205E-3</v>
      </c>
      <c r="E16" s="73">
        <f t="shared" si="0"/>
        <v>0.87581730474836206</v>
      </c>
      <c r="F16" s="72">
        <f>分析係数表!C19</f>
        <v>0.36966314955627488</v>
      </c>
      <c r="G16" s="73">
        <f t="shared" si="1"/>
        <v>0.32375738330916731</v>
      </c>
      <c r="H16" s="73">
        <v>0.51772778018500376</v>
      </c>
      <c r="I16" s="73">
        <f t="shared" si="2"/>
        <v>0.51772778018500376</v>
      </c>
      <c r="J16" s="72">
        <f>分析係数表!G19</f>
        <v>4.2381117789262797E-2</v>
      </c>
      <c r="K16" s="74">
        <f t="shared" si="3"/>
        <v>2.1941882034794202E-2</v>
      </c>
      <c r="L16" s="75"/>
      <c r="M16" s="76"/>
      <c r="N16" s="77">
        <f>分析係数表!H19</f>
        <v>-1.254655481313475E-4</v>
      </c>
      <c r="O16" s="78">
        <f t="shared" si="4"/>
        <v>-1.9499490715628165E-3</v>
      </c>
      <c r="P16" s="72">
        <f>分析係数表!C19</f>
        <v>0.36966314955627488</v>
      </c>
      <c r="Q16" s="78">
        <f t="shared" si="5"/>
        <v>-7.2082431526824479E-4</v>
      </c>
      <c r="R16" s="79">
        <v>4.5748245880969035E-3</v>
      </c>
      <c r="S16" s="80">
        <f t="shared" si="6"/>
        <v>0.52230260477310064</v>
      </c>
      <c r="T16" s="81">
        <f>分析係数表!F19</f>
        <v>0.17645477862102601</v>
      </c>
      <c r="U16" s="82">
        <f t="shared" si="7"/>
        <v>9.2162790498422714E-2</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投入係数表!V17</f>
        <v>4.6794736591439477E-2</v>
      </c>
      <c r="E17" s="73">
        <f t="shared" si="0"/>
        <v>4.6794736591439481</v>
      </c>
      <c r="F17" s="72">
        <f>分析係数表!C20</f>
        <v>0.11840151680286914</v>
      </c>
      <c r="G17" s="73">
        <f t="shared" si="1"/>
        <v>0.55405677908171569</v>
      </c>
      <c r="H17" s="73">
        <v>0.61547387030687317</v>
      </c>
      <c r="I17" s="73">
        <f t="shared" si="2"/>
        <v>0.61547387030687317</v>
      </c>
      <c r="J17" s="72">
        <f>分析係数表!G20</f>
        <v>0.11103277983246747</v>
      </c>
      <c r="K17" s="74">
        <f t="shared" si="3"/>
        <v>6.8337774734419682E-2</v>
      </c>
      <c r="L17" s="75"/>
      <c r="M17" s="76"/>
      <c r="N17" s="77">
        <f>分析係数表!H20</f>
        <v>6.0558701736942728E-4</v>
      </c>
      <c r="O17" s="78">
        <f t="shared" si="4"/>
        <v>9.4118573573184084E-3</v>
      </c>
      <c r="P17" s="72">
        <f>分析係数表!C20</f>
        <v>0.11840151680286914</v>
      </c>
      <c r="Q17" s="78">
        <f t="shared" si="5"/>
        <v>1.1143781870387431E-3</v>
      </c>
      <c r="R17" s="79">
        <v>2.9063917254985305E-3</v>
      </c>
      <c r="S17" s="80">
        <f t="shared" si="6"/>
        <v>0.61838026203237173</v>
      </c>
      <c r="T17" s="81">
        <f>分析係数表!F20</f>
        <v>0.24737258814980315</v>
      </c>
      <c r="U17" s="82">
        <f t="shared" si="7"/>
        <v>0.15297032587970125</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投入係数表!V18</f>
        <v>2.3029113398695032E-2</v>
      </c>
      <c r="E18" s="73">
        <f t="shared" si="0"/>
        <v>2.3029113398695031</v>
      </c>
      <c r="F18" s="72">
        <f>分析係数表!C21</f>
        <v>0.26258212636596168</v>
      </c>
      <c r="G18" s="73">
        <f t="shared" si="1"/>
        <v>0.60470335645522</v>
      </c>
      <c r="H18" s="73">
        <v>0.66102000589735632</v>
      </c>
      <c r="I18" s="73">
        <f t="shared" si="2"/>
        <v>0.66102000589735632</v>
      </c>
      <c r="J18" s="72">
        <f>分析係数表!G21</f>
        <v>0.28467983327929475</v>
      </c>
      <c r="K18" s="74">
        <f t="shared" si="3"/>
        <v>0.18817906507313784</v>
      </c>
      <c r="L18" s="75"/>
      <c r="M18" s="76"/>
      <c r="N18" s="77">
        <f>分析係数表!H21</f>
        <v>1.0324354165676096E-3</v>
      </c>
      <c r="O18" s="78">
        <f t="shared" si="4"/>
        <v>1.6045811076973917E-2</v>
      </c>
      <c r="P18" s="72">
        <f>分析係数表!C21</f>
        <v>0.26258212636596168</v>
      </c>
      <c r="Q18" s="78">
        <f t="shared" si="5"/>
        <v>4.2133431918583127E-3</v>
      </c>
      <c r="R18" s="79">
        <v>1.2240038938227202E-2</v>
      </c>
      <c r="S18" s="80">
        <f t="shared" si="6"/>
        <v>0.67326004483558355</v>
      </c>
      <c r="T18" s="81">
        <f>分析係数表!F21</f>
        <v>0.42515189534375575</v>
      </c>
      <c r="U18" s="82">
        <f t="shared" si="7"/>
        <v>0.28623778412107032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投入係数表!V19</f>
        <v>1.4577110704395925E-3</v>
      </c>
      <c r="E19" s="73">
        <f t="shared" si="0"/>
        <v>0.14577110704395926</v>
      </c>
      <c r="F19" s="72">
        <f>分析係数表!C22</f>
        <v>0.19256748567873505</v>
      </c>
      <c r="G19" s="73">
        <f t="shared" si="1"/>
        <v>2.8070775568060979E-2</v>
      </c>
      <c r="H19" s="73">
        <v>4.7082193391106156E-2</v>
      </c>
      <c r="I19" s="73">
        <f t="shared" si="2"/>
        <v>4.7082193391106156E-2</v>
      </c>
      <c r="J19" s="72">
        <f>分析係数表!G22</f>
        <v>0.19753386347788673</v>
      </c>
      <c r="K19" s="74">
        <f t="shared" si="3"/>
        <v>9.3003275615582241E-3</v>
      </c>
      <c r="L19" s="75"/>
      <c r="M19" s="76"/>
      <c r="N19" s="77">
        <f>分析係数表!H22</f>
        <v>4.8211298587508529E-5</v>
      </c>
      <c r="O19" s="78">
        <f t="shared" si="4"/>
        <v>7.4928598583200818E-4</v>
      </c>
      <c r="P19" s="72">
        <f>分析係数表!C22</f>
        <v>0.19256748567873505</v>
      </c>
      <c r="Q19" s="78">
        <f t="shared" si="5"/>
        <v>1.4428811834598211E-4</v>
      </c>
      <c r="R19" s="79">
        <v>3.5221201629651818E-3</v>
      </c>
      <c r="S19" s="80">
        <f t="shared" si="6"/>
        <v>5.0604313554071335E-2</v>
      </c>
      <c r="T19" s="81">
        <f>分析係数表!F22</f>
        <v>0.41915604646677446</v>
      </c>
      <c r="U19" s="82">
        <f t="shared" si="7"/>
        <v>2.121110400348955E-2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投入係数表!V20</f>
        <v>4.9837729712812206E-4</v>
      </c>
      <c r="E20" s="73">
        <f t="shared" si="0"/>
        <v>4.9837729712812209E-2</v>
      </c>
      <c r="F20" s="72">
        <f>分析係数表!C23</f>
        <v>0.20116432520583094</v>
      </c>
      <c r="G20" s="73">
        <f t="shared" si="1"/>
        <v>1.0025573267468458E-2</v>
      </c>
      <c r="H20" s="73">
        <v>3.0005114981618741E-2</v>
      </c>
      <c r="I20" s="73">
        <f t="shared" si="2"/>
        <v>3.0005114981618741E-2</v>
      </c>
      <c r="J20" s="72">
        <f>分析係数表!G23</f>
        <v>0.20785566100352021</v>
      </c>
      <c r="K20" s="74">
        <f t="shared" si="3"/>
        <v>6.2367330079909902E-3</v>
      </c>
      <c r="L20" s="75"/>
      <c r="M20" s="76"/>
      <c r="N20" s="77">
        <f>分析係数表!H23</f>
        <v>2.5225877402069866E-5</v>
      </c>
      <c r="O20" s="78">
        <f t="shared" si="4"/>
        <v>3.9205325248352921E-4</v>
      </c>
      <c r="P20" s="72">
        <f>分析係数表!C23</f>
        <v>0.20116432520583094</v>
      </c>
      <c r="Q20" s="78">
        <f t="shared" si="5"/>
        <v>7.8867127980600417E-5</v>
      </c>
      <c r="R20" s="79">
        <v>3.3574451793019376E-3</v>
      </c>
      <c r="S20" s="80">
        <f t="shared" si="6"/>
        <v>3.3362560160920679E-2</v>
      </c>
      <c r="T20" s="81">
        <f>分析係数表!F23</f>
        <v>0.42478695148042223</v>
      </c>
      <c r="U20" s="82">
        <f t="shared" si="7"/>
        <v>1.4171980224339679E-2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投入係数表!V21</f>
        <v>5.2729338603999269E-4</v>
      </c>
      <c r="E21" s="73">
        <f t="shared" si="0"/>
        <v>5.2729338603999268E-2</v>
      </c>
      <c r="F21" s="72">
        <f>分析係数表!C24</f>
        <v>0.46796458506974481</v>
      </c>
      <c r="G21" s="73">
        <f t="shared" si="1"/>
        <v>2.4675463060822595E-2</v>
      </c>
      <c r="H21" s="73">
        <v>4.2636155773548297E-2</v>
      </c>
      <c r="I21" s="73">
        <f t="shared" si="2"/>
        <v>4.2636155773548297E-2</v>
      </c>
      <c r="J21" s="72">
        <f>分析係数表!G24</f>
        <v>0.19290112247208774</v>
      </c>
      <c r="K21" s="74">
        <f t="shared" si="3"/>
        <v>8.2245623066122507E-3</v>
      </c>
      <c r="L21" s="75"/>
      <c r="M21" s="76"/>
      <c r="N21" s="77">
        <f>分析係数表!H24</f>
        <v>1.1220536652328578E-3</v>
      </c>
      <c r="O21" s="78">
        <f t="shared" si="4"/>
        <v>1.7438631842375929E-2</v>
      </c>
      <c r="P21" s="72">
        <f>分析係数表!C24</f>
        <v>0.46796458506974481</v>
      </c>
      <c r="Q21" s="78">
        <f t="shared" si="5"/>
        <v>8.160662114301491E-3</v>
      </c>
      <c r="R21" s="79">
        <v>1.6561552778269609E-2</v>
      </c>
      <c r="S21" s="80">
        <f t="shared" si="6"/>
        <v>5.9197708551817906E-2</v>
      </c>
      <c r="T21" s="81">
        <f>分析係数表!F24</f>
        <v>0.36341689561906876</v>
      </c>
      <c r="U21" s="82">
        <f t="shared" si="7"/>
        <v>2.1513447469664063E-2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投入係数表!V22</f>
        <v>0.31852602788191348</v>
      </c>
      <c r="E22" s="73">
        <f t="shared" si="0"/>
        <v>31.852602788191348</v>
      </c>
      <c r="F22" s="72">
        <f>分析係数表!C25</f>
        <v>0.11839811615034102</v>
      </c>
      <c r="G22" s="73">
        <f t="shared" si="1"/>
        <v>3.7712881646069554</v>
      </c>
      <c r="H22" s="73">
        <v>3.9544573216941865</v>
      </c>
      <c r="I22" s="73">
        <f t="shared" si="2"/>
        <v>3.9544573216941865</v>
      </c>
      <c r="J22" s="72">
        <f>分析係数表!G25</f>
        <v>0.19601885967651284</v>
      </c>
      <c r="K22" s="74">
        <f t="shared" si="3"/>
        <v>0.7751482148379315</v>
      </c>
      <c r="L22" s="75"/>
      <c r="M22" s="76"/>
      <c r="N22" s="77">
        <f>分析係数表!H25</f>
        <v>4.7721717414244671E-4</v>
      </c>
      <c r="O22" s="78">
        <f t="shared" si="4"/>
        <v>7.4167705757657125E-3</v>
      </c>
      <c r="P22" s="72">
        <f>分析係数表!C25</f>
        <v>0.11839811615034102</v>
      </c>
      <c r="Q22" s="78">
        <f t="shared" si="5"/>
        <v>8.7813166408994047E-4</v>
      </c>
      <c r="R22" s="79">
        <v>5.5397041049290302E-3</v>
      </c>
      <c r="S22" s="80">
        <f t="shared" si="6"/>
        <v>3.9599970257991157</v>
      </c>
      <c r="T22" s="81">
        <f>分析係数表!F25</f>
        <v>0.34892899519140697</v>
      </c>
      <c r="U22" s="82">
        <f t="shared" si="7"/>
        <v>1.3817577831730454</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投入係数表!V23</f>
        <v>2.4201065472829082E-2</v>
      </c>
      <c r="E23" s="73">
        <f t="shared" si="0"/>
        <v>2.4201065472829084</v>
      </c>
      <c r="F23" s="72">
        <f>分析係数表!C26</f>
        <v>0.29113960871661038</v>
      </c>
      <c r="G23" s="73">
        <f t="shared" si="1"/>
        <v>0.70458887322845287</v>
      </c>
      <c r="H23" s="73">
        <v>0.80216238035516407</v>
      </c>
      <c r="I23" s="73">
        <f t="shared" si="2"/>
        <v>0.80216238035516407</v>
      </c>
      <c r="J23" s="72">
        <f>分析係数表!G26</f>
        <v>0.2004458717578543</v>
      </c>
      <c r="K23" s="74">
        <f t="shared" si="3"/>
        <v>0.16079013762164637</v>
      </c>
      <c r="L23" s="75"/>
      <c r="M23" s="76"/>
      <c r="N23" s="77">
        <f>分析係数表!H26</f>
        <v>1.0726059667332082E-2</v>
      </c>
      <c r="O23" s="78">
        <f t="shared" si="4"/>
        <v>0.16670130088576798</v>
      </c>
      <c r="P23" s="72">
        <f>分析係数表!C26</f>
        <v>0.29113960871661038</v>
      </c>
      <c r="Q23" s="78">
        <f t="shared" si="5"/>
        <v>4.8533351512432425E-2</v>
      </c>
      <c r="R23" s="79">
        <v>5.4605418040134898E-2</v>
      </c>
      <c r="S23" s="80">
        <f t="shared" si="6"/>
        <v>0.85676779839529893</v>
      </c>
      <c r="T23" s="81">
        <f>分析係数表!F26</f>
        <v>0.34176102976079403</v>
      </c>
      <c r="U23" s="82">
        <f t="shared" si="7"/>
        <v>0.29280984504546576</v>
      </c>
      <c r="V23" s="83">
        <f>分析係数表!D26</f>
        <v>2.5195355338839619E-2</v>
      </c>
      <c r="W23" s="84">
        <f t="shared" si="8"/>
        <v>0</v>
      </c>
      <c r="X23" s="72">
        <f>分析係数表!E26</f>
        <v>2.4685974681555249E-2</v>
      </c>
      <c r="Y23" s="85">
        <f t="shared" si="9"/>
        <v>0</v>
      </c>
    </row>
    <row r="24" spans="1:25" x14ac:dyDescent="0.15">
      <c r="A24" s="10" t="s">
        <v>12</v>
      </c>
      <c r="B24" s="9" t="s">
        <v>496</v>
      </c>
      <c r="C24" s="71">
        <f>最終需要_まとめ!C25</f>
        <v>100</v>
      </c>
      <c r="D24" s="72">
        <f>投入係数表!V24</f>
        <v>1.3884825516917613E-2</v>
      </c>
      <c r="E24" s="73">
        <f t="shared" si="0"/>
        <v>1.3884825516917614</v>
      </c>
      <c r="F24" s="72">
        <f>分析係数表!C27</f>
        <v>0.22390034937983039</v>
      </c>
      <c r="G24" s="73">
        <f t="shared" si="1"/>
        <v>0.31088172843158379</v>
      </c>
      <c r="H24" s="73">
        <v>0.31383005904573963</v>
      </c>
      <c r="I24" s="73">
        <f t="shared" si="2"/>
        <v>100.31383005904574</v>
      </c>
      <c r="J24" s="72">
        <f>分析係数表!G27</f>
        <v>0.17801424712710151</v>
      </c>
      <c r="K24" s="74">
        <f t="shared" si="3"/>
        <v>17.857290934397032</v>
      </c>
      <c r="L24" s="75"/>
      <c r="M24" s="76"/>
      <c r="N24" s="77">
        <f>分析係数表!H27</f>
        <v>1.001616696609949E-2</v>
      </c>
      <c r="O24" s="78">
        <f t="shared" si="4"/>
        <v>0.15566835491538444</v>
      </c>
      <c r="P24" s="72">
        <f>分析係数表!C27</f>
        <v>0.22390034937983039</v>
      </c>
      <c r="Q24" s="78">
        <f t="shared" si="5"/>
        <v>3.4854199052938017E-2</v>
      </c>
      <c r="R24" s="79">
        <v>3.5594125558212002E-2</v>
      </c>
      <c r="S24" s="80">
        <f t="shared" si="6"/>
        <v>100.34942418460395</v>
      </c>
      <c r="T24" s="81">
        <f>分析係数表!F27</f>
        <v>0.3354402389489512</v>
      </c>
      <c r="U24" s="82">
        <f t="shared" si="7"/>
        <v>33.661234826873212</v>
      </c>
      <c r="V24" s="83">
        <f>分析係数表!D27</f>
        <v>2.2648101403620974E-2</v>
      </c>
      <c r="W24" s="84">
        <f t="shared" si="8"/>
        <v>2</v>
      </c>
      <c r="X24" s="72">
        <f>分析係数表!E27</f>
        <v>2.2430380263578655E-2</v>
      </c>
      <c r="Y24" s="85">
        <f t="shared" si="9"/>
        <v>2</v>
      </c>
    </row>
    <row r="25" spans="1:25" x14ac:dyDescent="0.15">
      <c r="A25" s="10" t="s">
        <v>13</v>
      </c>
      <c r="B25" s="9" t="s">
        <v>153</v>
      </c>
      <c r="C25" s="86"/>
      <c r="D25" s="72">
        <f>投入係数表!V25</f>
        <v>0</v>
      </c>
      <c r="E25" s="73">
        <f t="shared" si="0"/>
        <v>0</v>
      </c>
      <c r="F25" s="72">
        <f>分析係数表!C28</f>
        <v>0.22512814125204084</v>
      </c>
      <c r="G25" s="73">
        <f t="shared" si="1"/>
        <v>0</v>
      </c>
      <c r="H25" s="73">
        <v>2.3446830915469685E-2</v>
      </c>
      <c r="I25" s="73">
        <f t="shared" si="2"/>
        <v>2.3446830915469685E-2</v>
      </c>
      <c r="J25" s="72">
        <f>分析係数表!G28</f>
        <v>0.17968722251031818</v>
      </c>
      <c r="K25" s="74">
        <f t="shared" si="3"/>
        <v>4.2130959238698088E-3</v>
      </c>
      <c r="L25" s="75"/>
      <c r="M25" s="76"/>
      <c r="N25" s="77">
        <f>分析係数表!H28</f>
        <v>8.1409051127791718E-3</v>
      </c>
      <c r="O25" s="78">
        <f t="shared" si="4"/>
        <v>0.12652358039934736</v>
      </c>
      <c r="P25" s="72">
        <f>分析係数表!C28</f>
        <v>0.22512814125204084</v>
      </c>
      <c r="Q25" s="78">
        <f t="shared" si="5"/>
        <v>2.8484018479858216E-2</v>
      </c>
      <c r="R25" s="79">
        <v>3.6655027294877636E-2</v>
      </c>
      <c r="S25" s="80">
        <f t="shared" si="6"/>
        <v>6.0101858210347317E-2</v>
      </c>
      <c r="T25" s="81">
        <f>分析係数表!F28</f>
        <v>0.30733691598411605</v>
      </c>
      <c r="U25" s="82">
        <f t="shared" si="7"/>
        <v>1.8471519747282769E-2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投入係数表!V26</f>
        <v>6.8037856263224858E-3</v>
      </c>
      <c r="E26" s="73">
        <f t="shared" si="0"/>
        <v>0.68037856263224861</v>
      </c>
      <c r="F26" s="72">
        <f>分析係数表!C29</f>
        <v>0.20292812083079403</v>
      </c>
      <c r="G26" s="73">
        <f t="shared" si="1"/>
        <v>0.13806794316851892</v>
      </c>
      <c r="H26" s="73">
        <v>0.17369798397597508</v>
      </c>
      <c r="I26" s="73">
        <f t="shared" si="2"/>
        <v>0.17369798397597508</v>
      </c>
      <c r="J26" s="72">
        <f>分析係数表!G29</f>
        <v>0.25422836329948895</v>
      </c>
      <c r="K26" s="74">
        <f t="shared" si="3"/>
        <v>4.4158954174633003E-2</v>
      </c>
      <c r="L26" s="75"/>
      <c r="M26" s="76"/>
      <c r="N26" s="77">
        <f>分析係数表!H29</f>
        <v>1.2173975242294967E-2</v>
      </c>
      <c r="O26" s="78">
        <f t="shared" si="4"/>
        <v>0.18920438378900845</v>
      </c>
      <c r="P26" s="72">
        <f>分析係数表!C29</f>
        <v>0.20292812083079403</v>
      </c>
      <c r="Q26" s="78">
        <f t="shared" si="5"/>
        <v>3.8394890055251832E-2</v>
      </c>
      <c r="R26" s="79">
        <v>5.5988868051015883E-2</v>
      </c>
      <c r="S26" s="80">
        <f t="shared" si="6"/>
        <v>0.22968685202699096</v>
      </c>
      <c r="T26" s="81">
        <f>分析係数表!F29</f>
        <v>0.40384720428768384</v>
      </c>
      <c r="U26" s="82">
        <f t="shared" si="7"/>
        <v>9.2758393052739224E-2</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投入係数表!V27</f>
        <v>1.7468719595582982E-3</v>
      </c>
      <c r="E27" s="73">
        <f t="shared" si="0"/>
        <v>0.17468719595582982</v>
      </c>
      <c r="F27" s="72">
        <f>分析係数表!C30</f>
        <v>1</v>
      </c>
      <c r="G27" s="73">
        <f t="shared" si="1"/>
        <v>0.17468719595582982</v>
      </c>
      <c r="H27" s="73">
        <v>0.24584081716406012</v>
      </c>
      <c r="I27" s="73">
        <f t="shared" si="2"/>
        <v>0.24584081716406012</v>
      </c>
      <c r="J27" s="72">
        <f>分析係数表!G30</f>
        <v>0.34673715455884868</v>
      </c>
      <c r="K27" s="74">
        <f t="shared" si="3"/>
        <v>8.5242145417888368E-2</v>
      </c>
      <c r="L27" s="75"/>
      <c r="M27" s="76"/>
      <c r="N27" s="77">
        <f>分析係数表!H30</f>
        <v>0</v>
      </c>
      <c r="O27" s="78">
        <f t="shared" si="4"/>
        <v>0</v>
      </c>
      <c r="P27" s="72">
        <f>分析係数表!C30</f>
        <v>1</v>
      </c>
      <c r="Q27" s="78">
        <f t="shared" si="5"/>
        <v>0</v>
      </c>
      <c r="R27" s="79">
        <v>6.6825332211983252E-2</v>
      </c>
      <c r="S27" s="80">
        <f t="shared" si="6"/>
        <v>0.31266614937604337</v>
      </c>
      <c r="T27" s="81">
        <f>分析係数表!F30</f>
        <v>0.44336430675838301</v>
      </c>
      <c r="U27" s="82">
        <f t="shared" si="7"/>
        <v>0.13862501056492249</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投入係数表!V28</f>
        <v>4.6878082965361931E-3</v>
      </c>
      <c r="E28" s="73">
        <f t="shared" si="0"/>
        <v>0.46878082965361934</v>
      </c>
      <c r="F28" s="72">
        <f>分析係数表!C31</f>
        <v>0.99667993786519227</v>
      </c>
      <c r="G28" s="73">
        <f t="shared" si="1"/>
        <v>0.46722444817156261</v>
      </c>
      <c r="H28" s="73">
        <v>0.92466448413475588</v>
      </c>
      <c r="I28" s="73">
        <f t="shared" si="2"/>
        <v>0.92466448413475588</v>
      </c>
      <c r="J28" s="72">
        <f>分析係数表!G31</f>
        <v>7.0744430198025232E-2</v>
      </c>
      <c r="K28" s="74">
        <f t="shared" si="3"/>
        <v>6.5414862054464243E-2</v>
      </c>
      <c r="L28" s="75"/>
      <c r="M28" s="76"/>
      <c r="N28" s="77">
        <f>分析係数表!H31</f>
        <v>1.5783931066306964E-2</v>
      </c>
      <c r="O28" s="78">
        <f t="shared" si="4"/>
        <v>0.24530926765757244</v>
      </c>
      <c r="P28" s="72">
        <f>分析係数表!C31</f>
        <v>0.99667993786519227</v>
      </c>
      <c r="Q28" s="78">
        <f t="shared" si="5"/>
        <v>0.24449482564670511</v>
      </c>
      <c r="R28" s="79">
        <v>0.46357884392104287</v>
      </c>
      <c r="S28" s="80">
        <f t="shared" si="6"/>
        <v>1.3882433280557986</v>
      </c>
      <c r="T28" s="81">
        <f>分析係数表!F31</f>
        <v>0.308369223350977</v>
      </c>
      <c r="U28" s="82">
        <f t="shared" si="7"/>
        <v>0.42809151689474217</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投入係数表!V29</f>
        <v>1.8370221191070711E-4</v>
      </c>
      <c r="E29" s="73">
        <f t="shared" si="0"/>
        <v>1.837022119107071E-2</v>
      </c>
      <c r="F29" s="72">
        <f>分析係数表!C32</f>
        <v>0.99973750468741629</v>
      </c>
      <c r="G29" s="73">
        <f t="shared" si="1"/>
        <v>1.8365399094116927E-2</v>
      </c>
      <c r="H29" s="73">
        <v>5.6616351238958272E-2</v>
      </c>
      <c r="I29" s="73">
        <f t="shared" si="2"/>
        <v>5.6616351238958272E-2</v>
      </c>
      <c r="J29" s="72">
        <f>分析係数表!G32</f>
        <v>0.13654952076677315</v>
      </c>
      <c r="K29" s="74">
        <f t="shared" si="3"/>
        <v>7.7309356292430556E-3</v>
      </c>
      <c r="L29" s="75"/>
      <c r="M29" s="76"/>
      <c r="N29" s="77">
        <f>分析係数表!H32</f>
        <v>6.1925380029087757E-3</v>
      </c>
      <c r="O29" s="78">
        <f t="shared" si="4"/>
        <v>9.6242625240422153E-2</v>
      </c>
      <c r="P29" s="72">
        <f>分析係数表!C32</f>
        <v>0.99973750468741629</v>
      </c>
      <c r="Q29" s="78">
        <f t="shared" si="5"/>
        <v>9.6217362002425796E-2</v>
      </c>
      <c r="R29" s="79">
        <v>0.14329953429640543</v>
      </c>
      <c r="S29" s="80">
        <f t="shared" si="6"/>
        <v>0.19991588553536371</v>
      </c>
      <c r="T29" s="81">
        <f>分析係数表!F32</f>
        <v>0.46980830670926516</v>
      </c>
      <c r="U29" s="82">
        <f t="shared" si="7"/>
        <v>9.3922143667652502E-2</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投入係数表!V30</f>
        <v>1.7009464065806214E-4</v>
      </c>
      <c r="E30" s="73">
        <f t="shared" si="0"/>
        <v>1.7009464065806213E-2</v>
      </c>
      <c r="F30" s="72">
        <f>分析係数表!C33</f>
        <v>0.92720800471848297</v>
      </c>
      <c r="G30" s="73">
        <f t="shared" si="1"/>
        <v>1.5771311237786915E-2</v>
      </c>
      <c r="H30" s="73">
        <v>4.8621377858128277E-2</v>
      </c>
      <c r="I30" s="73">
        <f t="shared" si="2"/>
        <v>4.8621377858128277E-2</v>
      </c>
      <c r="J30" s="72">
        <f>分析係数表!G33</f>
        <v>0.48251618559482062</v>
      </c>
      <c r="K30" s="74">
        <f t="shared" si="3"/>
        <v>2.3460601782468525E-2</v>
      </c>
      <c r="L30" s="75"/>
      <c r="M30" s="76"/>
      <c r="N30" s="77">
        <f>分析係数表!H33</f>
        <v>1.0711870111293417E-3</v>
      </c>
      <c r="O30" s="78">
        <f t="shared" si="4"/>
        <v>1.6648077093124599E-2</v>
      </c>
      <c r="P30" s="72">
        <f>分析係数表!C33</f>
        <v>0.92720800471848297</v>
      </c>
      <c r="Q30" s="78">
        <f t="shared" si="5"/>
        <v>1.5436230343915542E-2</v>
      </c>
      <c r="R30" s="79">
        <v>6.2707697053237865E-2</v>
      </c>
      <c r="S30" s="80">
        <f t="shared" si="6"/>
        <v>0.11132907491136615</v>
      </c>
      <c r="T30" s="81">
        <f>分析係数表!F33</f>
        <v>0.61375438359859724</v>
      </c>
      <c r="U30" s="82">
        <f t="shared" si="7"/>
        <v>6.8328707748827586E-2</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投入係数表!V31</f>
        <v>4.5047864631881179E-2</v>
      </c>
      <c r="E31" s="73">
        <f t="shared" si="0"/>
        <v>4.5047864631881183</v>
      </c>
      <c r="F31" s="72">
        <f>分析係数表!C34</f>
        <v>0.43058167090385968</v>
      </c>
      <c r="G31" s="73">
        <f t="shared" si="1"/>
        <v>1.9396784823846283</v>
      </c>
      <c r="H31" s="73">
        <v>2.2056040360430789</v>
      </c>
      <c r="I31" s="73">
        <f t="shared" si="2"/>
        <v>2.2056040360430789</v>
      </c>
      <c r="J31" s="72">
        <f>分析係数表!G34</f>
        <v>0.40252218378442245</v>
      </c>
      <c r="K31" s="74">
        <f t="shared" si="3"/>
        <v>0.88780455315179607</v>
      </c>
      <c r="L31" s="75"/>
      <c r="M31" s="76"/>
      <c r="N31" s="77">
        <f>分析係数表!H34</f>
        <v>0.17332617383102331</v>
      </c>
      <c r="O31" s="78">
        <f t="shared" si="4"/>
        <v>2.6937850013257609</v>
      </c>
      <c r="P31" s="72">
        <f>分析係数表!C34</f>
        <v>0.43058167090385968</v>
      </c>
      <c r="Q31" s="78">
        <f t="shared" si="5"/>
        <v>1.1598944469266019</v>
      </c>
      <c r="R31" s="79">
        <v>1.3029662148019356</v>
      </c>
      <c r="S31" s="80">
        <f t="shared" si="6"/>
        <v>3.5085702508450147</v>
      </c>
      <c r="T31" s="81">
        <f>分析係数表!F34</f>
        <v>0.66293540075026103</v>
      </c>
      <c r="U31" s="82">
        <f t="shared" si="7"/>
        <v>2.3259554253043837</v>
      </c>
      <c r="V31" s="83">
        <f>分析係数表!D34</f>
        <v>0.16067471370017011</v>
      </c>
      <c r="W31" s="84">
        <f t="shared" si="8"/>
        <v>1</v>
      </c>
      <c r="X31" s="72">
        <f>分析係数表!E34</f>
        <v>0.14658203786750718</v>
      </c>
      <c r="Y31" s="85">
        <f t="shared" si="9"/>
        <v>1</v>
      </c>
    </row>
    <row r="32" spans="1:25" x14ac:dyDescent="0.15">
      <c r="A32" s="10" t="s">
        <v>20</v>
      </c>
      <c r="B32" s="9" t="s">
        <v>37</v>
      </c>
      <c r="C32" s="86"/>
      <c r="D32" s="72">
        <f>投入係数表!V32</f>
        <v>4.2319546595725862E-3</v>
      </c>
      <c r="E32" s="73">
        <f t="shared" si="0"/>
        <v>0.4231954659572586</v>
      </c>
      <c r="F32" s="72">
        <f>分析係数表!C35</f>
        <v>0.85041941808411148</v>
      </c>
      <c r="G32" s="73">
        <f t="shared" si="1"/>
        <v>0.35989364189520628</v>
      </c>
      <c r="H32" s="73">
        <v>0.56841822909136652</v>
      </c>
      <c r="I32" s="73">
        <f t="shared" si="2"/>
        <v>0.56841822909136652</v>
      </c>
      <c r="J32" s="72">
        <f>分析係数表!G35</f>
        <v>0.31439227022235533</v>
      </c>
      <c r="K32" s="74">
        <f t="shared" si="3"/>
        <v>0.17870629747980557</v>
      </c>
      <c r="L32" s="75"/>
      <c r="M32" s="76"/>
      <c r="N32" s="77">
        <f>分析係数表!H35</f>
        <v>5.0116599150103677E-2</v>
      </c>
      <c r="O32" s="78">
        <f t="shared" si="4"/>
        <v>0.77889761323422624</v>
      </c>
      <c r="P32" s="72">
        <f>分析係数表!C35</f>
        <v>0.85041941808411148</v>
      </c>
      <c r="Q32" s="78">
        <f t="shared" si="5"/>
        <v>0.66238965499375402</v>
      </c>
      <c r="R32" s="79">
        <v>1.0172253163352587</v>
      </c>
      <c r="S32" s="80">
        <f t="shared" si="6"/>
        <v>1.5856435454266253</v>
      </c>
      <c r="T32" s="81">
        <f>分析係数表!F35</f>
        <v>0.64510687312527537</v>
      </c>
      <c r="U32" s="82">
        <f t="shared" si="7"/>
        <v>1.0229095494814457</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投入係数表!V33</f>
        <v>2.269062506378549E-3</v>
      </c>
      <c r="E33" s="73">
        <f t="shared" si="0"/>
        <v>0.22690625063785491</v>
      </c>
      <c r="F33" s="72">
        <f>分析係数表!C36</f>
        <v>0.99367212085214862</v>
      </c>
      <c r="G33" s="73">
        <f t="shared" si="1"/>
        <v>0.22547041530592649</v>
      </c>
      <c r="H33" s="73">
        <v>0.41458100110684099</v>
      </c>
      <c r="I33" s="73">
        <f t="shared" si="2"/>
        <v>0.41458100110684099</v>
      </c>
      <c r="J33" s="72">
        <f>分析係数表!G36</f>
        <v>5.4622350270852466E-2</v>
      </c>
      <c r="K33" s="74">
        <f t="shared" si="3"/>
        <v>2.2645388658098543E-2</v>
      </c>
      <c r="L33" s="75"/>
      <c r="M33" s="76"/>
      <c r="N33" s="77">
        <f>分析係数表!H36</f>
        <v>0.22260102528255266</v>
      </c>
      <c r="O33" s="78">
        <f t="shared" si="4"/>
        <v>3.459600416556063</v>
      </c>
      <c r="P33" s="72">
        <f>分析係数表!C36</f>
        <v>0.99367212085214862</v>
      </c>
      <c r="Q33" s="78">
        <f t="shared" si="5"/>
        <v>3.43770848322024</v>
      </c>
      <c r="R33" s="79">
        <v>3.6633533008803822</v>
      </c>
      <c r="S33" s="80">
        <f t="shared" si="6"/>
        <v>4.0779343019872236</v>
      </c>
      <c r="T33" s="81">
        <f>分析係数表!F36</f>
        <v>0.84078106922799567</v>
      </c>
      <c r="U33" s="82">
        <f t="shared" si="7"/>
        <v>3.4286499626663383</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投入係数表!V34</f>
        <v>2.0640984643855841E-2</v>
      </c>
      <c r="E34" s="73">
        <f t="shared" si="0"/>
        <v>2.0640984643855842</v>
      </c>
      <c r="F34" s="72">
        <f>分析係数表!C37</f>
        <v>0.57178358697686016</v>
      </c>
      <c r="G34" s="73">
        <f t="shared" si="1"/>
        <v>1.1802176238398181</v>
      </c>
      <c r="H34" s="73">
        <v>1.4612291793578318</v>
      </c>
      <c r="I34" s="73">
        <f t="shared" si="2"/>
        <v>1.4612291793578318</v>
      </c>
      <c r="J34" s="72">
        <f>分析係数表!G37</f>
        <v>0.36884830758302428</v>
      </c>
      <c r="K34" s="74">
        <f t="shared" si="3"/>
        <v>0.53897190979706766</v>
      </c>
      <c r="L34" s="75"/>
      <c r="M34" s="76"/>
      <c r="N34" s="77">
        <f>分析係数表!H37</f>
        <v>4.5622990798280361E-2</v>
      </c>
      <c r="O34" s="78">
        <f t="shared" si="4"/>
        <v>0.70905925868902708</v>
      </c>
      <c r="P34" s="72">
        <f>分析係数表!C37</f>
        <v>0.57178358697686016</v>
      </c>
      <c r="Q34" s="78">
        <f t="shared" si="5"/>
        <v>0.4054284463123653</v>
      </c>
      <c r="R34" s="79">
        <v>0.54762167810687434</v>
      </c>
      <c r="S34" s="80">
        <f t="shared" si="6"/>
        <v>2.0088508574647062</v>
      </c>
      <c r="T34" s="81">
        <f>分析係数表!F37</f>
        <v>0.64429400301330442</v>
      </c>
      <c r="U34" s="82">
        <f t="shared" si="7"/>
        <v>1.2942905604126445</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投入係数表!V35</f>
        <v>1.5509229335202107E-2</v>
      </c>
      <c r="E35" s="73">
        <f t="shared" si="0"/>
        <v>1.5509229335202106</v>
      </c>
      <c r="F35" s="72">
        <f>分析係数表!C38</f>
        <v>0.42668283982472699</v>
      </c>
      <c r="G35" s="73">
        <f t="shared" si="1"/>
        <v>0.66175220162369974</v>
      </c>
      <c r="H35" s="73">
        <v>0.88427106668949718</v>
      </c>
      <c r="I35" s="73">
        <f t="shared" si="2"/>
        <v>0.88427106668949718</v>
      </c>
      <c r="J35" s="72">
        <f>分析係数表!G38</f>
        <v>0.18042179614021467</v>
      </c>
      <c r="K35" s="74">
        <f t="shared" si="3"/>
        <v>0.15954177412694262</v>
      </c>
      <c r="L35" s="75"/>
      <c r="M35" s="76"/>
      <c r="N35" s="77">
        <f>分析係数表!H38</f>
        <v>3.1385057501308801E-2</v>
      </c>
      <c r="O35" s="78">
        <f t="shared" si="4"/>
        <v>0.48777743888349617</v>
      </c>
      <c r="P35" s="72">
        <f>分析係数表!C38</f>
        <v>0.42668283982472699</v>
      </c>
      <c r="Q35" s="78">
        <f t="shared" si="5"/>
        <v>0.20812626282524235</v>
      </c>
      <c r="R35" s="79">
        <v>0.33351506798109376</v>
      </c>
      <c r="S35" s="80">
        <f t="shared" si="6"/>
        <v>1.2177861346705909</v>
      </c>
      <c r="T35" s="81">
        <f>分析係数表!F38</f>
        <v>0.52437100026299643</v>
      </c>
      <c r="U35" s="82">
        <f t="shared" si="7"/>
        <v>0.63857173354362584</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投入係数表!V36</f>
        <v>0</v>
      </c>
      <c r="E36" s="73">
        <f t="shared" si="0"/>
        <v>0</v>
      </c>
      <c r="F36" s="72">
        <f>分析係数表!C39</f>
        <v>1</v>
      </c>
      <c r="G36" s="73">
        <f t="shared" si="1"/>
        <v>0</v>
      </c>
      <c r="H36" s="73">
        <v>4.5110314843578345E-2</v>
      </c>
      <c r="I36" s="73">
        <f t="shared" si="2"/>
        <v>4.5110314843578345E-2</v>
      </c>
      <c r="J36" s="72">
        <f>分析係数表!G39</f>
        <v>0.351753812215997</v>
      </c>
      <c r="K36" s="74">
        <f t="shared" si="3"/>
        <v>1.5867725216492559E-2</v>
      </c>
      <c r="L36" s="75"/>
      <c r="M36" s="76"/>
      <c r="N36" s="77">
        <f>分析係数表!H39</f>
        <v>2.6196741762610056E-3</v>
      </c>
      <c r="O36" s="78">
        <f t="shared" si="4"/>
        <v>4.0714214410871766E-2</v>
      </c>
      <c r="P36" s="72">
        <f>分析係数表!C39</f>
        <v>1</v>
      </c>
      <c r="Q36" s="78">
        <f t="shared" si="5"/>
        <v>4.0714214410871766E-2</v>
      </c>
      <c r="R36" s="79">
        <v>5.2968116898649983E-2</v>
      </c>
      <c r="S36" s="80">
        <f t="shared" si="6"/>
        <v>9.8078431742228328E-2</v>
      </c>
      <c r="T36" s="81">
        <f>分析係数表!F39</f>
        <v>0.70125652740175148</v>
      </c>
      <c r="U36" s="82">
        <f t="shared" si="7"/>
        <v>6.8778140456564746E-2</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投入係数表!V37</f>
        <v>2.0989678657204868E-3</v>
      </c>
      <c r="E37" s="73">
        <f t="shared" si="0"/>
        <v>0.20989678657204869</v>
      </c>
      <c r="F37" s="72">
        <f>分析係数表!C40</f>
        <v>0.86812466863195592</v>
      </c>
      <c r="G37" s="73">
        <f t="shared" si="1"/>
        <v>0.18221657828977214</v>
      </c>
      <c r="H37" s="73">
        <v>0.19356917420900713</v>
      </c>
      <c r="I37" s="73">
        <f t="shared" si="2"/>
        <v>0.19356917420900713</v>
      </c>
      <c r="J37" s="72">
        <f>分析係数表!G40</f>
        <v>0.5308449982881025</v>
      </c>
      <c r="K37" s="74">
        <f t="shared" si="3"/>
        <v>0.10275522795160981</v>
      </c>
      <c r="L37" s="75"/>
      <c r="M37" s="76"/>
      <c r="N37" s="77">
        <f>分析係数表!H40</f>
        <v>3.1726768564274997E-2</v>
      </c>
      <c r="O37" s="78">
        <f t="shared" si="4"/>
        <v>0.49308821287601978</v>
      </c>
      <c r="P37" s="72">
        <f>分析係数表!C40</f>
        <v>0.86812466863195592</v>
      </c>
      <c r="Q37" s="78">
        <f t="shared" si="5"/>
        <v>0.42806204140931803</v>
      </c>
      <c r="R37" s="79">
        <v>0.43180423989147976</v>
      </c>
      <c r="S37" s="80">
        <f t="shared" si="6"/>
        <v>0.62537341410048686</v>
      </c>
      <c r="T37" s="81">
        <f>分析係数表!F40</f>
        <v>0.72849135138041188</v>
      </c>
      <c r="U37" s="82">
        <f t="shared" si="7"/>
        <v>0.45557912355544561</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投入係数表!V38</f>
        <v>0</v>
      </c>
      <c r="E38" s="73">
        <f t="shared" si="0"/>
        <v>0</v>
      </c>
      <c r="F38" s="72">
        <f>分析係数表!C41</f>
        <v>0.9999434031873089</v>
      </c>
      <c r="G38" s="73">
        <f t="shared" si="1"/>
        <v>0</v>
      </c>
      <c r="H38" s="73">
        <v>4.1497864606161025E-3</v>
      </c>
      <c r="I38" s="73">
        <f t="shared" si="2"/>
        <v>4.1497864606161025E-3</v>
      </c>
      <c r="J38" s="72">
        <f>分析係数表!G41</f>
        <v>0.50163334603597476</v>
      </c>
      <c r="K38" s="74">
        <f t="shared" si="3"/>
        <v>2.0816712675736401E-3</v>
      </c>
      <c r="L38" s="75"/>
      <c r="M38" s="76"/>
      <c r="N38" s="77">
        <f>分析係数表!H41</f>
        <v>4.605647758626856E-2</v>
      </c>
      <c r="O38" s="78">
        <f t="shared" si="4"/>
        <v>0.71579638431723092</v>
      </c>
      <c r="P38" s="72">
        <f>分析係数表!C41</f>
        <v>0.9999434031873089</v>
      </c>
      <c r="Q38" s="78">
        <f t="shared" si="5"/>
        <v>0.71575587252334272</v>
      </c>
      <c r="R38" s="79">
        <v>0.72917818538036183</v>
      </c>
      <c r="S38" s="80">
        <f t="shared" si="6"/>
        <v>0.73332797184097798</v>
      </c>
      <c r="T38" s="81">
        <f>分析係数表!F41</f>
        <v>0.6065809667987323</v>
      </c>
      <c r="U38" s="82">
        <f t="shared" si="7"/>
        <v>0.44482279013985399</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投入係数表!V39</f>
        <v>9.1851105955353561E-4</v>
      </c>
      <c r="E39" s="73">
        <f>$C$24*D39</f>
        <v>9.1851105955353562E-2</v>
      </c>
      <c r="F39" s="72">
        <f>分析係数表!C42</f>
        <v>0.93692850875802069</v>
      </c>
      <c r="G39" s="73">
        <f>E39*F39</f>
        <v>8.6057919730524374E-2</v>
      </c>
      <c r="H39" s="73">
        <v>0.10740424763282998</v>
      </c>
      <c r="I39" s="73">
        <f>C39+H39</f>
        <v>0.10740424763282998</v>
      </c>
      <c r="J39" s="72">
        <f>分析係数表!G42</f>
        <v>0.49922072097325781</v>
      </c>
      <c r="K39" s="74">
        <f t="shared" si="3"/>
        <v>5.3618425938851702E-2</v>
      </c>
      <c r="L39" s="75"/>
      <c r="M39" s="76"/>
      <c r="N39" s="77">
        <f>分析係数表!H42</f>
        <v>1.1809361738003208E-2</v>
      </c>
      <c r="O39" s="78">
        <f t="shared" si="4"/>
        <v>0.18353766671199323</v>
      </c>
      <c r="P39" s="72">
        <f>分析係数表!C42</f>
        <v>0.93692850875802069</v>
      </c>
      <c r="Q39" s="78">
        <f>O39*P39</f>
        <v>0.17196167237339444</v>
      </c>
      <c r="R39" s="79">
        <v>0.18789621461512951</v>
      </c>
      <c r="S39" s="80">
        <f>I39+R39</f>
        <v>0.29530046224795947</v>
      </c>
      <c r="T39" s="81">
        <f>分析係数表!F42</f>
        <v>0.57339238661209846</v>
      </c>
      <c r="U39" s="82">
        <f>S39*T39</f>
        <v>0.16932303681601335</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投入係数表!V40</f>
        <v>3.8480510556073398E-2</v>
      </c>
      <c r="E40" s="73">
        <f>$C$24*D40</f>
        <v>3.84805105560734</v>
      </c>
      <c r="F40" s="72">
        <f>分析係数表!C43</f>
        <v>0.64668770435795053</v>
      </c>
      <c r="G40" s="73">
        <f>E40*F40</f>
        <v>2.4884873034028989</v>
      </c>
      <c r="H40" s="73">
        <v>3.4458017731027151</v>
      </c>
      <c r="I40" s="73">
        <f>C40+H40</f>
        <v>3.4458017731027151</v>
      </c>
      <c r="J40" s="72">
        <f>分析係数表!G43</f>
        <v>0.34525361813281841</v>
      </c>
      <c r="K40" s="74">
        <f t="shared" si="3"/>
        <v>1.1896755295321935</v>
      </c>
      <c r="L40" s="75"/>
      <c r="M40" s="76"/>
      <c r="N40" s="77">
        <f>分析係数表!H43</f>
        <v>1.6687581740348217E-2</v>
      </c>
      <c r="O40" s="78">
        <f t="shared" si="4"/>
        <v>0.25935354370870939</v>
      </c>
      <c r="P40" s="72">
        <f>分析係数表!C43</f>
        <v>0.64668770435795053</v>
      </c>
      <c r="Q40" s="78">
        <f>O40*P40</f>
        <v>0.16772074779808466</v>
      </c>
      <c r="R40" s="79">
        <v>0.67596615723554121</v>
      </c>
      <c r="S40" s="80">
        <f>I40+R40</f>
        <v>4.1217679303382564</v>
      </c>
      <c r="T40" s="81">
        <f>分析係数表!F43</f>
        <v>0.5971160790993254</v>
      </c>
      <c r="U40" s="82">
        <f>S40*T40</f>
        <v>2.461173905520921</v>
      </c>
      <c r="V40" s="83">
        <f>分析係数表!D43</f>
        <v>0.11965406207615147</v>
      </c>
      <c r="W40" s="84">
        <f>ROUND(S40*V40,0)</f>
        <v>0</v>
      </c>
      <c r="X40" s="72">
        <f>分析係数表!E43</f>
        <v>0.10089499703022012</v>
      </c>
      <c r="Y40" s="85">
        <f>ROUND(S40*X40,0)</f>
        <v>0</v>
      </c>
    </row>
    <row r="41" spans="1:25" x14ac:dyDescent="0.15">
      <c r="A41" s="10" t="s">
        <v>166</v>
      </c>
      <c r="B41" s="9" t="s">
        <v>42</v>
      </c>
      <c r="C41" s="86"/>
      <c r="D41" s="72">
        <f>投入係数表!V41</f>
        <v>1.1226246283432102E-4</v>
      </c>
      <c r="E41" s="73">
        <f>$C$24*D41</f>
        <v>1.1226246283432101E-2</v>
      </c>
      <c r="F41" s="72">
        <f>分析係数表!C44</f>
        <v>0.69156580457188765</v>
      </c>
      <c r="G41" s="73">
        <f>E41*F41</f>
        <v>7.7636880433238848E-3</v>
      </c>
      <c r="H41" s="73">
        <v>1.8261802726440471E-2</v>
      </c>
      <c r="I41" s="73">
        <f>C41+H41</f>
        <v>1.8261802726440471E-2</v>
      </c>
      <c r="J41" s="72">
        <f>分析係数表!G44</f>
        <v>0.27271905819722003</v>
      </c>
      <c r="K41" s="74">
        <f t="shared" si="3"/>
        <v>4.9803416405382701E-3</v>
      </c>
      <c r="L41" s="75"/>
      <c r="M41" s="76"/>
      <c r="N41" s="77">
        <f>分析係数表!H44</f>
        <v>0.15674397651271663</v>
      </c>
      <c r="O41" s="78">
        <f t="shared" si="4"/>
        <v>2.4360693116652556</v>
      </c>
      <c r="P41" s="72">
        <f>分析係数表!C44</f>
        <v>0.69156580457188765</v>
      </c>
      <c r="Q41" s="78">
        <f>O41*P41</f>
        <v>1.6847022335146671</v>
      </c>
      <c r="R41" s="79">
        <v>1.7167601699450228</v>
      </c>
      <c r="S41" s="80">
        <f>I41+R41</f>
        <v>1.7350219726714633</v>
      </c>
      <c r="T41" s="81">
        <f>分析係数表!F44</f>
        <v>0.50862281906626206</v>
      </c>
      <c r="U41" s="82">
        <f>S41*T41</f>
        <v>0.88247176688206674</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投入係数表!V42</f>
        <v>7.9944481109289213E-4</v>
      </c>
      <c r="E42" s="73">
        <f>$C$24*D42</f>
        <v>7.9944481109289214E-2</v>
      </c>
      <c r="F42" s="72">
        <f>分析係数表!C45</f>
        <v>1</v>
      </c>
      <c r="G42" s="73">
        <f>E42*F42</f>
        <v>7.9944481109289214E-2</v>
      </c>
      <c r="H42" s="73">
        <v>0.10564846622996951</v>
      </c>
      <c r="I42" s="73">
        <f>C42+H42</f>
        <v>0.10564846622996951</v>
      </c>
      <c r="J42" s="72">
        <f>分析係数表!G45</f>
        <v>0</v>
      </c>
      <c r="K42" s="74">
        <f t="shared" si="3"/>
        <v>0</v>
      </c>
      <c r="L42" s="75"/>
      <c r="M42" s="76"/>
      <c r="N42" s="77">
        <f>分析係数表!H45</f>
        <v>0</v>
      </c>
      <c r="O42" s="78">
        <f t="shared" si="4"/>
        <v>0</v>
      </c>
      <c r="P42" s="72">
        <f>分析係数表!C45</f>
        <v>1</v>
      </c>
      <c r="Q42" s="78">
        <f>O42*P42</f>
        <v>0</v>
      </c>
      <c r="R42" s="79">
        <v>1.9002197218700514E-2</v>
      </c>
      <c r="S42" s="80">
        <f>I42+R42</f>
        <v>0.12465066344867003</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投入係数表!V43</f>
        <v>1.0749981289589529E-3</v>
      </c>
      <c r="E43" s="441">
        <f>$C$24*D43</f>
        <v>0.10749981289589529</v>
      </c>
      <c r="F43" s="447">
        <f>分析係数表!C46</f>
        <v>0.99300149364803736</v>
      </c>
      <c r="G43" s="441">
        <f>E43*F43</f>
        <v>0.10674747477250857</v>
      </c>
      <c r="H43" s="441">
        <v>0.1829284573132646</v>
      </c>
      <c r="I43" s="441">
        <f>C43+H43</f>
        <v>0.1829284573132646</v>
      </c>
      <c r="J43" s="447">
        <f>分析係数表!G46</f>
        <v>1.2662527198429125E-2</v>
      </c>
      <c r="K43" s="442">
        <f t="shared" si="3"/>
        <v>2.3163365660958941E-3</v>
      </c>
      <c r="L43" s="448"/>
      <c r="M43" s="449"/>
      <c r="N43" s="450">
        <f>分析係数表!H46</f>
        <v>3.642815848522589E-5</v>
      </c>
      <c r="O43" s="451">
        <f t="shared" si="4"/>
        <v>5.6615584815878067E-4</v>
      </c>
      <c r="P43" s="447">
        <f>分析係数表!C46</f>
        <v>0.99300149364803736</v>
      </c>
      <c r="Q43" s="451">
        <f>O43*P43</f>
        <v>5.6219360285924061E-4</v>
      </c>
      <c r="R43" s="452">
        <v>4.9691239928810735E-2</v>
      </c>
      <c r="S43" s="444">
        <f>I43+R43</f>
        <v>0.23261969724207532</v>
      </c>
      <c r="T43" s="453">
        <f>分析係数表!F46</f>
        <v>0.42786180544499286</v>
      </c>
      <c r="U43" s="445">
        <f>S43*T43</f>
        <v>9.9529083644061975E-2</v>
      </c>
      <c r="V43" s="454">
        <f>分析係数表!D46</f>
        <v>2.303242583452741E-3</v>
      </c>
      <c r="W43" s="458">
        <f>ROUND(S43*V43,0)</f>
        <v>0</v>
      </c>
      <c r="X43" s="447">
        <f>分析係数表!E46</f>
        <v>2.2926285623308391E-3</v>
      </c>
      <c r="Y43" s="85">
        <f>ROUND(S43*X43,0)</f>
        <v>0</v>
      </c>
    </row>
    <row r="44" spans="1:25" x14ac:dyDescent="0.15">
      <c r="A44" s="5">
        <v>37</v>
      </c>
      <c r="B44" s="17" t="s">
        <v>137</v>
      </c>
      <c r="C44" s="135">
        <f>SUM(C5:C43)</f>
        <v>100</v>
      </c>
      <c r="D44" s="72">
        <f>投入係数表!V44</f>
        <v>0.64583064016818958</v>
      </c>
      <c r="E44" s="441">
        <f>SUM(E5:E43)</f>
        <v>64.583064016818952</v>
      </c>
      <c r="F44" s="447">
        <f>分析係数表!C47</f>
        <v>0.58532523599566522</v>
      </c>
      <c r="G44" s="441">
        <f>SUM(G5:G43)</f>
        <v>15.691887422221122</v>
      </c>
      <c r="H44" s="441">
        <f>SUM(H5:H43)</f>
        <v>19.612663216447555</v>
      </c>
      <c r="I44" s="441">
        <f>SUM(I5:I43)</f>
        <v>119.61266321644756</v>
      </c>
      <c r="J44" s="72">
        <f>分析係数表!G47</f>
        <v>0.25475569279079324</v>
      </c>
      <c r="K44" s="442">
        <f>SUM(K5:K43)</f>
        <v>22.788430004194083</v>
      </c>
      <c r="L44" s="15">
        <f>最終需要_まとめ!M21</f>
        <v>0.68200000000000005</v>
      </c>
      <c r="M44" s="441">
        <f>K44*L44</f>
        <v>15.541709262860365</v>
      </c>
      <c r="N44" s="77">
        <f>分析係数表!H47</f>
        <v>1</v>
      </c>
      <c r="O44" s="443">
        <f>SUM(O5:O43)</f>
        <v>15.541709262860365</v>
      </c>
      <c r="P44" s="72">
        <f>分析係数表!C47</f>
        <v>0.58532523599566522</v>
      </c>
      <c r="Q44" s="443">
        <f>SUM(Q5:Q43)</f>
        <v>10.092207155153135</v>
      </c>
      <c r="R44" s="441">
        <f>SUM(R7:R43)</f>
        <v>12.33815901175192</v>
      </c>
      <c r="S44" s="444">
        <f>SUM(S5:S43)</f>
        <v>132.00439267342301</v>
      </c>
      <c r="T44" s="453">
        <f>分析係数表!F47</f>
        <v>0.5063294671067512</v>
      </c>
      <c r="U44" s="445">
        <f>SUM(U5:U43)</f>
        <v>50.843914135955785</v>
      </c>
      <c r="V44" s="454">
        <f>分析係数表!D47</f>
        <v>6.4581730562403572E-2</v>
      </c>
      <c r="W44" s="458">
        <f>SUM(W5:W43)</f>
        <v>3</v>
      </c>
      <c r="X44" s="447">
        <f>分析係数表!E47</f>
        <v>5.7136770824146227E-2</v>
      </c>
      <c r="Y44" s="95">
        <f>SUM(Y5:Y43)</f>
        <v>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768</v>
      </c>
      <c r="S2" s="5" t="s">
        <v>139</v>
      </c>
      <c r="U2" s="60" t="s">
        <v>170</v>
      </c>
      <c r="W2" s="5" t="s">
        <v>122</v>
      </c>
      <c r="Y2" s="5" t="s">
        <v>140</v>
      </c>
    </row>
    <row r="3" spans="1:25" ht="45" x14ac:dyDescent="0.15">
      <c r="B3" s="61"/>
      <c r="C3" s="62" t="s">
        <v>185</v>
      </c>
      <c r="D3" s="62" t="s">
        <v>194</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投入係数表!W5</f>
        <v>0</v>
      </c>
      <c r="E5" s="73">
        <f t="shared" ref="E5:E38" si="0">$C$25*D5</f>
        <v>0</v>
      </c>
      <c r="F5" s="72">
        <f>分析係数表!C8</f>
        <v>0.16988323914406789</v>
      </c>
      <c r="G5" s="73">
        <f t="shared" ref="G5:G38" si="1">E5*F5</f>
        <v>0</v>
      </c>
      <c r="H5" s="73">
        <f t="array" ref="H5:H43">MMULT(逆行列係数!C5:AO43,'21'!G5:G43)</f>
        <v>1.0020097590106923E-3</v>
      </c>
      <c r="I5" s="73">
        <f t="shared" ref="I5:I38" si="2">C5+H5</f>
        <v>1.0020097590106923E-3</v>
      </c>
      <c r="J5" s="72">
        <f>分析係数表!G8</f>
        <v>0.11982810575688495</v>
      </c>
      <c r="K5" s="74">
        <f t="shared" ref="K5:K38" si="3">I5*J5</f>
        <v>1.2006893137216403E-4</v>
      </c>
      <c r="L5" s="75" t="s">
        <v>495</v>
      </c>
      <c r="M5" s="76" t="s">
        <v>495</v>
      </c>
      <c r="N5" s="77">
        <f>分析係数表!H8</f>
        <v>1.1007693311748612E-2</v>
      </c>
      <c r="O5" s="78">
        <f t="shared" ref="O5:O43" si="4">$M$44*N5</f>
        <v>0.1777547189067675</v>
      </c>
      <c r="P5" s="72">
        <f>分析係数表!C8</f>
        <v>0.16988323914406789</v>
      </c>
      <c r="Q5" s="78">
        <f t="shared" ref="Q5:Q38" si="5">O5*P5</f>
        <v>3.0197547421024949E-2</v>
      </c>
      <c r="R5" s="79">
        <f t="array" ref="R5:R43">MMULT(逆行列係数!C5:AO43,'21'!Q5:Q43)</f>
        <v>5.0604824317068489E-2</v>
      </c>
      <c r="S5" s="80">
        <f t="shared" ref="S5:S38" si="6">I5+R5</f>
        <v>5.1606834076079182E-2</v>
      </c>
      <c r="T5" s="81">
        <f>分析係数表!F8</f>
        <v>0.4520504153237429</v>
      </c>
      <c r="U5" s="82">
        <f t="shared" ref="U5:U38" si="7">S5*T5</f>
        <v>2.3328890777635083E-2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投入係数表!W6</f>
        <v>2.6639009455072423E-6</v>
      </c>
      <c r="E6" s="73">
        <f t="shared" si="0"/>
        <v>2.6639009455072421E-4</v>
      </c>
      <c r="F6" s="72">
        <f>分析係数表!C9</f>
        <v>0.40976645435244163</v>
      </c>
      <c r="G6" s="73">
        <f t="shared" si="1"/>
        <v>1.0915772451866194E-4</v>
      </c>
      <c r="H6" s="73">
        <v>8.5921435148394554E-4</v>
      </c>
      <c r="I6" s="73">
        <f t="shared" si="2"/>
        <v>8.5921435148394554E-4</v>
      </c>
      <c r="J6" s="72">
        <f>分析係数表!G9</f>
        <v>0.27278621711745094</v>
      </c>
      <c r="K6" s="74">
        <f t="shared" si="3"/>
        <v>2.3438183263432938E-4</v>
      </c>
      <c r="L6" s="75"/>
      <c r="M6" s="76"/>
      <c r="N6" s="77">
        <f>分析係数表!H9</f>
        <v>5.6766522140644718E-4</v>
      </c>
      <c r="O6" s="78">
        <f t="shared" si="4"/>
        <v>9.1667862654343703E-3</v>
      </c>
      <c r="P6" s="72">
        <f>分析係数表!C9</f>
        <v>0.40976645435244163</v>
      </c>
      <c r="Q6" s="78">
        <f t="shared" si="5"/>
        <v>3.7562415057937016E-3</v>
      </c>
      <c r="R6" s="79">
        <v>5.05621268127912E-3</v>
      </c>
      <c r="S6" s="80">
        <f t="shared" si="6"/>
        <v>5.9154270327630657E-3</v>
      </c>
      <c r="T6" s="81">
        <f>分析係数表!F9</f>
        <v>0.74407187847350875</v>
      </c>
      <c r="U6" s="82">
        <f t="shared" si="7"/>
        <v>4.4015029042409884E-3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投入係数表!W7</f>
        <v>0</v>
      </c>
      <c r="E7" s="73">
        <f t="shared" si="0"/>
        <v>0</v>
      </c>
      <c r="F7" s="72">
        <f>分析係数表!C10</f>
        <v>0.68007710705743762</v>
      </c>
      <c r="G7" s="73">
        <f t="shared" si="1"/>
        <v>0</v>
      </c>
      <c r="H7" s="73">
        <v>5.8409738315835661E-4</v>
      </c>
      <c r="I7" s="73">
        <f t="shared" si="2"/>
        <v>5.8409738315835661E-4</v>
      </c>
      <c r="J7" s="72">
        <f>分析係数表!G10</f>
        <v>0.17854260725424764</v>
      </c>
      <c r="K7" s="74">
        <f t="shared" si="3"/>
        <v>1.0428626967947627E-4</v>
      </c>
      <c r="L7" s="75"/>
      <c r="M7" s="76"/>
      <c r="N7" s="77">
        <f>分析係数表!H10</f>
        <v>1.290834700219075E-3</v>
      </c>
      <c r="O7" s="78">
        <f t="shared" si="4"/>
        <v>2.0844690417350834E-2</v>
      </c>
      <c r="P7" s="72">
        <f>分析係数表!C10</f>
        <v>0.68007710705743762</v>
      </c>
      <c r="Q7" s="78">
        <f t="shared" si="5"/>
        <v>1.4175996756539846E-2</v>
      </c>
      <c r="R7" s="79">
        <v>2.3911050809928624E-2</v>
      </c>
      <c r="S7" s="80">
        <f t="shared" si="6"/>
        <v>2.4495148193086982E-2</v>
      </c>
      <c r="T7" s="81">
        <f>分析係数表!F10</f>
        <v>0.51654343606185527</v>
      </c>
      <c r="U7" s="82">
        <f t="shared" si="7"/>
        <v>1.2652808014501495E-2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投入係数表!W8</f>
        <v>5.6829886837487832E-5</v>
      </c>
      <c r="E8" s="73">
        <f t="shared" si="0"/>
        <v>5.6829886837487832E-3</v>
      </c>
      <c r="F8" s="72">
        <f>分析係数表!C11</f>
        <v>2.1147201560344109E-2</v>
      </c>
      <c r="G8" s="73">
        <f t="shared" si="1"/>
        <v>1.2017930716039018E-4</v>
      </c>
      <c r="H8" s="73">
        <v>2.2179210520916787E-2</v>
      </c>
      <c r="I8" s="73">
        <f t="shared" si="2"/>
        <v>2.2179210520916787E-2</v>
      </c>
      <c r="J8" s="72">
        <f>分析係数表!G11</f>
        <v>0.2349962690544718</v>
      </c>
      <c r="K8" s="74">
        <f t="shared" si="3"/>
        <v>5.2120317229891328E-3</v>
      </c>
      <c r="L8" s="75"/>
      <c r="M8" s="76"/>
      <c r="N8" s="77">
        <f>分析係数表!H11</f>
        <v>-2.2238602446561594E-5</v>
      </c>
      <c r="O8" s="78">
        <f t="shared" si="4"/>
        <v>-3.5911397736243408E-4</v>
      </c>
      <c r="P8" s="72">
        <f>分析係数表!C11</f>
        <v>2.1147201560344109E-2</v>
      </c>
      <c r="Q8" s="78">
        <f t="shared" si="5"/>
        <v>-7.594255662420245E-6</v>
      </c>
      <c r="R8" s="79">
        <v>4.1759575068813582E-3</v>
      </c>
      <c r="S8" s="80">
        <f t="shared" si="6"/>
        <v>2.6355168027798144E-2</v>
      </c>
      <c r="T8" s="81">
        <f>分析係数表!F11</f>
        <v>0.38828483104146677</v>
      </c>
      <c r="U8" s="82">
        <f t="shared" si="7"/>
        <v>1.0233311964743069E-2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投入係数表!W9</f>
        <v>0</v>
      </c>
      <c r="E9" s="73">
        <f t="shared" si="0"/>
        <v>0</v>
      </c>
      <c r="F9" s="72">
        <f>分析係数表!C12</f>
        <v>0.26979296775158057</v>
      </c>
      <c r="G9" s="73">
        <f t="shared" si="1"/>
        <v>0</v>
      </c>
      <c r="H9" s="73">
        <v>2.4649464098062436E-3</v>
      </c>
      <c r="I9" s="73">
        <f t="shared" si="2"/>
        <v>2.4649464098062436E-3</v>
      </c>
      <c r="J9" s="72">
        <f>分析係数表!G12</f>
        <v>0.14399966915404239</v>
      </c>
      <c r="K9" s="74">
        <f t="shared" si="3"/>
        <v>3.5495146749454367E-4</v>
      </c>
      <c r="L9" s="75"/>
      <c r="M9" s="76"/>
      <c r="N9" s="77">
        <f>分析係数表!H12</f>
        <v>8.4790563397567215E-2</v>
      </c>
      <c r="O9" s="78">
        <f t="shared" si="4"/>
        <v>1.3692171770987303</v>
      </c>
      <c r="P9" s="72">
        <f>分析係数表!C12</f>
        <v>0.26979296775158057</v>
      </c>
      <c r="Q9" s="78">
        <f t="shared" si="5"/>
        <v>0.36940516570590792</v>
      </c>
      <c r="R9" s="79">
        <v>0.46667421596929626</v>
      </c>
      <c r="S9" s="80">
        <f t="shared" si="6"/>
        <v>0.46913916237910253</v>
      </c>
      <c r="T9" s="81">
        <f>分析係数表!F12</f>
        <v>0.33481714299007204</v>
      </c>
      <c r="U9" s="82">
        <f t="shared" si="7"/>
        <v>0.15707583401252659</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投入係数表!W10</f>
        <v>1.1960915245327517E-3</v>
      </c>
      <c r="E10" s="73">
        <f t="shared" si="0"/>
        <v>0.11960915245327516</v>
      </c>
      <c r="F10" s="72">
        <f>分析係数表!C13</f>
        <v>6.684233532602335E-2</v>
      </c>
      <c r="G10" s="73">
        <f t="shared" si="1"/>
        <v>7.9949550763432665E-3</v>
      </c>
      <c r="H10" s="73">
        <v>1.126744395613339E-2</v>
      </c>
      <c r="I10" s="73">
        <f t="shared" si="2"/>
        <v>1.126744395613339E-2</v>
      </c>
      <c r="J10" s="72">
        <f>分析係数表!G13</f>
        <v>0.23596605339775753</v>
      </c>
      <c r="K10" s="74">
        <f t="shared" si="3"/>
        <v>2.658734282209212E-3</v>
      </c>
      <c r="L10" s="75"/>
      <c r="M10" s="76"/>
      <c r="N10" s="77">
        <f>分析係数表!H13</f>
        <v>1.6879182236800124E-2</v>
      </c>
      <c r="O10" s="78">
        <f t="shared" si="4"/>
        <v>0.27256884879561494</v>
      </c>
      <c r="P10" s="72">
        <f>分析係数表!C13</f>
        <v>6.684233532602335E-2</v>
      </c>
      <c r="Q10" s="78">
        <f t="shared" si="5"/>
        <v>1.821913839062465E-2</v>
      </c>
      <c r="R10" s="79">
        <v>2.0354605313454333E-2</v>
      </c>
      <c r="S10" s="80">
        <f t="shared" si="6"/>
        <v>3.1622049269587726E-2</v>
      </c>
      <c r="T10" s="81">
        <f>分析係数表!F13</f>
        <v>0.36934894381465649</v>
      </c>
      <c r="U10" s="82">
        <f t="shared" si="7"/>
        <v>1.1679570498977257E-2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投入係数表!W11</f>
        <v>2.4374693651391267E-3</v>
      </c>
      <c r="E11" s="73">
        <f t="shared" si="0"/>
        <v>0.24374693651391266</v>
      </c>
      <c r="F11" s="72">
        <f>分析係数表!C14</f>
        <v>0.21710827927701792</v>
      </c>
      <c r="G11" s="73">
        <f t="shared" si="1"/>
        <v>5.2919477965580108E-2</v>
      </c>
      <c r="H11" s="73">
        <v>9.4004539802256912E-2</v>
      </c>
      <c r="I11" s="73">
        <f t="shared" si="2"/>
        <v>9.4004539802256912E-2</v>
      </c>
      <c r="J11" s="72">
        <f>分析係数表!G14</f>
        <v>0.17574790290253137</v>
      </c>
      <c r="K11" s="74">
        <f t="shared" si="3"/>
        <v>1.6521100733564192E-2</v>
      </c>
      <c r="L11" s="75"/>
      <c r="M11" s="76"/>
      <c r="N11" s="77">
        <f>分析係数表!H14</f>
        <v>1.1225515443921091E-3</v>
      </c>
      <c r="O11" s="78">
        <f t="shared" si="4"/>
        <v>1.812721599163809E-2</v>
      </c>
      <c r="P11" s="72">
        <f>分析係数表!C14</f>
        <v>0.21710827927701792</v>
      </c>
      <c r="Q11" s="78">
        <f t="shared" si="5"/>
        <v>3.9355686720273881E-3</v>
      </c>
      <c r="R11" s="79">
        <v>2.2143053969229262E-2</v>
      </c>
      <c r="S11" s="80">
        <f t="shared" si="6"/>
        <v>0.11614759377148617</v>
      </c>
      <c r="T11" s="81">
        <f>分析係数表!F14</f>
        <v>0.32729567218469302</v>
      </c>
      <c r="U11" s="82">
        <f t="shared" si="7"/>
        <v>3.8014604776073234E-2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投入係数表!W12</f>
        <v>8.938275639158633E-3</v>
      </c>
      <c r="E12" s="73">
        <f t="shared" si="0"/>
        <v>0.89382756391586327</v>
      </c>
      <c r="F12" s="72">
        <f>分析係数表!C15</f>
        <v>0.1777237835164599</v>
      </c>
      <c r="G12" s="73">
        <f t="shared" si="1"/>
        <v>0.15885441647042761</v>
      </c>
      <c r="H12" s="73">
        <v>0.22255469928129937</v>
      </c>
      <c r="I12" s="73">
        <f t="shared" si="2"/>
        <v>0.22255469928129937</v>
      </c>
      <c r="J12" s="72">
        <f>分析係数表!G15</f>
        <v>0.10387096116118634</v>
      </c>
      <c r="K12" s="74">
        <f t="shared" si="3"/>
        <v>2.3116970525287352E-2</v>
      </c>
      <c r="L12" s="75"/>
      <c r="M12" s="76"/>
      <c r="N12" s="77">
        <f>分析係数表!H15</f>
        <v>7.5144901505810619E-3</v>
      </c>
      <c r="O12" s="78">
        <f t="shared" si="4"/>
        <v>0.12134568493278844</v>
      </c>
      <c r="P12" s="72">
        <f>分析係数表!C15</f>
        <v>0.1777237835164599</v>
      </c>
      <c r="Q12" s="78">
        <f t="shared" si="5"/>
        <v>2.1566014239651442E-2</v>
      </c>
      <c r="R12" s="79">
        <v>5.0619698015853351E-2</v>
      </c>
      <c r="S12" s="80">
        <f t="shared" si="6"/>
        <v>0.2731743972971527</v>
      </c>
      <c r="T12" s="81">
        <f>分析係数表!F15</f>
        <v>0.33005409485469872</v>
      </c>
      <c r="U12" s="82">
        <f t="shared" si="7"/>
        <v>9.0162328437389597E-2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投入係数表!W13</f>
        <v>4.5330714422714908E-3</v>
      </c>
      <c r="E13" s="73">
        <f t="shared" si="0"/>
        <v>0.45330714422714907</v>
      </c>
      <c r="F13" s="72">
        <f>分析係数表!C16</f>
        <v>0.12368252551663639</v>
      </c>
      <c r="G13" s="73">
        <f t="shared" si="1"/>
        <v>5.6066172432747939E-2</v>
      </c>
      <c r="H13" s="73">
        <v>0.10820936904980552</v>
      </c>
      <c r="I13" s="73">
        <f t="shared" si="2"/>
        <v>0.10820936904980552</v>
      </c>
      <c r="J13" s="72">
        <f>分析係数表!G16</f>
        <v>1.9772048092292722E-2</v>
      </c>
      <c r="K13" s="74">
        <f t="shared" si="3"/>
        <v>2.1395208488894065E-3</v>
      </c>
      <c r="L13" s="75"/>
      <c r="M13" s="76"/>
      <c r="N13" s="77">
        <f>分析係数表!H16</f>
        <v>1.7113434381227897E-2</v>
      </c>
      <c r="O13" s="78">
        <f t="shared" si="4"/>
        <v>0.27635160535566772</v>
      </c>
      <c r="P13" s="72">
        <f>分析係数表!C16</f>
        <v>0.12368252551663639</v>
      </c>
      <c r="Q13" s="78">
        <f t="shared" si="5"/>
        <v>3.4179864480965799E-2</v>
      </c>
      <c r="R13" s="79">
        <v>4.9677518545343732E-2</v>
      </c>
      <c r="S13" s="80">
        <f t="shared" si="6"/>
        <v>0.15788688759514924</v>
      </c>
      <c r="T13" s="81">
        <f>分析係数表!F16</f>
        <v>0.17086837167280561</v>
      </c>
      <c r="U13" s="82">
        <f t="shared" si="7"/>
        <v>2.6977875391870441E-2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投入係数表!W14</f>
        <v>2.8164536729866237E-2</v>
      </c>
      <c r="E14" s="73">
        <f t="shared" si="0"/>
        <v>2.8164536729866239</v>
      </c>
      <c r="F14" s="72">
        <f>分析係数表!C17</f>
        <v>0.19283956701830429</v>
      </c>
      <c r="G14" s="73">
        <f t="shared" si="1"/>
        <v>0.54312370682585331</v>
      </c>
      <c r="H14" s="73">
        <v>0.64098881462531876</v>
      </c>
      <c r="I14" s="73">
        <f t="shared" si="2"/>
        <v>0.64098881462531876</v>
      </c>
      <c r="J14" s="72">
        <f>分析係数表!G17</f>
        <v>0.23402763404868787</v>
      </c>
      <c r="K14" s="74">
        <f t="shared" si="3"/>
        <v>0.15000909573843632</v>
      </c>
      <c r="L14" s="75"/>
      <c r="M14" s="76"/>
      <c r="N14" s="77">
        <f>分析係数表!H17</f>
        <v>3.1766349957435482E-3</v>
      </c>
      <c r="O14" s="78">
        <f t="shared" si="4"/>
        <v>5.129701970667426E-2</v>
      </c>
      <c r="P14" s="72">
        <f>分析係数表!C17</f>
        <v>0.19283956701830429</v>
      </c>
      <c r="Q14" s="78">
        <f t="shared" si="5"/>
        <v>9.8920950695644862E-3</v>
      </c>
      <c r="R14" s="79">
        <v>2.274233402290983E-2</v>
      </c>
      <c r="S14" s="80">
        <f t="shared" si="6"/>
        <v>0.66373114864822857</v>
      </c>
      <c r="T14" s="81">
        <f>分析係数表!F17</f>
        <v>0.36995154049829787</v>
      </c>
      <c r="U14" s="82">
        <f t="shared" si="7"/>
        <v>0.24554836091911689</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投入係数表!W15</f>
        <v>4.1867643193555489E-3</v>
      </c>
      <c r="E15" s="73">
        <f t="shared" si="0"/>
        <v>0.41867643193555487</v>
      </c>
      <c r="F15" s="72">
        <f>分析係数表!C18</f>
        <v>0.30630539049432115</v>
      </c>
      <c r="G15" s="73">
        <f t="shared" si="1"/>
        <v>0.12824284797478921</v>
      </c>
      <c r="H15" s="73">
        <v>0.16161566755400492</v>
      </c>
      <c r="I15" s="73">
        <f t="shared" si="2"/>
        <v>0.16161566755400492</v>
      </c>
      <c r="J15" s="72">
        <f>分析係数表!G18</f>
        <v>0.21755179396051724</v>
      </c>
      <c r="K15" s="74">
        <f t="shared" si="3"/>
        <v>3.5159778408500326E-2</v>
      </c>
      <c r="L15" s="75"/>
      <c r="M15" s="76"/>
      <c r="N15" s="77">
        <f>分析係数表!H18</f>
        <v>5.3704565311248737E-4</v>
      </c>
      <c r="O15" s="78">
        <f t="shared" si="4"/>
        <v>8.6723345577972878E-3</v>
      </c>
      <c r="P15" s="72">
        <f>分析係数表!C18</f>
        <v>0.30630539049432115</v>
      </c>
      <c r="Q15" s="78">
        <f t="shared" si="5"/>
        <v>2.6563828232234942E-3</v>
      </c>
      <c r="R15" s="79">
        <v>7.0195781243730321E-3</v>
      </c>
      <c r="S15" s="80">
        <f t="shared" si="6"/>
        <v>0.16863524567837795</v>
      </c>
      <c r="T15" s="81">
        <f>分析係数表!F18</f>
        <v>0.4635011306393737</v>
      </c>
      <c r="U15" s="82">
        <f t="shared" si="7"/>
        <v>7.8162627037576746E-2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投入係数表!W16</f>
        <v>7.1608321316180182E-2</v>
      </c>
      <c r="E16" s="73">
        <f t="shared" si="0"/>
        <v>7.1608321316180179</v>
      </c>
      <c r="F16" s="72">
        <f>分析係数表!C19</f>
        <v>0.36966314955627488</v>
      </c>
      <c r="G16" s="73">
        <f t="shared" si="1"/>
        <v>2.6470957592176898</v>
      </c>
      <c r="H16" s="73">
        <v>3.8002555363079042</v>
      </c>
      <c r="I16" s="73">
        <f t="shared" si="2"/>
        <v>3.8002555363079042</v>
      </c>
      <c r="J16" s="72">
        <f>分析係数表!G19</f>
        <v>4.2381117789262797E-2</v>
      </c>
      <c r="K16" s="74">
        <f t="shared" si="3"/>
        <v>0.16105907751356335</v>
      </c>
      <c r="L16" s="75"/>
      <c r="M16" s="76"/>
      <c r="N16" s="77">
        <f>分析係数表!H19</f>
        <v>-1.254655481313475E-4</v>
      </c>
      <c r="O16" s="78">
        <f t="shared" si="4"/>
        <v>-2.0260460215373146E-3</v>
      </c>
      <c r="P16" s="72">
        <f>分析係数表!C19</f>
        <v>0.36966314955627488</v>
      </c>
      <c r="Q16" s="78">
        <f t="shared" si="5"/>
        <v>-7.4895455346744399E-4</v>
      </c>
      <c r="R16" s="79">
        <v>4.7533575574444046E-3</v>
      </c>
      <c r="S16" s="80">
        <f t="shared" si="6"/>
        <v>3.8050088938653488</v>
      </c>
      <c r="T16" s="81">
        <f>分析係数表!F19</f>
        <v>0.17645477862102601</v>
      </c>
      <c r="U16" s="82">
        <f t="shared" si="7"/>
        <v>0.67141200201804518</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投入係数表!W17</f>
        <v>2.0085813129124608E-2</v>
      </c>
      <c r="E17" s="73">
        <f t="shared" si="0"/>
        <v>2.0085813129124608</v>
      </c>
      <c r="F17" s="72">
        <f>分析係数表!C20</f>
        <v>0.11840151680286914</v>
      </c>
      <c r="G17" s="73">
        <f t="shared" si="1"/>
        <v>0.23781907407073369</v>
      </c>
      <c r="H17" s="73">
        <v>0.29440336171355441</v>
      </c>
      <c r="I17" s="73">
        <f t="shared" si="2"/>
        <v>0.29440336171355441</v>
      </c>
      <c r="J17" s="72">
        <f>分析係数表!G20</f>
        <v>0.11103277983246747</v>
      </c>
      <c r="K17" s="74">
        <f t="shared" si="3"/>
        <v>3.2688423643079369E-2</v>
      </c>
      <c r="L17" s="75"/>
      <c r="M17" s="76"/>
      <c r="N17" s="77">
        <f>分析係数表!H20</f>
        <v>6.0558701736942728E-4</v>
      </c>
      <c r="O17" s="78">
        <f t="shared" si="4"/>
        <v>9.7791559954889702E-3</v>
      </c>
      <c r="P17" s="72">
        <f>分析係数表!C20</f>
        <v>0.11840151680286914</v>
      </c>
      <c r="Q17" s="78">
        <f t="shared" si="5"/>
        <v>1.1578669029177657E-3</v>
      </c>
      <c r="R17" s="79">
        <v>3.0198139419897034E-3</v>
      </c>
      <c r="S17" s="80">
        <f t="shared" si="6"/>
        <v>0.2974231756555441</v>
      </c>
      <c r="T17" s="81">
        <f>分析係数表!F20</f>
        <v>0.24737258814980315</v>
      </c>
      <c r="U17" s="82">
        <f t="shared" si="7"/>
        <v>7.3574340737645474E-2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投入係数表!W18</f>
        <v>1.844573811367398E-2</v>
      </c>
      <c r="E18" s="73">
        <f t="shared" si="0"/>
        <v>1.844573811367398</v>
      </c>
      <c r="F18" s="72">
        <f>分析係数表!C21</f>
        <v>0.26258212636596168</v>
      </c>
      <c r="G18" s="73">
        <f t="shared" si="1"/>
        <v>0.48435211362781766</v>
      </c>
      <c r="H18" s="73">
        <v>0.56402511568941882</v>
      </c>
      <c r="I18" s="73">
        <f t="shared" si="2"/>
        <v>0.56402511568941882</v>
      </c>
      <c r="J18" s="72">
        <f>分析係数表!G21</f>
        <v>0.28467983327929475</v>
      </c>
      <c r="K18" s="74">
        <f t="shared" si="3"/>
        <v>0.16056657589979867</v>
      </c>
      <c r="L18" s="75"/>
      <c r="M18" s="76"/>
      <c r="N18" s="77">
        <f>分析係数表!H21</f>
        <v>1.0324354165676096E-3</v>
      </c>
      <c r="O18" s="78">
        <f t="shared" si="4"/>
        <v>1.6672000396803749E-2</v>
      </c>
      <c r="P18" s="72">
        <f>分析係数表!C21</f>
        <v>0.26258212636596168</v>
      </c>
      <c r="Q18" s="78">
        <f t="shared" si="5"/>
        <v>4.3777693149668851E-3</v>
      </c>
      <c r="R18" s="79">
        <v>1.2717707634477653E-2</v>
      </c>
      <c r="S18" s="80">
        <f t="shared" si="6"/>
        <v>0.57674282332389648</v>
      </c>
      <c r="T18" s="81">
        <f>分析係数表!F21</f>
        <v>0.42515189534375575</v>
      </c>
      <c r="U18" s="82">
        <f t="shared" si="7"/>
        <v>0.24520330446206345</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投入係数表!W19</f>
        <v>1.4864567275930413E-2</v>
      </c>
      <c r="E19" s="73">
        <f t="shared" si="0"/>
        <v>1.4864567275930414</v>
      </c>
      <c r="F19" s="72">
        <f>分析係数表!C22</f>
        <v>0.19256748567873505</v>
      </c>
      <c r="G19" s="73">
        <f t="shared" si="1"/>
        <v>0.28624323460283235</v>
      </c>
      <c r="H19" s="73">
        <v>0.33529505318328312</v>
      </c>
      <c r="I19" s="73">
        <f t="shared" si="2"/>
        <v>0.33529505318328312</v>
      </c>
      <c r="J19" s="72">
        <f>分析係数表!G22</f>
        <v>0.19753386347788673</v>
      </c>
      <c r="K19" s="74">
        <f t="shared" si="3"/>
        <v>6.6232127260317422E-2</v>
      </c>
      <c r="L19" s="75"/>
      <c r="M19" s="76"/>
      <c r="N19" s="77">
        <f>分析係数表!H22</f>
        <v>4.8211298587508529E-5</v>
      </c>
      <c r="O19" s="78">
        <f t="shared" si="4"/>
        <v>7.7852694346109775E-4</v>
      </c>
      <c r="P19" s="72">
        <f>分析係数表!C22</f>
        <v>0.19256748567873505</v>
      </c>
      <c r="Q19" s="78">
        <f t="shared" si="5"/>
        <v>1.4991897603545431E-4</v>
      </c>
      <c r="R19" s="79">
        <v>3.6595712409210391E-3</v>
      </c>
      <c r="S19" s="80">
        <f t="shared" si="6"/>
        <v>0.33895462442420415</v>
      </c>
      <c r="T19" s="81">
        <f>分析係数表!F22</f>
        <v>0.41915604646677446</v>
      </c>
      <c r="U19" s="82">
        <f t="shared" si="7"/>
        <v>0.14207488030527979</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投入係数表!W20</f>
        <v>1.529079142721157E-3</v>
      </c>
      <c r="E20" s="73">
        <f t="shared" si="0"/>
        <v>0.1529079142721157</v>
      </c>
      <c r="F20" s="72">
        <f>分析係数表!C23</f>
        <v>0.20116432520583094</v>
      </c>
      <c r="G20" s="73">
        <f t="shared" si="1"/>
        <v>3.0759617393181199E-2</v>
      </c>
      <c r="H20" s="73">
        <v>5.0009968931488756E-2</v>
      </c>
      <c r="I20" s="73">
        <f t="shared" si="2"/>
        <v>5.0009968931488756E-2</v>
      </c>
      <c r="J20" s="72">
        <f>分析係数表!G23</f>
        <v>0.20785566100352021</v>
      </c>
      <c r="K20" s="74">
        <f t="shared" si="3"/>
        <v>1.0394855149020105E-2</v>
      </c>
      <c r="L20" s="75"/>
      <c r="M20" s="76"/>
      <c r="N20" s="77">
        <f>分析係数表!H23</f>
        <v>2.5225877402069866E-5</v>
      </c>
      <c r="O20" s="78">
        <f t="shared" si="4"/>
        <v>4.0735316835141771E-4</v>
      </c>
      <c r="P20" s="72">
        <f>分析係数表!C23</f>
        <v>0.20116432520583094</v>
      </c>
      <c r="Q20" s="78">
        <f t="shared" si="5"/>
        <v>8.1944925231870191E-5</v>
      </c>
      <c r="R20" s="79">
        <v>3.4884698001894422E-3</v>
      </c>
      <c r="S20" s="80">
        <f t="shared" si="6"/>
        <v>5.34984387316782E-2</v>
      </c>
      <c r="T20" s="81">
        <f>分析係数表!F23</f>
        <v>0.42478695148042223</v>
      </c>
      <c r="U20" s="82">
        <f t="shared" si="7"/>
        <v>2.2725438697791728E-2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投入係数表!W21</f>
        <v>4.5552706168173844E-4</v>
      </c>
      <c r="E21" s="73">
        <f t="shared" si="0"/>
        <v>4.5552706168173841E-2</v>
      </c>
      <c r="F21" s="72">
        <f>分析係数表!C24</f>
        <v>0.46796458506974481</v>
      </c>
      <c r="G21" s="73">
        <f t="shared" si="1"/>
        <v>2.1317053240793478E-2</v>
      </c>
      <c r="H21" s="73">
        <v>3.9640565912376823E-2</v>
      </c>
      <c r="I21" s="73">
        <f t="shared" si="2"/>
        <v>3.9640565912376823E-2</v>
      </c>
      <c r="J21" s="72">
        <f>分析係数表!G24</f>
        <v>0.19290112247208774</v>
      </c>
      <c r="K21" s="74">
        <f t="shared" si="3"/>
        <v>7.6467096599262679E-3</v>
      </c>
      <c r="L21" s="75"/>
      <c r="M21" s="76"/>
      <c r="N21" s="77">
        <f>分析係数表!H24</f>
        <v>1.1220536652328578E-3</v>
      </c>
      <c r="O21" s="78">
        <f t="shared" si="4"/>
        <v>1.811917612647326E-2</v>
      </c>
      <c r="P21" s="72">
        <f>分析係数表!C24</f>
        <v>0.46796458506974481</v>
      </c>
      <c r="Q21" s="78">
        <f t="shared" si="5"/>
        <v>8.4791327378306858E-3</v>
      </c>
      <c r="R21" s="79">
        <v>1.7207868967572908E-2</v>
      </c>
      <c r="S21" s="80">
        <f t="shared" si="6"/>
        <v>5.6848434879949727E-2</v>
      </c>
      <c r="T21" s="81">
        <f>分析係数表!F24</f>
        <v>0.36341689561906876</v>
      </c>
      <c r="U21" s="82">
        <f t="shared" si="7"/>
        <v>2.0659681724874118E-2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投入係数表!W22</f>
        <v>7.2102918925062692E-3</v>
      </c>
      <c r="E22" s="73">
        <f t="shared" si="0"/>
        <v>0.72102918925062687</v>
      </c>
      <c r="F22" s="72">
        <f>分析係数表!C25</f>
        <v>0.11839811615034102</v>
      </c>
      <c r="G22" s="73">
        <f t="shared" si="1"/>
        <v>8.5368497696681936E-2</v>
      </c>
      <c r="H22" s="73">
        <v>0.11699589926254203</v>
      </c>
      <c r="I22" s="73">
        <f t="shared" si="2"/>
        <v>0.11699589926254203</v>
      </c>
      <c r="J22" s="72">
        <f>分析係数表!G25</f>
        <v>0.19601885967651284</v>
      </c>
      <c r="K22" s="74">
        <f t="shared" si="3"/>
        <v>2.2933402760271657E-2</v>
      </c>
      <c r="L22" s="75"/>
      <c r="M22" s="76"/>
      <c r="N22" s="77">
        <f>分析係数表!H25</f>
        <v>4.7721717414244671E-4</v>
      </c>
      <c r="O22" s="78">
        <f t="shared" si="4"/>
        <v>7.7062107604901429E-3</v>
      </c>
      <c r="P22" s="72">
        <f>分析係数表!C25</f>
        <v>0.11839811615034102</v>
      </c>
      <c r="Q22" s="78">
        <f t="shared" si="5"/>
        <v>9.1240083669951973E-4</v>
      </c>
      <c r="R22" s="79">
        <v>5.7558915901788077E-3</v>
      </c>
      <c r="S22" s="80">
        <f t="shared" si="6"/>
        <v>0.12275179085272084</v>
      </c>
      <c r="T22" s="81">
        <f>分析係数表!F25</f>
        <v>0.34892899519140697</v>
      </c>
      <c r="U22" s="82">
        <f t="shared" si="7"/>
        <v>4.283165904018562E-2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投入係数表!W23</f>
        <v>2.3518693480901607E-2</v>
      </c>
      <c r="E23" s="73">
        <f t="shared" si="0"/>
        <v>2.3518693480901609</v>
      </c>
      <c r="F23" s="72">
        <f>分析係数表!C26</f>
        <v>0.29113960871661038</v>
      </c>
      <c r="G23" s="73">
        <f t="shared" si="1"/>
        <v>0.68472232175555903</v>
      </c>
      <c r="H23" s="73">
        <v>0.79365245126386075</v>
      </c>
      <c r="I23" s="73">
        <f t="shared" si="2"/>
        <v>0.79365245126386075</v>
      </c>
      <c r="J23" s="72">
        <f>分析係数表!G26</f>
        <v>0.2004458717578543</v>
      </c>
      <c r="K23" s="74">
        <f t="shared" si="3"/>
        <v>0.15908435746634256</v>
      </c>
      <c r="L23" s="75"/>
      <c r="M23" s="76"/>
      <c r="N23" s="77">
        <f>分析係数表!H26</f>
        <v>1.0726059667332082E-2</v>
      </c>
      <c r="O23" s="78">
        <f t="shared" si="4"/>
        <v>0.17320683517852831</v>
      </c>
      <c r="P23" s="72">
        <f>分析係数表!C26</f>
        <v>0.29113960871661038</v>
      </c>
      <c r="Q23" s="78">
        <f t="shared" si="5"/>
        <v>5.0427370220919157E-2</v>
      </c>
      <c r="R23" s="79">
        <v>5.6736399728598362E-2</v>
      </c>
      <c r="S23" s="80">
        <f t="shared" si="6"/>
        <v>0.85038885099245909</v>
      </c>
      <c r="T23" s="81">
        <f>分析係数表!F26</f>
        <v>0.34176102976079403</v>
      </c>
      <c r="U23" s="82">
        <f t="shared" si="7"/>
        <v>0.29062976941228125</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投入係数表!W24</f>
        <v>1.1490292744954572E-3</v>
      </c>
      <c r="E24" s="73">
        <f t="shared" si="0"/>
        <v>0.11490292744954572</v>
      </c>
      <c r="F24" s="72">
        <f>分析係数表!C27</f>
        <v>0.22390034937983039</v>
      </c>
      <c r="G24" s="73">
        <f t="shared" si="1"/>
        <v>2.5726805600718591E-2</v>
      </c>
      <c r="H24" s="73">
        <v>2.9774065257906029E-2</v>
      </c>
      <c r="I24" s="73">
        <f t="shared" si="2"/>
        <v>2.9774065257906029E-2</v>
      </c>
      <c r="J24" s="72">
        <f>分析係数表!G27</f>
        <v>0.17801424712710151</v>
      </c>
      <c r="K24" s="74">
        <f t="shared" si="3"/>
        <v>5.3002078107993308E-3</v>
      </c>
      <c r="L24" s="75"/>
      <c r="M24" s="76"/>
      <c r="N24" s="77">
        <f>分析係数表!H27</f>
        <v>1.001616696609949E-2</v>
      </c>
      <c r="O24" s="78">
        <f t="shared" si="4"/>
        <v>0.16174332743100733</v>
      </c>
      <c r="P24" s="72">
        <f>分析係数表!C27</f>
        <v>0.22390034937983039</v>
      </c>
      <c r="Q24" s="78">
        <f t="shared" si="5"/>
        <v>3.6214387521658849E-2</v>
      </c>
      <c r="R24" s="79">
        <v>3.698318972993337E-2</v>
      </c>
      <c r="S24" s="80">
        <f t="shared" si="6"/>
        <v>6.6757254987839396E-2</v>
      </c>
      <c r="T24" s="81">
        <f>分析係数表!F27</f>
        <v>0.3354402389489512</v>
      </c>
      <c r="U24" s="82">
        <f t="shared" si="7"/>
        <v>2.2393069564696912E-2</v>
      </c>
      <c r="V24" s="83">
        <f>分析係数表!D27</f>
        <v>2.2648101403620974E-2</v>
      </c>
      <c r="W24" s="127">
        <f t="shared" si="8"/>
        <v>0</v>
      </c>
      <c r="X24" s="72">
        <f>分析係数表!E27</f>
        <v>2.2430380263578655E-2</v>
      </c>
      <c r="Y24" s="126">
        <f t="shared" si="9"/>
        <v>0</v>
      </c>
    </row>
    <row r="25" spans="1:25" x14ac:dyDescent="0.15">
      <c r="A25" s="10" t="s">
        <v>13</v>
      </c>
      <c r="B25" s="9" t="s">
        <v>153</v>
      </c>
      <c r="C25" s="71">
        <f>最終需要_まとめ!C26</f>
        <v>100</v>
      </c>
      <c r="D25" s="72">
        <f>投入係数表!W25</f>
        <v>0.34343987753159388</v>
      </c>
      <c r="E25" s="73">
        <f t="shared" si="0"/>
        <v>34.343987753159389</v>
      </c>
      <c r="F25" s="72">
        <f>分析係数表!C28</f>
        <v>0.22512814125204084</v>
      </c>
      <c r="G25" s="73">
        <f t="shared" si="1"/>
        <v>7.7317981260516273</v>
      </c>
      <c r="H25" s="73">
        <v>8.4003399994366816</v>
      </c>
      <c r="I25" s="73">
        <f t="shared" si="2"/>
        <v>108.40033999943668</v>
      </c>
      <c r="J25" s="72">
        <f>分析係数表!G28</f>
        <v>0.17968722251031818</v>
      </c>
      <c r="K25" s="74">
        <f t="shared" si="3"/>
        <v>19.478156013672923</v>
      </c>
      <c r="L25" s="75"/>
      <c r="M25" s="76"/>
      <c r="N25" s="77">
        <f>分析係数表!H28</f>
        <v>8.1409051127791718E-3</v>
      </c>
      <c r="O25" s="78">
        <f t="shared" si="4"/>
        <v>0.13146117528767282</v>
      </c>
      <c r="P25" s="72">
        <f>分析係数表!C28</f>
        <v>0.22512814125204084</v>
      </c>
      <c r="Q25" s="78">
        <f t="shared" si="5"/>
        <v>2.9595610039322505E-2</v>
      </c>
      <c r="R25" s="79">
        <v>3.8085493258861305E-2</v>
      </c>
      <c r="S25" s="80">
        <f t="shared" si="6"/>
        <v>108.43842549269554</v>
      </c>
      <c r="T25" s="81">
        <f>分析係数表!F28</f>
        <v>0.30733691598411605</v>
      </c>
      <c r="U25" s="82">
        <f t="shared" si="7"/>
        <v>33.327131265098402</v>
      </c>
      <c r="V25" s="83">
        <f>分析係数表!D28</f>
        <v>2.8688437249149327E-2</v>
      </c>
      <c r="W25" s="127">
        <f t="shared" si="8"/>
        <v>3</v>
      </c>
      <c r="X25" s="72">
        <f>分析係数表!E28</f>
        <v>2.8133457885501985E-2</v>
      </c>
      <c r="Y25" s="126">
        <f t="shared" si="9"/>
        <v>3</v>
      </c>
    </row>
    <row r="26" spans="1:25" x14ac:dyDescent="0.15">
      <c r="A26" s="10" t="s">
        <v>14</v>
      </c>
      <c r="B26" s="9" t="s">
        <v>55</v>
      </c>
      <c r="C26" s="86"/>
      <c r="D26" s="72">
        <f>投入係数表!W26</f>
        <v>2.2607639357538128E-3</v>
      </c>
      <c r="E26" s="73">
        <f t="shared" si="0"/>
        <v>0.22607639357538128</v>
      </c>
      <c r="F26" s="72">
        <f>分析係数表!C29</f>
        <v>0.20292812083079403</v>
      </c>
      <c r="G26" s="73">
        <f t="shared" si="1"/>
        <v>4.587725771245512E-2</v>
      </c>
      <c r="H26" s="73">
        <v>8.39498186796728E-2</v>
      </c>
      <c r="I26" s="73">
        <f t="shared" si="2"/>
        <v>8.39498186796728E-2</v>
      </c>
      <c r="J26" s="72">
        <f>分析係数表!G29</f>
        <v>0.25422836329948895</v>
      </c>
      <c r="K26" s="74">
        <f t="shared" si="3"/>
        <v>2.1342425002222078E-2</v>
      </c>
      <c r="L26" s="75"/>
      <c r="M26" s="76"/>
      <c r="N26" s="77">
        <f>分析係数表!H29</f>
        <v>1.2173975242294967E-2</v>
      </c>
      <c r="O26" s="78">
        <f t="shared" si="4"/>
        <v>0.19658810305538321</v>
      </c>
      <c r="P26" s="72">
        <f>分析係数表!C29</f>
        <v>0.20292812083079403</v>
      </c>
      <c r="Q26" s="78">
        <f t="shared" si="5"/>
        <v>3.9893254330719392E-2</v>
      </c>
      <c r="R26" s="79">
        <v>5.8173839009150831E-2</v>
      </c>
      <c r="S26" s="80">
        <f t="shared" si="6"/>
        <v>0.14212365768882362</v>
      </c>
      <c r="T26" s="81">
        <f>分析係数表!F29</f>
        <v>0.40384720428768384</v>
      </c>
      <c r="U26" s="82">
        <f t="shared" si="7"/>
        <v>5.7396241820771202E-2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投入係数表!W27</f>
        <v>1.1987554254782591E-3</v>
      </c>
      <c r="E27" s="73">
        <f t="shared" si="0"/>
        <v>0.11987554254782591</v>
      </c>
      <c r="F27" s="72">
        <f>分析係数表!C30</f>
        <v>1</v>
      </c>
      <c r="G27" s="73">
        <f t="shared" si="1"/>
        <v>0.11987554254782591</v>
      </c>
      <c r="H27" s="73">
        <v>0.22380189746705775</v>
      </c>
      <c r="I27" s="73">
        <f t="shared" si="2"/>
        <v>0.22380189746705775</v>
      </c>
      <c r="J27" s="72">
        <f>分析係数表!G30</f>
        <v>0.34673715455884868</v>
      </c>
      <c r="K27" s="74">
        <f t="shared" si="3"/>
        <v>7.7600433112598816E-2</v>
      </c>
      <c r="L27" s="75"/>
      <c r="M27" s="76"/>
      <c r="N27" s="77">
        <f>分析係数表!H30</f>
        <v>0</v>
      </c>
      <c r="O27" s="78">
        <f t="shared" si="4"/>
        <v>0</v>
      </c>
      <c r="P27" s="72">
        <f>分析係数表!C30</f>
        <v>1</v>
      </c>
      <c r="Q27" s="78">
        <f t="shared" si="5"/>
        <v>0</v>
      </c>
      <c r="R27" s="79">
        <v>6.9433197225754542E-2</v>
      </c>
      <c r="S27" s="80">
        <f t="shared" si="6"/>
        <v>0.29323509469281228</v>
      </c>
      <c r="T27" s="81">
        <f>分析係数表!F30</f>
        <v>0.44336430675838301</v>
      </c>
      <c r="U27" s="82">
        <f t="shared" si="7"/>
        <v>0.1300099744757075</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投入係数表!W28</f>
        <v>1.586086622955012E-2</v>
      </c>
      <c r="E28" s="73">
        <f t="shared" si="0"/>
        <v>1.5860866229550119</v>
      </c>
      <c r="F28" s="72">
        <f>分析係数表!C31</f>
        <v>0.99667993786519227</v>
      </c>
      <c r="G28" s="73">
        <f t="shared" si="1"/>
        <v>1.5808207168156139</v>
      </c>
      <c r="H28" s="73">
        <v>2.358995218886339</v>
      </c>
      <c r="I28" s="73">
        <f t="shared" si="2"/>
        <v>2.358995218886339</v>
      </c>
      <c r="J28" s="72">
        <f>分析係数表!G31</f>
        <v>7.0744430198025232E-2</v>
      </c>
      <c r="K28" s="74">
        <f t="shared" si="3"/>
        <v>0.16688577259997986</v>
      </c>
      <c r="L28" s="75"/>
      <c r="M28" s="76"/>
      <c r="N28" s="77">
        <f>分析係数表!H31</f>
        <v>1.5783931066306964E-2</v>
      </c>
      <c r="O28" s="78">
        <f t="shared" si="4"/>
        <v>0.254882485410515</v>
      </c>
      <c r="P28" s="72">
        <f>分析係数表!C31</f>
        <v>0.99667993786519227</v>
      </c>
      <c r="Q28" s="78">
        <f t="shared" si="5"/>
        <v>0.25403625972187788</v>
      </c>
      <c r="R28" s="79">
        <v>0.48167005287083459</v>
      </c>
      <c r="S28" s="80">
        <f t="shared" si="6"/>
        <v>2.8406652717571736</v>
      </c>
      <c r="T28" s="81">
        <f>分析係数表!F31</f>
        <v>0.308369223350977</v>
      </c>
      <c r="U28" s="82">
        <f t="shared" si="7"/>
        <v>0.87597374365185166</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投入係数表!W29</f>
        <v>5.4521172684714896E-4</v>
      </c>
      <c r="E29" s="73">
        <f t="shared" si="0"/>
        <v>5.4521172684714896E-2</v>
      </c>
      <c r="F29" s="72">
        <f>分析係数表!C32</f>
        <v>0.99973750468741629</v>
      </c>
      <c r="G29" s="73">
        <f t="shared" si="1"/>
        <v>5.450686113244859E-2</v>
      </c>
      <c r="H29" s="73">
        <v>9.7917975792673764E-2</v>
      </c>
      <c r="I29" s="73">
        <f t="shared" si="2"/>
        <v>9.7917975792673764E-2</v>
      </c>
      <c r="J29" s="72">
        <f>分析係数表!G32</f>
        <v>0.13654952076677315</v>
      </c>
      <c r="K29" s="74">
        <f t="shared" si="3"/>
        <v>1.3370652668942096E-2</v>
      </c>
      <c r="L29" s="75"/>
      <c r="M29" s="76"/>
      <c r="N29" s="77">
        <f>分析係数表!H32</f>
        <v>6.1925380029087757E-3</v>
      </c>
      <c r="O29" s="78">
        <f t="shared" si="4"/>
        <v>9.9998502942635695E-2</v>
      </c>
      <c r="P29" s="72">
        <f>分析係数表!C32</f>
        <v>0.99973750468741629</v>
      </c>
      <c r="Q29" s="78">
        <f t="shared" si="5"/>
        <v>9.9972253804347863E-2</v>
      </c>
      <c r="R29" s="79">
        <v>0.14889181239830621</v>
      </c>
      <c r="S29" s="80">
        <f t="shared" si="6"/>
        <v>0.24680978819097998</v>
      </c>
      <c r="T29" s="81">
        <f>分析係数表!F32</f>
        <v>0.46980830670926516</v>
      </c>
      <c r="U29" s="82">
        <f t="shared" si="7"/>
        <v>0.11595328866927669</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投入係数表!W30</f>
        <v>2.1835108083341028E-3</v>
      </c>
      <c r="E30" s="73">
        <f t="shared" si="0"/>
        <v>0.21835108083341029</v>
      </c>
      <c r="F30" s="72">
        <f>分析係数表!C33</f>
        <v>0.92720800471848297</v>
      </c>
      <c r="G30" s="73">
        <f t="shared" si="1"/>
        <v>0.20245686998767054</v>
      </c>
      <c r="H30" s="73">
        <v>0.26553569179038589</v>
      </c>
      <c r="I30" s="73">
        <f t="shared" si="2"/>
        <v>0.26553569179038589</v>
      </c>
      <c r="J30" s="72">
        <f>分析係数表!G33</f>
        <v>0.48251618559482062</v>
      </c>
      <c r="K30" s="74">
        <f t="shared" si="3"/>
        <v>0.12812526914197891</v>
      </c>
      <c r="L30" s="75"/>
      <c r="M30" s="76"/>
      <c r="N30" s="77">
        <f>分析係数表!H33</f>
        <v>1.0711870111293417E-3</v>
      </c>
      <c r="O30" s="78">
        <f t="shared" si="4"/>
        <v>1.7297769902133064E-2</v>
      </c>
      <c r="P30" s="72">
        <f>分析係数表!C33</f>
        <v>0.92720800471848297</v>
      </c>
      <c r="Q30" s="78">
        <f t="shared" si="5"/>
        <v>1.6038630717036227E-2</v>
      </c>
      <c r="R30" s="79">
        <v>6.5154870959093655E-2</v>
      </c>
      <c r="S30" s="80">
        <f t="shared" si="6"/>
        <v>0.33069056274947956</v>
      </c>
      <c r="T30" s="81">
        <f>分析係数表!F33</f>
        <v>0.61375438359859724</v>
      </c>
      <c r="U30" s="82">
        <f t="shared" si="7"/>
        <v>0.20296278250218006</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投入係数表!W31</f>
        <v>4.0675991503931919E-2</v>
      </c>
      <c r="E31" s="73">
        <f t="shared" si="0"/>
        <v>4.0675991503931916</v>
      </c>
      <c r="F31" s="72">
        <f>分析係数表!C34</f>
        <v>0.43058167090385968</v>
      </c>
      <c r="G31" s="73">
        <f t="shared" si="1"/>
        <v>1.7514336387434204</v>
      </c>
      <c r="H31" s="73">
        <v>2.118798596496871</v>
      </c>
      <c r="I31" s="73">
        <f t="shared" si="2"/>
        <v>2.118798596496871</v>
      </c>
      <c r="J31" s="72">
        <f>分析係数表!G34</f>
        <v>0.40252218378442245</v>
      </c>
      <c r="K31" s="74">
        <f t="shared" si="3"/>
        <v>0.85286343806128984</v>
      </c>
      <c r="L31" s="75"/>
      <c r="M31" s="76"/>
      <c r="N31" s="77">
        <f>分析係数表!H34</f>
        <v>0.17332617383102331</v>
      </c>
      <c r="O31" s="78">
        <f t="shared" si="4"/>
        <v>2.7989102199673166</v>
      </c>
      <c r="P31" s="72">
        <f>分析係数表!C34</f>
        <v>0.43058167090385968</v>
      </c>
      <c r="Q31" s="78">
        <f t="shared" si="5"/>
        <v>1.2051594392234166</v>
      </c>
      <c r="R31" s="79">
        <v>1.353814596594173</v>
      </c>
      <c r="S31" s="80">
        <f t="shared" si="6"/>
        <v>3.472613193091044</v>
      </c>
      <c r="T31" s="81">
        <f>分析係数表!F34</f>
        <v>0.66293540075026103</v>
      </c>
      <c r="U31" s="82">
        <f t="shared" si="7"/>
        <v>2.3021182188124549</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投入係数表!W32</f>
        <v>9.8235787200488742E-3</v>
      </c>
      <c r="E32" s="73">
        <f t="shared" si="0"/>
        <v>0.98235787200488744</v>
      </c>
      <c r="F32" s="72">
        <f>分析係数表!C35</f>
        <v>0.85041941808411148</v>
      </c>
      <c r="G32" s="73">
        <f t="shared" si="1"/>
        <v>0.8354162098607425</v>
      </c>
      <c r="H32" s="73">
        <v>1.1346960319929102</v>
      </c>
      <c r="I32" s="73">
        <f t="shared" si="2"/>
        <v>1.1346960319929102</v>
      </c>
      <c r="J32" s="72">
        <f>分析係数表!G35</f>
        <v>0.31439227022235533</v>
      </c>
      <c r="K32" s="74">
        <f t="shared" si="3"/>
        <v>0.35673966151054937</v>
      </c>
      <c r="L32" s="75"/>
      <c r="M32" s="76"/>
      <c r="N32" s="77">
        <f>分析係数表!H35</f>
        <v>5.0116599150103677E-2</v>
      </c>
      <c r="O32" s="78">
        <f t="shared" si="4"/>
        <v>0.80929416746937699</v>
      </c>
      <c r="P32" s="72">
        <f>分析係数表!C35</f>
        <v>0.85041941808411148</v>
      </c>
      <c r="Q32" s="78">
        <f t="shared" si="5"/>
        <v>0.68823947495817306</v>
      </c>
      <c r="R32" s="79">
        <v>1.0569226320953662</v>
      </c>
      <c r="S32" s="80">
        <f t="shared" si="6"/>
        <v>2.1916186640882764</v>
      </c>
      <c r="T32" s="81">
        <f>分析係数表!F35</f>
        <v>0.64510687312527537</v>
      </c>
      <c r="U32" s="82">
        <f t="shared" si="7"/>
        <v>1.4138282634729813</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投入係数表!W33</f>
        <v>1.2049711943511092E-3</v>
      </c>
      <c r="E33" s="73">
        <f t="shared" si="0"/>
        <v>0.12049711943511092</v>
      </c>
      <c r="F33" s="72">
        <f>分析係数表!C36</f>
        <v>0.99367212085214862</v>
      </c>
      <c r="G33" s="73">
        <f t="shared" si="1"/>
        <v>0.11973462822566132</v>
      </c>
      <c r="H33" s="73">
        <v>0.32565188150689439</v>
      </c>
      <c r="I33" s="73">
        <f t="shared" si="2"/>
        <v>0.32565188150689439</v>
      </c>
      <c r="J33" s="72">
        <f>分析係数表!G36</f>
        <v>5.4622350270852466E-2</v>
      </c>
      <c r="K33" s="74">
        <f t="shared" si="3"/>
        <v>1.7787871138031729E-2</v>
      </c>
      <c r="L33" s="75"/>
      <c r="M33" s="76"/>
      <c r="N33" s="77">
        <f>分析係数表!H36</f>
        <v>0.22260102528255266</v>
      </c>
      <c r="O33" s="78">
        <f t="shared" si="4"/>
        <v>3.5946116553980199</v>
      </c>
      <c r="P33" s="72">
        <f>分析係数表!C36</f>
        <v>0.99367212085214862</v>
      </c>
      <c r="Q33" s="78">
        <f t="shared" si="5"/>
        <v>3.5718653872592032</v>
      </c>
      <c r="R33" s="79">
        <v>3.8063160156207121</v>
      </c>
      <c r="S33" s="80">
        <f t="shared" si="6"/>
        <v>4.1319678971276064</v>
      </c>
      <c r="T33" s="81">
        <f>分析係数表!F36</f>
        <v>0.84078106922799567</v>
      </c>
      <c r="U33" s="82">
        <f t="shared" si="7"/>
        <v>3.4740803865627017</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投入係数表!W34</f>
        <v>1.4795305851347224E-2</v>
      </c>
      <c r="E34" s="73">
        <f t="shared" si="0"/>
        <v>1.4795305851347225</v>
      </c>
      <c r="F34" s="72">
        <f>分析係数表!C37</f>
        <v>0.57178358697686016</v>
      </c>
      <c r="G34" s="73">
        <f t="shared" si="1"/>
        <v>0.84597130501030438</v>
      </c>
      <c r="H34" s="73">
        <v>1.2288531359705546</v>
      </c>
      <c r="I34" s="73">
        <f t="shared" si="2"/>
        <v>1.2288531359705546</v>
      </c>
      <c r="J34" s="72">
        <f>分析係数表!G37</f>
        <v>0.36884830758302428</v>
      </c>
      <c r="K34" s="74">
        <f t="shared" si="3"/>
        <v>0.45326039947083108</v>
      </c>
      <c r="L34" s="75"/>
      <c r="M34" s="76"/>
      <c r="N34" s="77">
        <f>分析係数表!H37</f>
        <v>4.5622990798280361E-2</v>
      </c>
      <c r="O34" s="78">
        <f t="shared" si="4"/>
        <v>0.73673036442419837</v>
      </c>
      <c r="P34" s="72">
        <f>分析係数表!C37</f>
        <v>0.57178358697686016</v>
      </c>
      <c r="Q34" s="78">
        <f t="shared" si="5"/>
        <v>0.42125033040523752</v>
      </c>
      <c r="R34" s="79">
        <v>0.56899266674015725</v>
      </c>
      <c r="S34" s="80">
        <f t="shared" si="6"/>
        <v>1.7978458027107118</v>
      </c>
      <c r="T34" s="81">
        <f>分析係数表!F37</f>
        <v>0.64429400301330442</v>
      </c>
      <c r="U34" s="82">
        <f t="shared" si="7"/>
        <v>1.1583412690291521</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投入係数表!W35</f>
        <v>3.6673036349816369E-3</v>
      </c>
      <c r="E35" s="73">
        <f t="shared" si="0"/>
        <v>0.36673036349816368</v>
      </c>
      <c r="F35" s="72">
        <f>分析係数表!C38</f>
        <v>0.42668283982472699</v>
      </c>
      <c r="G35" s="73">
        <f t="shared" si="1"/>
        <v>0.15647755294735088</v>
      </c>
      <c r="H35" s="73">
        <v>0.37251139542009093</v>
      </c>
      <c r="I35" s="73">
        <f t="shared" si="2"/>
        <v>0.37251139542009093</v>
      </c>
      <c r="J35" s="72">
        <f>分析係数表!G38</f>
        <v>0.18042179614021467</v>
      </c>
      <c r="K35" s="74">
        <f t="shared" si="3"/>
        <v>6.7209175044390543E-2</v>
      </c>
      <c r="L35" s="75"/>
      <c r="M35" s="76"/>
      <c r="N35" s="77">
        <f>分析係数表!H38</f>
        <v>3.1385057501308801E-2</v>
      </c>
      <c r="O35" s="78">
        <f t="shared" si="4"/>
        <v>0.5068130003280098</v>
      </c>
      <c r="P35" s="72">
        <f>分析係数表!C38</f>
        <v>0.42668283982472699</v>
      </c>
      <c r="Q35" s="78">
        <f t="shared" si="5"/>
        <v>0.21624841024004551</v>
      </c>
      <c r="R35" s="79">
        <v>0.34653052557125419</v>
      </c>
      <c r="S35" s="80">
        <f t="shared" si="6"/>
        <v>0.71904192099134512</v>
      </c>
      <c r="T35" s="81">
        <f>分析係数表!F38</f>
        <v>0.52437100026299643</v>
      </c>
      <c r="U35" s="82">
        <f t="shared" si="7"/>
        <v>0.3770447313412581</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投入係数表!W36</f>
        <v>0</v>
      </c>
      <c r="E36" s="73">
        <f t="shared" si="0"/>
        <v>0</v>
      </c>
      <c r="F36" s="72">
        <f>分析係数表!C39</f>
        <v>1</v>
      </c>
      <c r="G36" s="73">
        <f t="shared" si="1"/>
        <v>0</v>
      </c>
      <c r="H36" s="73">
        <v>0.17442192312927451</v>
      </c>
      <c r="I36" s="73">
        <f t="shared" si="2"/>
        <v>0.17442192312927451</v>
      </c>
      <c r="J36" s="72">
        <f>分析係数表!G39</f>
        <v>0.351753812215997</v>
      </c>
      <c r="K36" s="74">
        <f t="shared" si="3"/>
        <v>6.1353576394767892E-2</v>
      </c>
      <c r="L36" s="75"/>
      <c r="M36" s="76"/>
      <c r="N36" s="77">
        <f>分析係数表!H39</f>
        <v>2.6196741762610056E-3</v>
      </c>
      <c r="O36" s="78">
        <f t="shared" si="4"/>
        <v>4.2303090542283747E-2</v>
      </c>
      <c r="P36" s="72">
        <f>分析係数表!C39</f>
        <v>1</v>
      </c>
      <c r="Q36" s="78">
        <f t="shared" si="5"/>
        <v>4.2303090542283747E-2</v>
      </c>
      <c r="R36" s="79">
        <v>5.5035202752666407E-2</v>
      </c>
      <c r="S36" s="80">
        <f t="shared" si="6"/>
        <v>0.22945712588194092</v>
      </c>
      <c r="T36" s="81">
        <f>分析係数表!F39</f>
        <v>0.70125652740175148</v>
      </c>
      <c r="U36" s="82">
        <f t="shared" si="7"/>
        <v>0.16090830728355646</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投入係数表!W37</f>
        <v>3.205560804427048E-4</v>
      </c>
      <c r="E37" s="73">
        <f t="shared" si="0"/>
        <v>3.2055608044270482E-2</v>
      </c>
      <c r="F37" s="72">
        <f>分析係数表!C40</f>
        <v>0.86812466863195592</v>
      </c>
      <c r="G37" s="73">
        <f t="shared" si="1"/>
        <v>2.7828264111228174E-2</v>
      </c>
      <c r="H37" s="73">
        <v>3.7364769154695276E-2</v>
      </c>
      <c r="I37" s="73">
        <f t="shared" si="2"/>
        <v>3.7364769154695276E-2</v>
      </c>
      <c r="J37" s="72">
        <f>分析係数表!G40</f>
        <v>0.5308449982881025</v>
      </c>
      <c r="K37" s="74">
        <f t="shared" si="3"/>
        <v>1.983490081795956E-2</v>
      </c>
      <c r="L37" s="75"/>
      <c r="M37" s="76"/>
      <c r="N37" s="77">
        <f>分析係数表!H40</f>
        <v>3.1726768564274997E-2</v>
      </c>
      <c r="O37" s="78">
        <f t="shared" si="4"/>
        <v>0.51233102778613859</v>
      </c>
      <c r="P37" s="72">
        <f>分析係数表!C40</f>
        <v>0.86812466863195592</v>
      </c>
      <c r="Q37" s="78">
        <f t="shared" si="5"/>
        <v>0.44476720372671097</v>
      </c>
      <c r="R37" s="79">
        <v>0.44865544186439221</v>
      </c>
      <c r="S37" s="80">
        <f t="shared" si="6"/>
        <v>0.48602021101908749</v>
      </c>
      <c r="T37" s="81">
        <f>分析係数表!F40</f>
        <v>0.72849135138041188</v>
      </c>
      <c r="U37" s="82">
        <f t="shared" si="7"/>
        <v>0.35406152032348798</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投入係数表!W38</f>
        <v>0</v>
      </c>
      <c r="E38" s="73">
        <f t="shared" si="0"/>
        <v>0</v>
      </c>
      <c r="F38" s="72">
        <f>分析係数表!C41</f>
        <v>0.9999434031873089</v>
      </c>
      <c r="G38" s="73">
        <f t="shared" si="1"/>
        <v>0</v>
      </c>
      <c r="H38" s="73">
        <v>4.7223801345752129E-3</v>
      </c>
      <c r="I38" s="73">
        <f t="shared" si="2"/>
        <v>4.7223801345752129E-3</v>
      </c>
      <c r="J38" s="72">
        <f>分析係数表!G41</f>
        <v>0.50163334603597476</v>
      </c>
      <c r="K38" s="74">
        <f t="shared" si="3"/>
        <v>2.3689033481607809E-3</v>
      </c>
      <c r="L38" s="75"/>
      <c r="M38" s="76"/>
      <c r="N38" s="77">
        <f>分析係数表!H41</f>
        <v>4.605647758626856E-2</v>
      </c>
      <c r="O38" s="78">
        <f t="shared" si="4"/>
        <v>0.74373040702771087</v>
      </c>
      <c r="P38" s="72">
        <f>分析係数表!C41</f>
        <v>0.9999434031873089</v>
      </c>
      <c r="Q38" s="78">
        <f t="shared" si="5"/>
        <v>0.74368831425717163</v>
      </c>
      <c r="R38" s="79">
        <v>0.75763443416377907</v>
      </c>
      <c r="S38" s="80">
        <f t="shared" si="6"/>
        <v>0.76235681429835433</v>
      </c>
      <c r="T38" s="81">
        <f>分析係数表!F41</f>
        <v>0.6065809667987323</v>
      </c>
      <c r="U38" s="82">
        <f t="shared" si="7"/>
        <v>0.46243113346269737</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投入係数表!W39</f>
        <v>4.4398349091787369E-4</v>
      </c>
      <c r="E39" s="73">
        <f>$C$25*D39</f>
        <v>4.4398349091787366E-2</v>
      </c>
      <c r="F39" s="72">
        <f>分析係数表!C42</f>
        <v>0.93692850875802069</v>
      </c>
      <c r="G39" s="73">
        <f>E39*F39</f>
        <v>4.1598079005886357E-2</v>
      </c>
      <c r="H39" s="73">
        <v>7.0736620032389133E-2</v>
      </c>
      <c r="I39" s="73">
        <f>C39+H39</f>
        <v>7.0736620032389133E-2</v>
      </c>
      <c r="J39" s="72">
        <f>分析係数表!G42</f>
        <v>0.49922072097325781</v>
      </c>
      <c r="K39" s="74">
        <f>I39*J39</f>
        <v>3.5313186451780693E-2</v>
      </c>
      <c r="L39" s="75"/>
      <c r="M39" s="76"/>
      <c r="N39" s="77">
        <f>分析係数表!H42</f>
        <v>1.1809361738003208E-2</v>
      </c>
      <c r="O39" s="78">
        <f t="shared" si="4"/>
        <v>0.19070024179967227</v>
      </c>
      <c r="P39" s="72">
        <f>分析係数表!C42</f>
        <v>0.93692850875802069</v>
      </c>
      <c r="Q39" s="78">
        <f>O39*P39</f>
        <v>0.1786724931691609</v>
      </c>
      <c r="R39" s="79">
        <v>0.19522888245373388</v>
      </c>
      <c r="S39" s="80">
        <f>I39+R39</f>
        <v>0.265965502486123</v>
      </c>
      <c r="T39" s="81">
        <f>分析係数表!F42</f>
        <v>0.57339238661209846</v>
      </c>
      <c r="U39" s="82">
        <f>S39*T39</f>
        <v>0.15250259422700407</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投入係数表!W40</f>
        <v>3.0975840194358215E-2</v>
      </c>
      <c r="E40" s="73">
        <f>$C$25*D40</f>
        <v>3.0975840194358213</v>
      </c>
      <c r="F40" s="72">
        <f>分析係数表!C43</f>
        <v>0.64668770435795053</v>
      </c>
      <c r="G40" s="73">
        <f>E40*F40</f>
        <v>2.0031694985848243</v>
      </c>
      <c r="H40" s="73">
        <v>3.0404315804047402</v>
      </c>
      <c r="I40" s="73">
        <f>C40+H40</f>
        <v>3.0404315804047402</v>
      </c>
      <c r="J40" s="72">
        <f>分析係数表!G43</f>
        <v>0.34525361813281841</v>
      </c>
      <c r="K40" s="74">
        <f>I40*J40</f>
        <v>1.0497200038200196</v>
      </c>
      <c r="L40" s="75"/>
      <c r="M40" s="76"/>
      <c r="N40" s="77">
        <f>分析係数表!H43</f>
        <v>1.6687581740348217E-2</v>
      </c>
      <c r="O40" s="78">
        <f t="shared" si="4"/>
        <v>0.26947484068468258</v>
      </c>
      <c r="P40" s="72">
        <f>分析係数表!C43</f>
        <v>0.64668770435795053</v>
      </c>
      <c r="Q40" s="78">
        <f>O40*P40</f>
        <v>0.17426606610460182</v>
      </c>
      <c r="R40" s="79">
        <v>0.70234580150511194</v>
      </c>
      <c r="S40" s="80">
        <f>I40+R40</f>
        <v>3.742777381909852</v>
      </c>
      <c r="T40" s="81">
        <f>分析係数表!F43</f>
        <v>0.5971160790993254</v>
      </c>
      <c r="U40" s="82">
        <f>S40*T40</f>
        <v>2.2348725552276494</v>
      </c>
      <c r="V40" s="83">
        <f>分析係数表!D43</f>
        <v>0.11965406207615147</v>
      </c>
      <c r="W40" s="127">
        <f>ROUND(S40*V40,0)</f>
        <v>0</v>
      </c>
      <c r="X40" s="72">
        <f>分析係数表!E43</f>
        <v>0.10089499703022012</v>
      </c>
      <c r="Y40" s="126">
        <f>ROUND(S40*X40,0)</f>
        <v>0</v>
      </c>
    </row>
    <row r="41" spans="1:25" x14ac:dyDescent="0.15">
      <c r="A41" s="10" t="s">
        <v>166</v>
      </c>
      <c r="B41" s="9" t="s">
        <v>42</v>
      </c>
      <c r="C41" s="86"/>
      <c r="D41" s="72">
        <f>投入係数表!W41</f>
        <v>1.5450625483942005E-4</v>
      </c>
      <c r="E41" s="73">
        <f>$C$25*D41</f>
        <v>1.5450625483942005E-2</v>
      </c>
      <c r="F41" s="72">
        <f>分析係数表!C44</f>
        <v>0.69156580457188765</v>
      </c>
      <c r="G41" s="73">
        <f>E41*F41</f>
        <v>1.0685124243941264E-2</v>
      </c>
      <c r="H41" s="73">
        <v>1.9529518544637397E-2</v>
      </c>
      <c r="I41" s="73">
        <f>C41+H41</f>
        <v>1.9529518544637397E-2</v>
      </c>
      <c r="J41" s="72">
        <f>分析係数表!G44</f>
        <v>0.27271905819722003</v>
      </c>
      <c r="K41" s="74">
        <f>I41*J41</f>
        <v>5.326071904538654E-3</v>
      </c>
      <c r="L41" s="75"/>
      <c r="M41" s="76"/>
      <c r="N41" s="77">
        <f>分析係数表!H44</f>
        <v>0.15674397651271663</v>
      </c>
      <c r="O41" s="78">
        <f t="shared" si="4"/>
        <v>2.5311371507425231</v>
      </c>
      <c r="P41" s="72">
        <f>分析係数表!C44</f>
        <v>0.69156580457188765</v>
      </c>
      <c r="Q41" s="78">
        <f>O41*P41</f>
        <v>1.7504479001350484</v>
      </c>
      <c r="R41" s="79">
        <v>1.7837569006164622</v>
      </c>
      <c r="S41" s="80">
        <f>I41+R41</f>
        <v>1.8032864191610996</v>
      </c>
      <c r="T41" s="81">
        <f>分析係数表!F44</f>
        <v>0.50862281906626206</v>
      </c>
      <c r="U41" s="82">
        <f>S41*T41</f>
        <v>0.91719262209762353</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投入係数表!W42</f>
        <v>7.6276363739690703E-4</v>
      </c>
      <c r="E42" s="73">
        <f>$C$25*D42</f>
        <v>7.6276363739690697E-2</v>
      </c>
      <c r="F42" s="72">
        <f>分析係数表!C45</f>
        <v>1</v>
      </c>
      <c r="G42" s="73">
        <f>E42*F42</f>
        <v>7.6276363739690697E-2</v>
      </c>
      <c r="H42" s="73">
        <v>0.10458938516387635</v>
      </c>
      <c r="I42" s="73">
        <f>C42+H42</f>
        <v>0.10458938516387635</v>
      </c>
      <c r="J42" s="72">
        <f>分析係数表!G45</f>
        <v>0</v>
      </c>
      <c r="K42" s="74">
        <f>I42*J42</f>
        <v>0</v>
      </c>
      <c r="L42" s="75"/>
      <c r="M42" s="76"/>
      <c r="N42" s="77">
        <f>分析係数表!H45</f>
        <v>0</v>
      </c>
      <c r="O42" s="78">
        <f t="shared" si="4"/>
        <v>0</v>
      </c>
      <c r="P42" s="72">
        <f>分析係数表!C45</f>
        <v>1</v>
      </c>
      <c r="Q42" s="78">
        <f>O42*P42</f>
        <v>0</v>
      </c>
      <c r="R42" s="79">
        <v>1.9743759791920997E-2</v>
      </c>
      <c r="S42" s="80">
        <f>I42+R42</f>
        <v>0.12433314495579735</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投入係数表!W43</f>
        <v>5.7646816460776721E-3</v>
      </c>
      <c r="E43" s="441">
        <f>$C$25*D43</f>
        <v>0.57646816460776718</v>
      </c>
      <c r="F43" s="447">
        <f>分析係数表!C46</f>
        <v>0.99300149364803736</v>
      </c>
      <c r="G43" s="441">
        <f>E43*F43</f>
        <v>0.57243374849605544</v>
      </c>
      <c r="H43" s="441">
        <v>0.70730460273418105</v>
      </c>
      <c r="I43" s="441">
        <f>C43+H43</f>
        <v>0.70730460273418105</v>
      </c>
      <c r="J43" s="447">
        <f>分析係数表!G46</f>
        <v>1.2662527198429125E-2</v>
      </c>
      <c r="K43" s="442">
        <f>I43*J43</f>
        <v>8.9562637696956743E-3</v>
      </c>
      <c r="L43" s="448"/>
      <c r="M43" s="449"/>
      <c r="N43" s="450">
        <f>分析係数表!H46</f>
        <v>3.642815848522589E-5</v>
      </c>
      <c r="O43" s="451">
        <f t="shared" si="4"/>
        <v>5.8825013456010645E-4</v>
      </c>
      <c r="P43" s="447">
        <f>分析係数表!C46</f>
        <v>0.99300149364803736</v>
      </c>
      <c r="Q43" s="451">
        <f>O43*P43</f>
        <v>5.8413326225684463E-4</v>
      </c>
      <c r="R43" s="452">
        <v>5.1630445344059278E-2</v>
      </c>
      <c r="S43" s="444">
        <f>I43+R43</f>
        <v>0.7589350480782403</v>
      </c>
      <c r="T43" s="453">
        <f>分析係数表!F46</f>
        <v>0.42786180544499286</v>
      </c>
      <c r="U43" s="445">
        <f>S43*T43</f>
        <v>0.32471931988623837</v>
      </c>
      <c r="V43" s="454">
        <f>分析係数表!D46</f>
        <v>2.303242583452741E-3</v>
      </c>
      <c r="W43" s="446">
        <f>ROUND(S43*V43,0)</f>
        <v>0</v>
      </c>
      <c r="X43" s="447">
        <f>分析係数表!E46</f>
        <v>2.2926285623308391E-3</v>
      </c>
      <c r="Y43" s="126">
        <f>ROUND(S43*X43,0)</f>
        <v>0</v>
      </c>
    </row>
    <row r="44" spans="1:25" x14ac:dyDescent="0.15">
      <c r="A44" s="129">
        <v>40</v>
      </c>
      <c r="B44" s="17" t="s">
        <v>137</v>
      </c>
      <c r="C44" s="135">
        <f>SUM(C5:C43)</f>
        <v>100</v>
      </c>
      <c r="D44" s="72">
        <f>投入係数表!W44</f>
        <v>0.68246123136157311</v>
      </c>
      <c r="E44" s="441">
        <f>SUM(E5:E43)</f>
        <v>68.246123136157308</v>
      </c>
      <c r="F44" s="447">
        <f>分析係数表!C47</f>
        <v>0.58532523599566522</v>
      </c>
      <c r="G44" s="441">
        <f>SUM(G5:G43)</f>
        <v>21.627195178200179</v>
      </c>
      <c r="H44" s="441">
        <f>SUM(H5:H43)</f>
        <v>28.059934452954018</v>
      </c>
      <c r="I44" s="441">
        <f>SUM(I5:I43)</f>
        <v>128.05993445295405</v>
      </c>
      <c r="J44" s="72">
        <f>分析係数表!G47</f>
        <v>0.25475569279079324</v>
      </c>
      <c r="K44" s="442">
        <f>SUM(K5:K43)</f>
        <v>23.677750675854838</v>
      </c>
      <c r="L44" s="15">
        <f>最終需要_まとめ!M21</f>
        <v>0.68200000000000005</v>
      </c>
      <c r="M44" s="441">
        <f>K44*L44</f>
        <v>16.148225960933001</v>
      </c>
      <c r="N44" s="77">
        <f>分析係数表!H47</f>
        <v>1</v>
      </c>
      <c r="O44" s="443">
        <f>SUM(O5:O43)</f>
        <v>16.148225960933001</v>
      </c>
      <c r="P44" s="72">
        <f>分析係数表!C47</f>
        <v>0.58532523599566522</v>
      </c>
      <c r="Q44" s="443">
        <f>SUM(Q5:Q43)</f>
        <v>10.486056509589067</v>
      </c>
      <c r="R44" s="441">
        <f>SUM(R5:R43)</f>
        <v>12.875317890302712</v>
      </c>
      <c r="S44" s="444">
        <f>SUM(S5:S43)</f>
        <v>140.93525234325676</v>
      </c>
      <c r="T44" s="453">
        <f>分析係数表!F47</f>
        <v>0.5063294671067512</v>
      </c>
      <c r="U44" s="445">
        <f>SUM(U5:U43)</f>
        <v>50.271270078642502</v>
      </c>
      <c r="V44" s="454">
        <f>分析係数表!D47</f>
        <v>6.4581730562403572E-2</v>
      </c>
      <c r="W44" s="446">
        <f>SUM(W5:W43)</f>
        <v>4</v>
      </c>
      <c r="X44" s="447">
        <f>分析係数表!E47</f>
        <v>5.7136770824146227E-2</v>
      </c>
      <c r="Y44" s="125">
        <f>SUM(Y5:Y43)</f>
        <v>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546</v>
      </c>
      <c r="C1" s="58"/>
      <c r="D1" s="58"/>
      <c r="E1" s="58"/>
      <c r="F1" s="59"/>
      <c r="G1" s="58" t="s">
        <v>445</v>
      </c>
    </row>
    <row r="2" spans="1:25" x14ac:dyDescent="0.15">
      <c r="B2" s="5" t="s">
        <v>769</v>
      </c>
      <c r="S2" s="5" t="s">
        <v>139</v>
      </c>
      <c r="U2" s="60" t="s">
        <v>170</v>
      </c>
      <c r="W2" s="5" t="s">
        <v>122</v>
      </c>
      <c r="Y2" s="5" t="s">
        <v>140</v>
      </c>
    </row>
    <row r="3" spans="1:25" ht="45" x14ac:dyDescent="0.15">
      <c r="B3" s="61"/>
      <c r="C3" s="62" t="s">
        <v>185</v>
      </c>
      <c r="D3" s="62" t="s">
        <v>192</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548</v>
      </c>
      <c r="D4" s="68" t="s">
        <v>549</v>
      </c>
      <c r="E4" s="68" t="s">
        <v>550</v>
      </c>
      <c r="F4" s="68" t="s">
        <v>551</v>
      </c>
      <c r="G4" s="68" t="s">
        <v>552</v>
      </c>
      <c r="H4" s="68" t="s">
        <v>144</v>
      </c>
      <c r="I4" s="68" t="s">
        <v>553</v>
      </c>
      <c r="J4" s="68" t="s">
        <v>554</v>
      </c>
      <c r="K4" s="69" t="s">
        <v>555</v>
      </c>
      <c r="L4" s="68" t="s">
        <v>556</v>
      </c>
      <c r="M4" s="68" t="s">
        <v>557</v>
      </c>
      <c r="N4" s="68" t="s">
        <v>558</v>
      </c>
      <c r="O4" s="68" t="s">
        <v>559</v>
      </c>
      <c r="P4" s="68" t="s">
        <v>560</v>
      </c>
      <c r="Q4" s="68" t="s">
        <v>561</v>
      </c>
      <c r="R4" s="68" t="s">
        <v>145</v>
      </c>
      <c r="S4" s="68" t="s">
        <v>562</v>
      </c>
      <c r="T4" s="70" t="s">
        <v>563</v>
      </c>
      <c r="U4" s="69" t="s">
        <v>564</v>
      </c>
      <c r="V4" s="68" t="s">
        <v>565</v>
      </c>
      <c r="W4" s="68" t="s">
        <v>566</v>
      </c>
      <c r="X4" s="68" t="s">
        <v>567</v>
      </c>
      <c r="Y4" s="69" t="s">
        <v>568</v>
      </c>
    </row>
    <row r="5" spans="1:25" x14ac:dyDescent="0.15">
      <c r="A5" s="8" t="s">
        <v>219</v>
      </c>
      <c r="B5" s="9" t="s">
        <v>220</v>
      </c>
      <c r="C5" s="86"/>
      <c r="D5" s="72">
        <f>投入係数表!X5</f>
        <v>4.5337056434256902E-3</v>
      </c>
      <c r="E5" s="73">
        <f t="shared" ref="E5:E38" si="0">$C$26*D5</f>
        <v>0.453370564342569</v>
      </c>
      <c r="F5" s="72">
        <f>分析係数表!C8</f>
        <v>0.16988323914406789</v>
      </c>
      <c r="G5" s="73">
        <f t="shared" ref="G5:G38" si="1">E5*F5</f>
        <v>7.7020060003089669E-2</v>
      </c>
      <c r="H5" s="73">
        <f t="array" ref="H5:H43">MMULT(逆行列係数!C5:AO43,'22'!G5:G43)</f>
        <v>8.9346539626942736E-2</v>
      </c>
      <c r="I5" s="73">
        <f t="shared" ref="I5:I38" si="2">C5+H5</f>
        <v>8.9346539626942736E-2</v>
      </c>
      <c r="J5" s="72">
        <f>分析係数表!G8</f>
        <v>0.11982810575688495</v>
      </c>
      <c r="K5" s="74">
        <f t="shared" ref="K5:K38" si="3">I5*J5</f>
        <v>1.0706226599429006E-2</v>
      </c>
      <c r="L5" s="75" t="s">
        <v>770</v>
      </c>
      <c r="M5" s="76" t="s">
        <v>770</v>
      </c>
      <c r="N5" s="77">
        <f>分析係数表!H8</f>
        <v>1.1007693311748612E-2</v>
      </c>
      <c r="O5" s="78">
        <f t="shared" ref="O5:O43" si="4">$M$44*N5</f>
        <v>0.24997883247429195</v>
      </c>
      <c r="P5" s="72">
        <f>分析係数表!C8</f>
        <v>0.16988323914406789</v>
      </c>
      <c r="Q5" s="78">
        <f t="shared" ref="Q5:Q38" si="5">O5*P5</f>
        <v>4.246721377818502E-2</v>
      </c>
      <c r="R5" s="79">
        <f t="array" ref="R5:R43">MMULT(逆行列係数!C5:AO43,'22'!Q5:Q43)</f>
        <v>7.1166239513351229E-2</v>
      </c>
      <c r="S5" s="80">
        <f t="shared" ref="S5:S38" si="6">I5+R5</f>
        <v>0.16051277914029397</v>
      </c>
      <c r="T5" s="81">
        <f>分析係数表!F8</f>
        <v>0.4520504153237429</v>
      </c>
      <c r="U5" s="82">
        <f t="shared" ref="U5:U38" si="7">S5*T5</f>
        <v>7.2559868475138109E-2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投入係数表!X6</f>
        <v>8.0186504633119433E-4</v>
      </c>
      <c r="E6" s="73">
        <f t="shared" si="0"/>
        <v>8.0186504633119438E-2</v>
      </c>
      <c r="F6" s="72">
        <f>分析係数表!C9</f>
        <v>0.40976645435244163</v>
      </c>
      <c r="G6" s="73">
        <f t="shared" si="1"/>
        <v>3.2857739690428989E-2</v>
      </c>
      <c r="H6" s="73">
        <v>4.5760157807368133E-2</v>
      </c>
      <c r="I6" s="73">
        <f t="shared" si="2"/>
        <v>4.5760157807368133E-2</v>
      </c>
      <c r="J6" s="72">
        <f>分析係数表!G9</f>
        <v>0.27278621711745094</v>
      </c>
      <c r="K6" s="74">
        <f t="shared" si="3"/>
        <v>1.2482740342969541E-2</v>
      </c>
      <c r="L6" s="75"/>
      <c r="M6" s="76"/>
      <c r="N6" s="77">
        <f>分析係数表!H9</f>
        <v>5.6766522140644718E-4</v>
      </c>
      <c r="O6" s="78">
        <f t="shared" si="4"/>
        <v>1.2891373811440437E-2</v>
      </c>
      <c r="P6" s="72">
        <f>分析係数表!C9</f>
        <v>0.40976645435244163</v>
      </c>
      <c r="Q6" s="78">
        <f t="shared" si="5"/>
        <v>5.2824525384458695E-3</v>
      </c>
      <c r="R6" s="79">
        <v>7.1106193443494694E-3</v>
      </c>
      <c r="S6" s="80">
        <f t="shared" si="6"/>
        <v>5.2870777151717605E-2</v>
      </c>
      <c r="T6" s="81">
        <f>分析係数表!F9</f>
        <v>0.74407187847350875</v>
      </c>
      <c r="U6" s="82">
        <f t="shared" si="7"/>
        <v>3.9339658471632788E-2</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投入係数表!X7</f>
        <v>8.5583253037582775E-3</v>
      </c>
      <c r="E7" s="73">
        <f t="shared" si="0"/>
        <v>0.85583253037582774</v>
      </c>
      <c r="F7" s="72">
        <f>分析係数表!C10</f>
        <v>0.68007710705743762</v>
      </c>
      <c r="G7" s="73">
        <f t="shared" si="1"/>
        <v>0.58203211138363953</v>
      </c>
      <c r="H7" s="73">
        <v>0.60698830394061276</v>
      </c>
      <c r="I7" s="73">
        <f t="shared" si="2"/>
        <v>0.60698830394061276</v>
      </c>
      <c r="J7" s="72">
        <f>分析係数表!G10</f>
        <v>0.17854260725424764</v>
      </c>
      <c r="K7" s="74">
        <f t="shared" si="3"/>
        <v>0.10837327435839073</v>
      </c>
      <c r="L7" s="75"/>
      <c r="M7" s="76"/>
      <c r="N7" s="77">
        <f>分析係数表!H10</f>
        <v>1.290834700219075E-3</v>
      </c>
      <c r="O7" s="78">
        <f t="shared" si="4"/>
        <v>2.9314166205345334E-2</v>
      </c>
      <c r="P7" s="72">
        <f>分析係数表!C10</f>
        <v>0.68007710705743762</v>
      </c>
      <c r="Q7" s="78">
        <f t="shared" si="5"/>
        <v>1.9935893348732157E-2</v>
      </c>
      <c r="R7" s="79">
        <v>3.3626429731153887E-2</v>
      </c>
      <c r="S7" s="80">
        <f t="shared" si="6"/>
        <v>0.64061473367176669</v>
      </c>
      <c r="T7" s="81">
        <f>分析係数表!F10</f>
        <v>0.51654343606185527</v>
      </c>
      <c r="U7" s="82">
        <f t="shared" si="7"/>
        <v>0.33090533572266467</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投入係数表!X8</f>
        <v>4.5664794191612975E-4</v>
      </c>
      <c r="E8" s="73">
        <f t="shared" si="0"/>
        <v>4.5664794191612977E-2</v>
      </c>
      <c r="F8" s="72">
        <f>分析係数表!C11</f>
        <v>2.1147201560344109E-2</v>
      </c>
      <c r="G8" s="73">
        <f t="shared" si="1"/>
        <v>9.6568260698167059E-4</v>
      </c>
      <c r="H8" s="73">
        <v>2.0227628596289876E-2</v>
      </c>
      <c r="I8" s="73">
        <f t="shared" si="2"/>
        <v>2.0227628596289876E-2</v>
      </c>
      <c r="J8" s="72">
        <f>分析係数表!G11</f>
        <v>0.2349962690544718</v>
      </c>
      <c r="K8" s="74">
        <f t="shared" si="3"/>
        <v>4.7534172519476635E-3</v>
      </c>
      <c r="L8" s="75"/>
      <c r="M8" s="76"/>
      <c r="N8" s="77">
        <f>分析係数表!H11</f>
        <v>-2.2238602446561594E-5</v>
      </c>
      <c r="O8" s="78">
        <f t="shared" si="4"/>
        <v>-5.0502677700132103E-4</v>
      </c>
      <c r="P8" s="72">
        <f>分析係数表!C11</f>
        <v>2.1147201560344109E-2</v>
      </c>
      <c r="Q8" s="78">
        <f t="shared" si="5"/>
        <v>-1.0679903046617892E-5</v>
      </c>
      <c r="R8" s="79">
        <v>5.8727047498524304E-3</v>
      </c>
      <c r="S8" s="80">
        <f t="shared" si="6"/>
        <v>2.6100333346142306E-2</v>
      </c>
      <c r="T8" s="81">
        <f>分析係数表!F11</f>
        <v>0.38828483104146677</v>
      </c>
      <c r="U8" s="82">
        <f t="shared" si="7"/>
        <v>1.0134363523432827E-2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投入係数表!X9</f>
        <v>8.5037023441989316E-3</v>
      </c>
      <c r="E9" s="73">
        <f t="shared" si="0"/>
        <v>0.85037023441989312</v>
      </c>
      <c r="F9" s="72">
        <f>分析係数表!C12</f>
        <v>0.26979296775158057</v>
      </c>
      <c r="G9" s="73">
        <f t="shared" si="1"/>
        <v>0.22942390923175024</v>
      </c>
      <c r="H9" s="73">
        <v>0.27239681496564455</v>
      </c>
      <c r="I9" s="73">
        <f t="shared" si="2"/>
        <v>0.27239681496564455</v>
      </c>
      <c r="J9" s="72">
        <f>分析係数表!G12</f>
        <v>0.14399966915404239</v>
      </c>
      <c r="K9" s="74">
        <f t="shared" si="3"/>
        <v>3.9225051233667714E-2</v>
      </c>
      <c r="L9" s="75"/>
      <c r="M9" s="76"/>
      <c r="N9" s="77">
        <f>分析係数表!H12</f>
        <v>8.4790563397567215E-2</v>
      </c>
      <c r="O9" s="78">
        <f t="shared" si="4"/>
        <v>1.9255483817248764</v>
      </c>
      <c r="P9" s="72">
        <f>分析係数表!C12</f>
        <v>0.26979296775158057</v>
      </c>
      <c r="Q9" s="78">
        <f t="shared" si="5"/>
        <v>0.51949941245480769</v>
      </c>
      <c r="R9" s="79">
        <v>0.65629017542452883</v>
      </c>
      <c r="S9" s="80">
        <f t="shared" si="6"/>
        <v>0.92868699039017333</v>
      </c>
      <c r="T9" s="81">
        <f>分析係数表!F12</f>
        <v>0.33481714299007204</v>
      </c>
      <c r="U9" s="82">
        <f t="shared" si="7"/>
        <v>0.31094032485448631</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投入係数表!X10</f>
        <v>1.0009111109654498E-2</v>
      </c>
      <c r="E10" s="73">
        <f t="shared" si="0"/>
        <v>1.0009111109654498</v>
      </c>
      <c r="F10" s="72">
        <f>分析係数表!C13</f>
        <v>6.684233532602335E-2</v>
      </c>
      <c r="G10" s="73">
        <f t="shared" si="1"/>
        <v>6.6903236110695166E-2</v>
      </c>
      <c r="H10" s="73">
        <v>7.4156956864613183E-2</v>
      </c>
      <c r="I10" s="73">
        <f t="shared" si="2"/>
        <v>7.4156956864613183E-2</v>
      </c>
      <c r="J10" s="72">
        <f>分析係数表!G13</f>
        <v>0.23596605339775753</v>
      </c>
      <c r="K10" s="74">
        <f t="shared" si="3"/>
        <v>1.7498524443330516E-2</v>
      </c>
      <c r="L10" s="75"/>
      <c r="M10" s="76"/>
      <c r="N10" s="77">
        <f>分析係数表!H13</f>
        <v>1.6879182236800124E-2</v>
      </c>
      <c r="O10" s="78">
        <f t="shared" si="4"/>
        <v>0.38331720817227505</v>
      </c>
      <c r="P10" s="72">
        <f>分析係数表!C13</f>
        <v>6.684233532602335E-2</v>
      </c>
      <c r="Q10" s="78">
        <f t="shared" si="5"/>
        <v>2.5621817364886307E-2</v>
      </c>
      <c r="R10" s="79">
        <v>2.8624952985923869E-2</v>
      </c>
      <c r="S10" s="80">
        <f t="shared" si="6"/>
        <v>0.10278190985053705</v>
      </c>
      <c r="T10" s="81">
        <f>分析係数表!F13</f>
        <v>0.36934894381465649</v>
      </c>
      <c r="U10" s="82">
        <f t="shared" si="7"/>
        <v>3.7962389846549094E-2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投入係数表!X11</f>
        <v>6.2222105693241832E-2</v>
      </c>
      <c r="E11" s="73">
        <f t="shared" si="0"/>
        <v>6.2222105693241829</v>
      </c>
      <c r="F11" s="72">
        <f>分析係数表!C14</f>
        <v>0.21710827927701792</v>
      </c>
      <c r="G11" s="73">
        <f t="shared" si="1"/>
        <v>1.3508934300052473</v>
      </c>
      <c r="H11" s="73">
        <v>1.518413663529621</v>
      </c>
      <c r="I11" s="73">
        <f t="shared" si="2"/>
        <v>1.518413663529621</v>
      </c>
      <c r="J11" s="72">
        <f>分析係数表!G14</f>
        <v>0.17574790290253137</v>
      </c>
      <c r="K11" s="74">
        <f t="shared" si="3"/>
        <v>0.2668580171038808</v>
      </c>
      <c r="L11" s="75"/>
      <c r="M11" s="76"/>
      <c r="N11" s="77">
        <f>分析係数表!H14</f>
        <v>1.1225515443921091E-3</v>
      </c>
      <c r="O11" s="78">
        <f t="shared" si="4"/>
        <v>2.5492545668932356E-2</v>
      </c>
      <c r="P11" s="72">
        <f>分析係数表!C14</f>
        <v>0.21710827927701792</v>
      </c>
      <c r="Q11" s="78">
        <f t="shared" si="5"/>
        <v>5.5346427245726998E-3</v>
      </c>
      <c r="R11" s="79">
        <v>3.1140072188724468E-2</v>
      </c>
      <c r="S11" s="80">
        <f t="shared" si="6"/>
        <v>1.5495537357183455</v>
      </c>
      <c r="T11" s="81">
        <f>分析係数表!F14</f>
        <v>0.32729567218469302</v>
      </c>
      <c r="U11" s="82">
        <f t="shared" si="7"/>
        <v>0.50716223151823803</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投入係数表!X12</f>
        <v>3.7390508277563295E-2</v>
      </c>
      <c r="E12" s="73">
        <f t="shared" si="0"/>
        <v>3.7390508277563295</v>
      </c>
      <c r="F12" s="72">
        <f>分析係数表!C15</f>
        <v>0.1777237835164599</v>
      </c>
      <c r="G12" s="73">
        <f t="shared" si="1"/>
        <v>0.6645182598692061</v>
      </c>
      <c r="H12" s="73">
        <v>0.78890382062675179</v>
      </c>
      <c r="I12" s="73">
        <f t="shared" si="2"/>
        <v>0.78890382062675179</v>
      </c>
      <c r="J12" s="72">
        <f>分析係数表!G15</f>
        <v>0.10387096116118634</v>
      </c>
      <c r="K12" s="74">
        <f t="shared" si="3"/>
        <v>8.1944198112232844E-2</v>
      </c>
      <c r="L12" s="75"/>
      <c r="M12" s="76"/>
      <c r="N12" s="77">
        <f>分析係数表!H15</f>
        <v>7.5144901505810619E-3</v>
      </c>
      <c r="O12" s="78">
        <f t="shared" si="4"/>
        <v>0.17065005549136428</v>
      </c>
      <c r="P12" s="72">
        <f>分析係数表!C15</f>
        <v>0.1777237835164599</v>
      </c>
      <c r="Q12" s="78">
        <f t="shared" si="5"/>
        <v>3.0328573519219092E-2</v>
      </c>
      <c r="R12" s="79">
        <v>7.118715659436986E-2</v>
      </c>
      <c r="S12" s="80">
        <f t="shared" si="6"/>
        <v>0.8600909772211216</v>
      </c>
      <c r="T12" s="81">
        <f>分析係数表!F15</f>
        <v>0.33005409485469872</v>
      </c>
      <c r="U12" s="82">
        <f t="shared" si="7"/>
        <v>0.28387654897941056</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投入係数表!X13</f>
        <v>8.8707686324377352E-3</v>
      </c>
      <c r="E13" s="73">
        <f t="shared" si="0"/>
        <v>0.88707686324377355</v>
      </c>
      <c r="F13" s="72">
        <f>分析係数表!C16</f>
        <v>0.12368252551663639</v>
      </c>
      <c r="G13" s="73">
        <f t="shared" si="1"/>
        <v>0.10971590677336579</v>
      </c>
      <c r="H13" s="73">
        <v>0.18398328254651583</v>
      </c>
      <c r="I13" s="73">
        <f t="shared" si="2"/>
        <v>0.18398328254651583</v>
      </c>
      <c r="J13" s="72">
        <f>分析係数表!G16</f>
        <v>1.9772048092292722E-2</v>
      </c>
      <c r="K13" s="74">
        <f t="shared" si="3"/>
        <v>3.6377263106875911E-3</v>
      </c>
      <c r="L13" s="75"/>
      <c r="M13" s="76"/>
      <c r="N13" s="77">
        <f>分析係数表!H16</f>
        <v>1.7113434381227897E-2</v>
      </c>
      <c r="O13" s="78">
        <f t="shared" si="4"/>
        <v>0.38863694918524044</v>
      </c>
      <c r="P13" s="72">
        <f>分析係数表!C16</f>
        <v>0.12368252551663639</v>
      </c>
      <c r="Q13" s="78">
        <f t="shared" si="5"/>
        <v>4.8067599384311217E-2</v>
      </c>
      <c r="R13" s="79">
        <v>6.9862157036170894E-2</v>
      </c>
      <c r="S13" s="80">
        <f t="shared" si="6"/>
        <v>0.25384543958268674</v>
      </c>
      <c r="T13" s="81">
        <f>分析係数表!F16</f>
        <v>0.17086837167280561</v>
      </c>
      <c r="U13" s="82">
        <f t="shared" si="7"/>
        <v>4.3374156918061235E-2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投入係数表!X14</f>
        <v>5.9246246856448678E-2</v>
      </c>
      <c r="E14" s="73">
        <f t="shared" si="0"/>
        <v>5.9246246856448677</v>
      </c>
      <c r="F14" s="72">
        <f>分析係数表!C17</f>
        <v>0.19283956701830429</v>
      </c>
      <c r="G14" s="73">
        <f t="shared" si="1"/>
        <v>1.1425020591257136</v>
      </c>
      <c r="H14" s="73">
        <v>1.2441387084182398</v>
      </c>
      <c r="I14" s="73">
        <f t="shared" si="2"/>
        <v>1.2441387084182398</v>
      </c>
      <c r="J14" s="72">
        <f>分析係数表!G17</f>
        <v>0.23402763404868787</v>
      </c>
      <c r="K14" s="74">
        <f t="shared" si="3"/>
        <v>0.29116283835951101</v>
      </c>
      <c r="L14" s="75"/>
      <c r="M14" s="76"/>
      <c r="N14" s="77">
        <f>分析係数表!H17</f>
        <v>3.1766349957435482E-3</v>
      </c>
      <c r="O14" s="78">
        <f t="shared" si="4"/>
        <v>7.213968312374841E-2</v>
      </c>
      <c r="P14" s="72">
        <f>分析係数表!C17</f>
        <v>0.19283956701830429</v>
      </c>
      <c r="Q14" s="78">
        <f t="shared" si="5"/>
        <v>1.3911385258421317E-2</v>
      </c>
      <c r="R14" s="79">
        <v>3.1982847722704967E-2</v>
      </c>
      <c r="S14" s="80">
        <f t="shared" si="6"/>
        <v>1.2761215561409447</v>
      </c>
      <c r="T14" s="81">
        <f>分析係数表!F17</f>
        <v>0.36995154049829787</v>
      </c>
      <c r="U14" s="82">
        <f t="shared" si="7"/>
        <v>0.47210313555742761</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投入係数表!X15</f>
        <v>7.6078858074256637E-3</v>
      </c>
      <c r="E15" s="73">
        <f t="shared" si="0"/>
        <v>0.76078858074256639</v>
      </c>
      <c r="F15" s="72">
        <f>分析係数表!C18</f>
        <v>0.30630539049432115</v>
      </c>
      <c r="G15" s="73">
        <f t="shared" si="1"/>
        <v>0.23303364330797216</v>
      </c>
      <c r="H15" s="73">
        <v>0.25568587721934044</v>
      </c>
      <c r="I15" s="73">
        <f t="shared" si="2"/>
        <v>0.25568587721934044</v>
      </c>
      <c r="J15" s="72">
        <f>分析係数表!G18</f>
        <v>0.21755179396051724</v>
      </c>
      <c r="K15" s="74">
        <f t="shared" si="3"/>
        <v>5.5624921279436058E-2</v>
      </c>
      <c r="L15" s="75"/>
      <c r="M15" s="76"/>
      <c r="N15" s="77">
        <f>分析係数表!H18</f>
        <v>5.3704565311248737E-4</v>
      </c>
      <c r="O15" s="78">
        <f t="shared" si="4"/>
        <v>1.2196019778927423E-2</v>
      </c>
      <c r="P15" s="72">
        <f>分析係数表!C18</f>
        <v>0.30630539049432115</v>
      </c>
      <c r="Q15" s="78">
        <f t="shared" si="5"/>
        <v>3.7357066008608286E-3</v>
      </c>
      <c r="R15" s="79">
        <v>9.8717263585740098E-3</v>
      </c>
      <c r="S15" s="80">
        <f t="shared" si="6"/>
        <v>0.26555760357791447</v>
      </c>
      <c r="T15" s="81">
        <f>分析係数表!F18</f>
        <v>0.4635011306393737</v>
      </c>
      <c r="U15" s="82">
        <f t="shared" si="7"/>
        <v>0.12308624950824595</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投入係数表!X16</f>
        <v>5.5475077728471449E-3</v>
      </c>
      <c r="E16" s="73">
        <f t="shared" si="0"/>
        <v>0.55475077728471445</v>
      </c>
      <c r="F16" s="72">
        <f>分析係数表!C19</f>
        <v>0.36966314955627488</v>
      </c>
      <c r="G16" s="73">
        <f t="shared" si="1"/>
        <v>0.20507091954985915</v>
      </c>
      <c r="H16" s="73">
        <v>0.32626193726981345</v>
      </c>
      <c r="I16" s="73">
        <f t="shared" si="2"/>
        <v>0.32626193726981345</v>
      </c>
      <c r="J16" s="72">
        <f>分析係数表!G19</f>
        <v>4.2381117789262797E-2</v>
      </c>
      <c r="K16" s="74">
        <f t="shared" si="3"/>
        <v>1.3827345593585033E-2</v>
      </c>
      <c r="L16" s="75"/>
      <c r="M16" s="76"/>
      <c r="N16" s="77">
        <f>分析係数表!H19</f>
        <v>-1.254655481313475E-4</v>
      </c>
      <c r="O16" s="78">
        <f t="shared" si="4"/>
        <v>-2.8492555478581995E-3</v>
      </c>
      <c r="P16" s="72">
        <f>分析係数表!C19</f>
        <v>0.36966314955627488</v>
      </c>
      <c r="Q16" s="78">
        <f t="shared" si="5"/>
        <v>-1.0532647797119516E-3</v>
      </c>
      <c r="R16" s="79">
        <v>6.6847101435660713E-3</v>
      </c>
      <c r="S16" s="80">
        <f t="shared" si="6"/>
        <v>0.33294664741337954</v>
      </c>
      <c r="T16" s="81">
        <f>分析係数表!F19</f>
        <v>0.17645477862102601</v>
      </c>
      <c r="U16" s="82">
        <f t="shared" si="7"/>
        <v>5.8750026961940691E-2</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投入係数表!X17</f>
        <v>1.8523738045765299E-2</v>
      </c>
      <c r="E17" s="73">
        <f t="shared" si="0"/>
        <v>1.8523738045765299</v>
      </c>
      <c r="F17" s="72">
        <f>分析係数表!C20</f>
        <v>0.11840151680286914</v>
      </c>
      <c r="G17" s="73">
        <f t="shared" si="1"/>
        <v>0.21932386814776264</v>
      </c>
      <c r="H17" s="73">
        <v>0.24199345961157165</v>
      </c>
      <c r="I17" s="73">
        <f t="shared" si="2"/>
        <v>0.24199345961157165</v>
      </c>
      <c r="J17" s="72">
        <f>分析係数表!G20</f>
        <v>0.11103277983246747</v>
      </c>
      <c r="K17" s="74">
        <f t="shared" si="3"/>
        <v>2.6869206521948744E-2</v>
      </c>
      <c r="L17" s="75"/>
      <c r="M17" s="76"/>
      <c r="N17" s="77">
        <f>分析係数表!H20</f>
        <v>6.0558701736942728E-4</v>
      </c>
      <c r="O17" s="78">
        <f t="shared" si="4"/>
        <v>1.3752557531924035E-2</v>
      </c>
      <c r="P17" s="72">
        <f>分析係数表!C20</f>
        <v>0.11840151680286914</v>
      </c>
      <c r="Q17" s="78">
        <f t="shared" si="5"/>
        <v>1.6283236716985283E-3</v>
      </c>
      <c r="R17" s="79">
        <v>4.2468046314096198E-3</v>
      </c>
      <c r="S17" s="80">
        <f t="shared" si="6"/>
        <v>0.24624026424298126</v>
      </c>
      <c r="T17" s="81">
        <f>分析係数表!F20</f>
        <v>0.24737258814980315</v>
      </c>
      <c r="U17" s="82">
        <f t="shared" si="7"/>
        <v>6.0913091472477698E-2</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投入係数表!X18</f>
        <v>1.5539139535442654E-2</v>
      </c>
      <c r="E18" s="73">
        <f t="shared" si="0"/>
        <v>1.5539139535442654</v>
      </c>
      <c r="F18" s="72">
        <f>分析係数表!C21</f>
        <v>0.26258212636596168</v>
      </c>
      <c r="G18" s="73">
        <f t="shared" si="1"/>
        <v>0.40803003011139138</v>
      </c>
      <c r="H18" s="73">
        <v>0.45046610637384737</v>
      </c>
      <c r="I18" s="73">
        <f t="shared" si="2"/>
        <v>0.45046610637384737</v>
      </c>
      <c r="J18" s="72">
        <f>分析係数表!G21</f>
        <v>0.28467983327929475</v>
      </c>
      <c r="K18" s="74">
        <f t="shared" si="3"/>
        <v>0.12823861606047993</v>
      </c>
      <c r="L18" s="75"/>
      <c r="M18" s="76"/>
      <c r="N18" s="77">
        <f>分析係数表!H21</f>
        <v>1.0324354165676096E-3</v>
      </c>
      <c r="O18" s="78">
        <f t="shared" si="4"/>
        <v>2.344605656511357E-2</v>
      </c>
      <c r="P18" s="72">
        <f>分析係数表!C21</f>
        <v>0.26258212636596168</v>
      </c>
      <c r="Q18" s="78">
        <f t="shared" si="5"/>
        <v>6.1565153877641372E-3</v>
      </c>
      <c r="R18" s="79">
        <v>1.7885081902571504E-2</v>
      </c>
      <c r="S18" s="80">
        <f t="shared" si="6"/>
        <v>0.46835118827641886</v>
      </c>
      <c r="T18" s="81">
        <f>分析係数表!F21</f>
        <v>0.42515189534375575</v>
      </c>
      <c r="U18" s="82">
        <f t="shared" si="7"/>
        <v>0.19912039538221968</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投入係数表!X19</f>
        <v>1.7260855220753229E-4</v>
      </c>
      <c r="E19" s="73">
        <f t="shared" si="0"/>
        <v>1.726085522075323E-2</v>
      </c>
      <c r="F19" s="72">
        <f>分析係数表!C22</f>
        <v>0.19256748567873505</v>
      </c>
      <c r="G19" s="73">
        <f t="shared" si="1"/>
        <v>3.3238794905251167E-3</v>
      </c>
      <c r="H19" s="73">
        <v>2.2524390870579735E-2</v>
      </c>
      <c r="I19" s="73">
        <f t="shared" si="2"/>
        <v>2.2524390870579735E-2</v>
      </c>
      <c r="J19" s="72">
        <f>分析係数表!G22</f>
        <v>0.19753386347788673</v>
      </c>
      <c r="K19" s="74">
        <f t="shared" si="3"/>
        <v>4.4493299511516558E-3</v>
      </c>
      <c r="L19" s="75"/>
      <c r="M19" s="76"/>
      <c r="N19" s="77">
        <f>分析係数表!H22</f>
        <v>4.8211298587508529E-5</v>
      </c>
      <c r="O19" s="78">
        <f t="shared" si="4"/>
        <v>1.0948528262603265E-3</v>
      </c>
      <c r="P19" s="72">
        <f>分析係数表!C22</f>
        <v>0.19256748567873505</v>
      </c>
      <c r="Q19" s="78">
        <f t="shared" si="5"/>
        <v>2.1083305594120802E-4</v>
      </c>
      <c r="R19" s="79">
        <v>5.1465038553590156E-3</v>
      </c>
      <c r="S19" s="80">
        <f t="shared" si="6"/>
        <v>2.7670894725938752E-2</v>
      </c>
      <c r="T19" s="81">
        <f>分析係数表!F22</f>
        <v>0.41915604646677446</v>
      </c>
      <c r="U19" s="82">
        <f t="shared" si="7"/>
        <v>1.1598422835522808E-2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投入係数表!X20</f>
        <v>4.5883286029850352E-5</v>
      </c>
      <c r="E20" s="73">
        <f t="shared" si="0"/>
        <v>4.5883286029850352E-3</v>
      </c>
      <c r="F20" s="72">
        <f>分析係数表!C23</f>
        <v>0.20116432520583094</v>
      </c>
      <c r="G20" s="73">
        <f t="shared" si="1"/>
        <v>9.2300802724209759E-4</v>
      </c>
      <c r="H20" s="73">
        <v>2.2921162347690958E-2</v>
      </c>
      <c r="I20" s="73">
        <f t="shared" si="2"/>
        <v>2.2921162347690958E-2</v>
      </c>
      <c r="J20" s="72">
        <f>分析係数表!G23</f>
        <v>0.20785566100352021</v>
      </c>
      <c r="K20" s="74">
        <f t="shared" si="3"/>
        <v>4.764293350748303E-3</v>
      </c>
      <c r="L20" s="75"/>
      <c r="M20" s="76"/>
      <c r="N20" s="77">
        <f>分析係数表!H23</f>
        <v>2.5225877402069866E-5</v>
      </c>
      <c r="O20" s="78">
        <f t="shared" si="4"/>
        <v>5.7286619480746866E-4</v>
      </c>
      <c r="P20" s="72">
        <f>分析係数表!C23</f>
        <v>0.20116432520583094</v>
      </c>
      <c r="Q20" s="78">
        <f t="shared" si="5"/>
        <v>1.1524024151167653E-4</v>
      </c>
      <c r="R20" s="79">
        <v>4.9058816167382351E-3</v>
      </c>
      <c r="S20" s="80">
        <f t="shared" si="6"/>
        <v>2.7827043964429192E-2</v>
      </c>
      <c r="T20" s="81">
        <f>分析係数表!F23</f>
        <v>0.42478695148042223</v>
      </c>
      <c r="U20" s="82">
        <f t="shared" si="7"/>
        <v>1.182056517436156E-2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投入係数表!X21</f>
        <v>1.1361575588343897E-4</v>
      </c>
      <c r="E21" s="73">
        <f t="shared" si="0"/>
        <v>1.1361575588343897E-2</v>
      </c>
      <c r="F21" s="72">
        <f>分析係数表!C24</f>
        <v>0.46796458506974481</v>
      </c>
      <c r="G21" s="73">
        <f t="shared" si="1"/>
        <v>5.3168150059378933E-3</v>
      </c>
      <c r="H21" s="73">
        <v>2.6892882978212098E-2</v>
      </c>
      <c r="I21" s="73">
        <f t="shared" si="2"/>
        <v>2.6892882978212098E-2</v>
      </c>
      <c r="J21" s="72">
        <f>分析係数表!G24</f>
        <v>0.19290112247208774</v>
      </c>
      <c r="K21" s="74">
        <f t="shared" si="3"/>
        <v>5.1876673130076155E-3</v>
      </c>
      <c r="L21" s="75"/>
      <c r="M21" s="76"/>
      <c r="N21" s="77">
        <f>分析係数表!H24</f>
        <v>1.1220536652328578E-3</v>
      </c>
      <c r="O21" s="78">
        <f t="shared" si="4"/>
        <v>2.5481239099298E-2</v>
      </c>
      <c r="P21" s="72">
        <f>分析係数表!C24</f>
        <v>0.46796458506974481</v>
      </c>
      <c r="Q21" s="78">
        <f t="shared" si="5"/>
        <v>1.1924317482165946E-2</v>
      </c>
      <c r="R21" s="79">
        <v>2.4199655684756648E-2</v>
      </c>
      <c r="S21" s="80">
        <f t="shared" si="6"/>
        <v>5.1092538662968742E-2</v>
      </c>
      <c r="T21" s="81">
        <f>分析係数表!F24</f>
        <v>0.36341689561906876</v>
      </c>
      <c r="U21" s="82">
        <f t="shared" si="7"/>
        <v>1.8567891790193348E-2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投入係数表!X22</f>
        <v>1.4333064588372302E-3</v>
      </c>
      <c r="E22" s="73">
        <f t="shared" si="0"/>
        <v>0.14333064588372302</v>
      </c>
      <c r="F22" s="72">
        <f>分析係数表!C25</f>
        <v>0.11839811615034102</v>
      </c>
      <c r="G22" s="73">
        <f t="shared" si="1"/>
        <v>1.6970078459244434E-2</v>
      </c>
      <c r="H22" s="73">
        <v>3.4116337246956112E-2</v>
      </c>
      <c r="I22" s="73">
        <f t="shared" si="2"/>
        <v>3.4116337246956112E-2</v>
      </c>
      <c r="J22" s="72">
        <f>分析係数表!G25</f>
        <v>0.19601885967651284</v>
      </c>
      <c r="K22" s="74">
        <f t="shared" si="3"/>
        <v>6.6874455234876787E-3</v>
      </c>
      <c r="L22" s="75"/>
      <c r="M22" s="76"/>
      <c r="N22" s="77">
        <f>分析係数表!H25</f>
        <v>4.7721717414244671E-4</v>
      </c>
      <c r="O22" s="78">
        <f t="shared" si="4"/>
        <v>1.0837346994532079E-2</v>
      </c>
      <c r="P22" s="72">
        <f>分析係数表!C25</f>
        <v>0.11839811615034102</v>
      </c>
      <c r="Q22" s="78">
        <f t="shared" si="5"/>
        <v>1.2831214682201583E-3</v>
      </c>
      <c r="R22" s="79">
        <v>8.0945871277609948E-3</v>
      </c>
      <c r="S22" s="80">
        <f t="shared" si="6"/>
        <v>4.2210924374717108E-2</v>
      </c>
      <c r="T22" s="81">
        <f>分析係数表!F25</f>
        <v>0.34892899519140697</v>
      </c>
      <c r="U22" s="82">
        <f t="shared" si="7"/>
        <v>1.4728615428170508E-2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投入係数表!X23</f>
        <v>1.3371700500127818E-3</v>
      </c>
      <c r="E23" s="73">
        <f t="shared" si="0"/>
        <v>0.13371700500127817</v>
      </c>
      <c r="F23" s="72">
        <f>分析係数表!C26</f>
        <v>0.29113960871661038</v>
      </c>
      <c r="G23" s="73">
        <f t="shared" si="1"/>
        <v>3.8930316514829158E-2</v>
      </c>
      <c r="H23" s="73">
        <v>6.1017929248250488E-2</v>
      </c>
      <c r="I23" s="73">
        <f t="shared" si="2"/>
        <v>6.1017929248250488E-2</v>
      </c>
      <c r="J23" s="72">
        <f>分析係数表!G26</f>
        <v>0.2004458717578543</v>
      </c>
      <c r="K23" s="74">
        <f t="shared" si="3"/>
        <v>1.2230792021024645E-2</v>
      </c>
      <c r="L23" s="75"/>
      <c r="M23" s="76"/>
      <c r="N23" s="77">
        <f>分析係数表!H26</f>
        <v>1.0726059667332082E-2</v>
      </c>
      <c r="O23" s="78">
        <f t="shared" si="4"/>
        <v>0.24358308291779013</v>
      </c>
      <c r="P23" s="72">
        <f>分析係数表!C26</f>
        <v>0.29113960871661038</v>
      </c>
      <c r="Q23" s="78">
        <f t="shared" si="5"/>
        <v>7.0916683450671078E-2</v>
      </c>
      <c r="R23" s="79">
        <v>7.9789155810759058E-2</v>
      </c>
      <c r="S23" s="80">
        <f t="shared" si="6"/>
        <v>0.14080708505900955</v>
      </c>
      <c r="T23" s="81">
        <f>分析係数表!F26</f>
        <v>0.34176102976079403</v>
      </c>
      <c r="U23" s="82">
        <f t="shared" si="7"/>
        <v>4.8122374387382816E-2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投入係数表!X24</f>
        <v>5.6807877941719487E-5</v>
      </c>
      <c r="E24" s="73">
        <f t="shared" si="0"/>
        <v>5.6807877941719483E-3</v>
      </c>
      <c r="F24" s="72">
        <f>分析係数表!C27</f>
        <v>0.22390034937983039</v>
      </c>
      <c r="G24" s="73">
        <f t="shared" si="1"/>
        <v>1.2719303718677752E-3</v>
      </c>
      <c r="H24" s="73">
        <v>3.9870802020290814E-3</v>
      </c>
      <c r="I24" s="73">
        <f t="shared" si="2"/>
        <v>3.9870802020290814E-3</v>
      </c>
      <c r="J24" s="72">
        <f>分析係数表!G27</f>
        <v>0.17801424712710151</v>
      </c>
      <c r="K24" s="74">
        <f t="shared" si="3"/>
        <v>7.0975708039957869E-4</v>
      </c>
      <c r="L24" s="75"/>
      <c r="M24" s="76"/>
      <c r="N24" s="77">
        <f>分析係数表!H27</f>
        <v>1.001616696609949E-2</v>
      </c>
      <c r="O24" s="78">
        <f t="shared" si="4"/>
        <v>0.22746179904746811</v>
      </c>
      <c r="P24" s="72">
        <f>分析係数表!C27</f>
        <v>0.22390034937983039</v>
      </c>
      <c r="Q24" s="78">
        <f t="shared" si="5"/>
        <v>5.0928776277292878E-2</v>
      </c>
      <c r="R24" s="79">
        <v>5.2009953078730867E-2</v>
      </c>
      <c r="S24" s="80">
        <f t="shared" si="6"/>
        <v>5.5997033280759945E-2</v>
      </c>
      <c r="T24" s="81">
        <f>分析係数表!F27</f>
        <v>0.3354402389489512</v>
      </c>
      <c r="U24" s="82">
        <f t="shared" si="7"/>
        <v>1.878365822413049E-2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投入係数表!X25</f>
        <v>2.1849183823738266E-6</v>
      </c>
      <c r="E25" s="73">
        <f t="shared" si="0"/>
        <v>2.1849183823738266E-4</v>
      </c>
      <c r="F25" s="72">
        <f>分析係数表!C28</f>
        <v>0.22512814125204084</v>
      </c>
      <c r="G25" s="73">
        <f t="shared" si="1"/>
        <v>4.9188661421123537E-5</v>
      </c>
      <c r="H25" s="73">
        <v>5.0981021440603257E-2</v>
      </c>
      <c r="I25" s="73">
        <f t="shared" si="2"/>
        <v>5.0981021440603257E-2</v>
      </c>
      <c r="J25" s="72">
        <f>分析係数表!G28</f>
        <v>0.17968722251031818</v>
      </c>
      <c r="K25" s="74">
        <f t="shared" si="3"/>
        <v>9.1606381434009791E-3</v>
      </c>
      <c r="L25" s="75"/>
      <c r="M25" s="76"/>
      <c r="N25" s="77">
        <f>分析係数表!H28</f>
        <v>8.1409051127791718E-3</v>
      </c>
      <c r="O25" s="78">
        <f t="shared" si="4"/>
        <v>0.18487560451965895</v>
      </c>
      <c r="P25" s="72">
        <f>分析係数表!C28</f>
        <v>0.22512814125204084</v>
      </c>
      <c r="Q25" s="78">
        <f t="shared" si="5"/>
        <v>4.1620701208358223E-2</v>
      </c>
      <c r="R25" s="79">
        <v>5.3560137236363402E-2</v>
      </c>
      <c r="S25" s="80">
        <f t="shared" si="6"/>
        <v>0.10454115867696666</v>
      </c>
      <c r="T25" s="81">
        <f>分析係数表!F28</f>
        <v>0.30733691598411605</v>
      </c>
      <c r="U25" s="82">
        <f t="shared" si="7"/>
        <v>3.2129357301185046E-2</v>
      </c>
      <c r="V25" s="83">
        <f>分析係数表!D28</f>
        <v>2.8688437249149327E-2</v>
      </c>
      <c r="W25" s="84">
        <f t="shared" si="8"/>
        <v>0</v>
      </c>
      <c r="X25" s="72">
        <f>分析係数表!E28</f>
        <v>2.8133457885501985E-2</v>
      </c>
      <c r="Y25" s="85">
        <f t="shared" si="9"/>
        <v>0</v>
      </c>
    </row>
    <row r="26" spans="1:25" x14ac:dyDescent="0.15">
      <c r="A26" s="10" t="s">
        <v>14</v>
      </c>
      <c r="B26" s="9" t="s">
        <v>55</v>
      </c>
      <c r="C26" s="71">
        <f>最終需要_まとめ!C27</f>
        <v>100</v>
      </c>
      <c r="D26" s="72">
        <f>投入係数表!X26</f>
        <v>5.7830419744670437E-2</v>
      </c>
      <c r="E26" s="73">
        <f t="shared" si="0"/>
        <v>5.7830419744670438</v>
      </c>
      <c r="F26" s="72">
        <f>分析係数表!C29</f>
        <v>0.20292812083079403</v>
      </c>
      <c r="G26" s="73">
        <f t="shared" si="1"/>
        <v>1.173541840564202</v>
      </c>
      <c r="H26" s="73">
        <v>1.2321885576498659</v>
      </c>
      <c r="I26" s="73">
        <f t="shared" si="2"/>
        <v>101.23218855764986</v>
      </c>
      <c r="J26" s="72">
        <f>分析係数表!G29</f>
        <v>0.25422836329948895</v>
      </c>
      <c r="K26" s="74">
        <f t="shared" si="3"/>
        <v>25.736093610236576</v>
      </c>
      <c r="L26" s="75"/>
      <c r="M26" s="76"/>
      <c r="N26" s="77">
        <f>分析係数表!H29</f>
        <v>1.2173975242294967E-2</v>
      </c>
      <c r="O26" s="78">
        <f t="shared" si="4"/>
        <v>0.27646447184277539</v>
      </c>
      <c r="P26" s="72">
        <f>分析係数表!C29</f>
        <v>0.20292812083079403</v>
      </c>
      <c r="Q26" s="78">
        <f t="shared" si="5"/>
        <v>5.6102415747532379E-2</v>
      </c>
      <c r="R26" s="79">
        <v>8.181064584666442E-2</v>
      </c>
      <c r="S26" s="80">
        <f t="shared" si="6"/>
        <v>101.31399920349652</v>
      </c>
      <c r="T26" s="81">
        <f>分析係数表!F29</f>
        <v>0.40384720428768384</v>
      </c>
      <c r="U26" s="82">
        <f t="shared" si="7"/>
        <v>40.915375333536694</v>
      </c>
      <c r="V26" s="83">
        <f>分析係数表!D29</f>
        <v>7.670374473161555E-2</v>
      </c>
      <c r="W26" s="84">
        <f t="shared" si="8"/>
        <v>8</v>
      </c>
      <c r="X26" s="72">
        <f>分析係数表!E29</f>
        <v>6.1557890505000185E-2</v>
      </c>
      <c r="Y26" s="85">
        <f t="shared" si="9"/>
        <v>6</v>
      </c>
    </row>
    <row r="27" spans="1:25" x14ac:dyDescent="0.15">
      <c r="A27" s="10" t="s">
        <v>15</v>
      </c>
      <c r="B27" s="9" t="s">
        <v>36</v>
      </c>
      <c r="C27" s="86"/>
      <c r="D27" s="72">
        <f>投入係数表!X27</f>
        <v>1.5250730308969309E-3</v>
      </c>
      <c r="E27" s="73">
        <f t="shared" si="0"/>
        <v>0.1525073030896931</v>
      </c>
      <c r="F27" s="72">
        <f>分析係数表!C30</f>
        <v>1</v>
      </c>
      <c r="G27" s="73">
        <f t="shared" si="1"/>
        <v>0.1525073030896931</v>
      </c>
      <c r="H27" s="73">
        <v>0.28141543396553659</v>
      </c>
      <c r="I27" s="73">
        <f t="shared" si="2"/>
        <v>0.28141543396553659</v>
      </c>
      <c r="J27" s="72">
        <f>分析係数表!G30</f>
        <v>0.34673715455884868</v>
      </c>
      <c r="K27" s="74">
        <f t="shared" si="3"/>
        <v>9.757718682215373E-2</v>
      </c>
      <c r="L27" s="75"/>
      <c r="M27" s="76"/>
      <c r="N27" s="77">
        <f>分析係数表!H30</f>
        <v>0</v>
      </c>
      <c r="O27" s="78">
        <f t="shared" si="4"/>
        <v>0</v>
      </c>
      <c r="P27" s="72">
        <f>分析係数表!C30</f>
        <v>1</v>
      </c>
      <c r="Q27" s="78">
        <f t="shared" si="5"/>
        <v>0</v>
      </c>
      <c r="R27" s="79">
        <v>9.7644831508270899E-2</v>
      </c>
      <c r="S27" s="80">
        <f t="shared" si="6"/>
        <v>0.3790602654738075</v>
      </c>
      <c r="T27" s="81">
        <f>分析係数表!F30</f>
        <v>0.44336430675838301</v>
      </c>
      <c r="U27" s="82">
        <f t="shared" si="7"/>
        <v>0.16806179182144329</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投入係数表!X28</f>
        <v>1.4603994467786655E-2</v>
      </c>
      <c r="E28" s="73">
        <f t="shared" si="0"/>
        <v>1.4603994467786656</v>
      </c>
      <c r="F28" s="72">
        <f>分析係数表!C31</f>
        <v>0.99667993786519227</v>
      </c>
      <c r="G28" s="73">
        <f t="shared" si="1"/>
        <v>1.4555508298737216</v>
      </c>
      <c r="H28" s="73">
        <v>2.1338356067302469</v>
      </c>
      <c r="I28" s="73">
        <f t="shared" si="2"/>
        <v>2.1338356067302469</v>
      </c>
      <c r="J28" s="72">
        <f>分析係数表!G31</f>
        <v>7.0744430198025232E-2</v>
      </c>
      <c r="K28" s="74">
        <f t="shared" si="3"/>
        <v>0.15095698413438877</v>
      </c>
      <c r="L28" s="75"/>
      <c r="M28" s="76"/>
      <c r="N28" s="77">
        <f>分析係数表!H31</f>
        <v>1.5783931066306964E-2</v>
      </c>
      <c r="O28" s="78">
        <f t="shared" si="4"/>
        <v>0.35844463940495996</v>
      </c>
      <c r="P28" s="72">
        <f>分析係数表!C31</f>
        <v>0.99667993786519227</v>
      </c>
      <c r="Q28" s="78">
        <f t="shared" si="5"/>
        <v>0.35725458093024676</v>
      </c>
      <c r="R28" s="79">
        <v>0.67737902090596791</v>
      </c>
      <c r="S28" s="80">
        <f t="shared" si="6"/>
        <v>2.8112146276362147</v>
      </c>
      <c r="T28" s="81">
        <f>分析係数表!F31</f>
        <v>0.308369223350977</v>
      </c>
      <c r="U28" s="82">
        <f t="shared" si="7"/>
        <v>0.86689207139708546</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投入係数表!X29</f>
        <v>1.0400211500099414E-3</v>
      </c>
      <c r="E29" s="73">
        <f t="shared" si="0"/>
        <v>0.10400211500099414</v>
      </c>
      <c r="F29" s="72">
        <f>分析係数表!C32</f>
        <v>0.99973750468741629</v>
      </c>
      <c r="G29" s="73">
        <f t="shared" si="1"/>
        <v>0.10397481493330758</v>
      </c>
      <c r="H29" s="73">
        <v>0.16769613997458538</v>
      </c>
      <c r="I29" s="73">
        <f t="shared" si="2"/>
        <v>0.16769613997458538</v>
      </c>
      <c r="J29" s="72">
        <f>分析係数表!G32</f>
        <v>0.13654952076677315</v>
      </c>
      <c r="K29" s="74">
        <f t="shared" si="3"/>
        <v>2.2898827547967345E-2</v>
      </c>
      <c r="L29" s="75"/>
      <c r="M29" s="76"/>
      <c r="N29" s="77">
        <f>分析係数表!H32</f>
        <v>6.1925380029087757E-3</v>
      </c>
      <c r="O29" s="78">
        <f t="shared" si="4"/>
        <v>0.14062922868387159</v>
      </c>
      <c r="P29" s="72">
        <f>分析係数表!C32</f>
        <v>0.99973750468741629</v>
      </c>
      <c r="Q29" s="78">
        <f t="shared" si="5"/>
        <v>0.14059231417052981</v>
      </c>
      <c r="R29" s="79">
        <v>0.20938854201576329</v>
      </c>
      <c r="S29" s="80">
        <f t="shared" si="6"/>
        <v>0.37708468199034867</v>
      </c>
      <c r="T29" s="81">
        <f>分析係数表!F32</f>
        <v>0.46980830670926516</v>
      </c>
      <c r="U29" s="82">
        <f t="shared" si="7"/>
        <v>0.17715751593188744</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投入係数表!X30</f>
        <v>2.1630691985500883E-4</v>
      </c>
      <c r="E30" s="73">
        <f t="shared" si="0"/>
        <v>2.1630691985500883E-2</v>
      </c>
      <c r="F30" s="72">
        <f>分析係数表!C33</f>
        <v>0.92720800471848297</v>
      </c>
      <c r="G30" s="73">
        <f t="shared" si="1"/>
        <v>2.0056150756556354E-2</v>
      </c>
      <c r="H30" s="73">
        <v>9.3765479669883814E-2</v>
      </c>
      <c r="I30" s="73">
        <f t="shared" si="2"/>
        <v>9.3765479669883814E-2</v>
      </c>
      <c r="J30" s="72">
        <f>分析係数表!G33</f>
        <v>0.48251618559482062</v>
      </c>
      <c r="K30" s="74">
        <f t="shared" si="3"/>
        <v>4.5243361590781038E-2</v>
      </c>
      <c r="L30" s="75"/>
      <c r="M30" s="76"/>
      <c r="N30" s="77">
        <f>分析係数表!H33</f>
        <v>1.0711870111293417E-3</v>
      </c>
      <c r="O30" s="78">
        <f t="shared" si="4"/>
        <v>2.4326084568321093E-2</v>
      </c>
      <c r="P30" s="72">
        <f>分析係数表!C33</f>
        <v>0.92720800471848297</v>
      </c>
      <c r="Q30" s="78">
        <f t="shared" si="5"/>
        <v>2.2555340335206078E-2</v>
      </c>
      <c r="R30" s="79">
        <v>9.1628164205925261E-2</v>
      </c>
      <c r="S30" s="80">
        <f t="shared" si="6"/>
        <v>0.18539364387580909</v>
      </c>
      <c r="T30" s="81">
        <f>分析係数表!F33</f>
        <v>0.61375438359859724</v>
      </c>
      <c r="U30" s="82">
        <f t="shared" si="7"/>
        <v>0.11378616162009506</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投入係数表!X31</f>
        <v>7.6920051651470561E-2</v>
      </c>
      <c r="E31" s="73">
        <f t="shared" si="0"/>
        <v>7.692005165147056</v>
      </c>
      <c r="F31" s="72">
        <f>分析係数表!C34</f>
        <v>0.43058167090385968</v>
      </c>
      <c r="G31" s="73">
        <f t="shared" si="1"/>
        <v>3.3120364366101387</v>
      </c>
      <c r="H31" s="73">
        <v>3.6736072357571983</v>
      </c>
      <c r="I31" s="73">
        <f t="shared" si="2"/>
        <v>3.6736072357571983</v>
      </c>
      <c r="J31" s="72">
        <f>分析係数表!G34</f>
        <v>0.40252218378442245</v>
      </c>
      <c r="K31" s="74">
        <f t="shared" si="3"/>
        <v>1.478708406903243</v>
      </c>
      <c r="L31" s="75"/>
      <c r="M31" s="76"/>
      <c r="N31" s="77">
        <f>分析係数表!H34</f>
        <v>0.17332617383102331</v>
      </c>
      <c r="O31" s="78">
        <f t="shared" si="4"/>
        <v>3.9361447802393932</v>
      </c>
      <c r="P31" s="72">
        <f>分析係数表!C34</f>
        <v>0.43058167090385968</v>
      </c>
      <c r="Q31" s="78">
        <f t="shared" si="5"/>
        <v>1.6948317963949835</v>
      </c>
      <c r="R31" s="79">
        <v>1.9038875272884888</v>
      </c>
      <c r="S31" s="80">
        <f t="shared" si="6"/>
        <v>5.5774947630456868</v>
      </c>
      <c r="T31" s="81">
        <f>分析係数表!F34</f>
        <v>0.66293540075026103</v>
      </c>
      <c r="U31" s="82">
        <f t="shared" si="7"/>
        <v>3.6975187259221745</v>
      </c>
      <c r="V31" s="83">
        <f>分析係数表!D34</f>
        <v>0.16067471370017011</v>
      </c>
      <c r="W31" s="84">
        <f t="shared" si="8"/>
        <v>1</v>
      </c>
      <c r="X31" s="72">
        <f>分析係数表!E34</f>
        <v>0.14658203786750718</v>
      </c>
      <c r="Y31" s="85">
        <f t="shared" si="9"/>
        <v>1</v>
      </c>
    </row>
    <row r="32" spans="1:25" x14ac:dyDescent="0.15">
      <c r="A32" s="10" t="s">
        <v>20</v>
      </c>
      <c r="B32" s="9" t="s">
        <v>37</v>
      </c>
      <c r="C32" s="86"/>
      <c r="D32" s="72">
        <f>投入係数表!X32</f>
        <v>1.8139192410467506E-2</v>
      </c>
      <c r="E32" s="73">
        <f t="shared" si="0"/>
        <v>1.8139192410467506</v>
      </c>
      <c r="F32" s="72">
        <f>分析係数表!C35</f>
        <v>0.85041941808411148</v>
      </c>
      <c r="G32" s="73">
        <f t="shared" si="1"/>
        <v>1.5425921454225509</v>
      </c>
      <c r="H32" s="73">
        <v>1.958266560915197</v>
      </c>
      <c r="I32" s="73">
        <f t="shared" si="2"/>
        <v>1.958266560915197</v>
      </c>
      <c r="J32" s="72">
        <f>分析係数表!G35</f>
        <v>0.31439227022235533</v>
      </c>
      <c r="K32" s="74">
        <f t="shared" si="3"/>
        <v>0.61566386978665311</v>
      </c>
      <c r="L32" s="75"/>
      <c r="M32" s="76"/>
      <c r="N32" s="77">
        <f>分析係数表!H35</f>
        <v>5.0116599150103677E-2</v>
      </c>
      <c r="O32" s="78">
        <f t="shared" si="4"/>
        <v>1.1381211838227419</v>
      </c>
      <c r="P32" s="72">
        <f>分析係数表!C35</f>
        <v>0.85041941808411148</v>
      </c>
      <c r="Q32" s="78">
        <f t="shared" si="5"/>
        <v>0.9678803548557362</v>
      </c>
      <c r="R32" s="79">
        <v>1.4863643970286531</v>
      </c>
      <c r="S32" s="80">
        <f t="shared" si="6"/>
        <v>3.4446309579438501</v>
      </c>
      <c r="T32" s="81">
        <f>分析係数表!F35</f>
        <v>0.64510687312527537</v>
      </c>
      <c r="U32" s="82">
        <f t="shared" si="7"/>
        <v>2.2221551063496792</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投入係数表!X33</f>
        <v>2.742072569879152E-3</v>
      </c>
      <c r="E33" s="73">
        <f t="shared" si="0"/>
        <v>0.2742072569879152</v>
      </c>
      <c r="F33" s="72">
        <f>分析係数表!C36</f>
        <v>0.99367212085214862</v>
      </c>
      <c r="G33" s="73">
        <f t="shared" si="1"/>
        <v>0.27247210660423188</v>
      </c>
      <c r="H33" s="73">
        <v>0.6577159402137589</v>
      </c>
      <c r="I33" s="73">
        <f t="shared" si="2"/>
        <v>0.6577159402137589</v>
      </c>
      <c r="J33" s="72">
        <f>分析係数表!G36</f>
        <v>5.4622350270852466E-2</v>
      </c>
      <c r="K33" s="74">
        <f t="shared" si="3"/>
        <v>3.5925990465078994E-2</v>
      </c>
      <c r="L33" s="75"/>
      <c r="M33" s="76"/>
      <c r="N33" s="77">
        <f>分析係数表!H36</f>
        <v>0.22260102528255266</v>
      </c>
      <c r="O33" s="78">
        <f t="shared" si="4"/>
        <v>5.0551503236669806</v>
      </c>
      <c r="P33" s="72">
        <f>分析係数表!C36</f>
        <v>0.99367212085214862</v>
      </c>
      <c r="Q33" s="78">
        <f t="shared" si="5"/>
        <v>5.0231619433445944</v>
      </c>
      <c r="R33" s="79">
        <v>5.3528729896173735</v>
      </c>
      <c r="S33" s="80">
        <f t="shared" si="6"/>
        <v>6.0105889298311324</v>
      </c>
      <c r="T33" s="81">
        <f>分析係数表!F36</f>
        <v>0.84078106922799567</v>
      </c>
      <c r="U33" s="82">
        <f t="shared" si="7"/>
        <v>5.0535893871133739</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投入係数表!X34</f>
        <v>9.5891697965622497E-2</v>
      </c>
      <c r="E34" s="73">
        <f t="shared" si="0"/>
        <v>9.5891697965622491</v>
      </c>
      <c r="F34" s="72">
        <f>分析係数表!C37</f>
        <v>0.57178358697686016</v>
      </c>
      <c r="G34" s="73">
        <f t="shared" si="1"/>
        <v>5.4829299024085314</v>
      </c>
      <c r="H34" s="73">
        <v>6.1093464610231658</v>
      </c>
      <c r="I34" s="73">
        <f t="shared" si="2"/>
        <v>6.1093464610231658</v>
      </c>
      <c r="J34" s="72">
        <f>分析係数表!G37</f>
        <v>0.36884830758302428</v>
      </c>
      <c r="K34" s="74">
        <f t="shared" si="3"/>
        <v>2.2534221025867334</v>
      </c>
      <c r="L34" s="75"/>
      <c r="M34" s="76"/>
      <c r="N34" s="77">
        <f>分析係数表!H37</f>
        <v>4.5622990798280361E-2</v>
      </c>
      <c r="O34" s="78">
        <f t="shared" si="4"/>
        <v>1.0360737395878445</v>
      </c>
      <c r="P34" s="72">
        <f>分析係数表!C37</f>
        <v>0.57178358697686016</v>
      </c>
      <c r="Q34" s="78">
        <f t="shared" si="5"/>
        <v>0.59240995919406703</v>
      </c>
      <c r="R34" s="79">
        <v>0.80018197768770016</v>
      </c>
      <c r="S34" s="80">
        <f t="shared" si="6"/>
        <v>6.9095284387108657</v>
      </c>
      <c r="T34" s="81">
        <f>分析係数表!F37</f>
        <v>0.64429400301330442</v>
      </c>
      <c r="U34" s="82">
        <f t="shared" si="7"/>
        <v>4.4517677367112913</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投入係数表!X35</f>
        <v>6.519796453003498E-3</v>
      </c>
      <c r="E35" s="73">
        <f t="shared" si="0"/>
        <v>0.6519796453003498</v>
      </c>
      <c r="F35" s="72">
        <f>分析係数表!C38</f>
        <v>0.42668283982472699</v>
      </c>
      <c r="G35" s="73">
        <f t="shared" si="1"/>
        <v>0.27818852656467147</v>
      </c>
      <c r="H35" s="73">
        <v>0.58239287396907669</v>
      </c>
      <c r="I35" s="73">
        <f t="shared" si="2"/>
        <v>0.58239287396907669</v>
      </c>
      <c r="J35" s="72">
        <f>分析係数表!G38</f>
        <v>0.18042179614021467</v>
      </c>
      <c r="K35" s="74">
        <f t="shared" si="3"/>
        <v>0.10507636838076249</v>
      </c>
      <c r="L35" s="75"/>
      <c r="M35" s="76"/>
      <c r="N35" s="77">
        <f>分析係数表!H38</f>
        <v>3.1385057501308801E-2</v>
      </c>
      <c r="O35" s="78">
        <f t="shared" si="4"/>
        <v>0.71273788332583832</v>
      </c>
      <c r="P35" s="72">
        <f>分析係数表!C38</f>
        <v>0.42668283982472699</v>
      </c>
      <c r="Q35" s="78">
        <f t="shared" si="5"/>
        <v>0.30411302410813362</v>
      </c>
      <c r="R35" s="79">
        <v>0.48733050088217322</v>
      </c>
      <c r="S35" s="80">
        <f t="shared" si="6"/>
        <v>1.0697233748512498</v>
      </c>
      <c r="T35" s="81">
        <f>分析係数表!F38</f>
        <v>0.52437100026299643</v>
      </c>
      <c r="U35" s="82">
        <f t="shared" si="7"/>
        <v>0.56093191607545811</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投入係数表!X36</f>
        <v>0</v>
      </c>
      <c r="E36" s="73">
        <f t="shared" si="0"/>
        <v>0</v>
      </c>
      <c r="F36" s="72">
        <f>分析係数表!C39</f>
        <v>1</v>
      </c>
      <c r="G36" s="73">
        <f t="shared" si="1"/>
        <v>0</v>
      </c>
      <c r="H36" s="73">
        <v>8.4156296526591387E-2</v>
      </c>
      <c r="I36" s="73">
        <f t="shared" si="2"/>
        <v>8.4156296526591387E-2</v>
      </c>
      <c r="J36" s="72">
        <f>分析係数表!G39</f>
        <v>0.351753812215997</v>
      </c>
      <c r="K36" s="74">
        <f t="shared" si="3"/>
        <v>2.9602298125208388E-2</v>
      </c>
      <c r="L36" s="75"/>
      <c r="M36" s="76"/>
      <c r="N36" s="77">
        <f>分析係数表!H39</f>
        <v>2.6196741762610056E-3</v>
      </c>
      <c r="O36" s="78">
        <f t="shared" si="4"/>
        <v>5.9491400559446662E-2</v>
      </c>
      <c r="P36" s="72">
        <f>分析係数表!C39</f>
        <v>1</v>
      </c>
      <c r="Q36" s="78">
        <f t="shared" si="5"/>
        <v>5.9491400559446662E-2</v>
      </c>
      <c r="R36" s="79">
        <v>7.7396739809272655E-2</v>
      </c>
      <c r="S36" s="80">
        <f t="shared" si="6"/>
        <v>0.16155303633586404</v>
      </c>
      <c r="T36" s="81">
        <f>分析係数表!F39</f>
        <v>0.70125652740175148</v>
      </c>
      <c r="U36" s="82">
        <f t="shared" si="7"/>
        <v>0.11329012125209699</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投入係数表!X37</f>
        <v>4.5883286029850352E-5</v>
      </c>
      <c r="E37" s="73">
        <f t="shared" si="0"/>
        <v>4.5883286029850352E-3</v>
      </c>
      <c r="F37" s="72">
        <f>分析係数表!C40</f>
        <v>0.86812466863195592</v>
      </c>
      <c r="G37" s="73">
        <f t="shared" si="1"/>
        <v>3.9832412480409092E-3</v>
      </c>
      <c r="H37" s="73">
        <v>1.7579367032213751E-2</v>
      </c>
      <c r="I37" s="73">
        <f t="shared" si="2"/>
        <v>1.7579367032213751E-2</v>
      </c>
      <c r="J37" s="72">
        <f>分析係数表!G40</f>
        <v>0.5308449982881025</v>
      </c>
      <c r="K37" s="74">
        <f t="shared" si="3"/>
        <v>9.331919062121434E-3</v>
      </c>
      <c r="L37" s="75"/>
      <c r="M37" s="76"/>
      <c r="N37" s="77">
        <f>分析係数表!H40</f>
        <v>3.1726768564274997E-2</v>
      </c>
      <c r="O37" s="78">
        <f t="shared" si="4"/>
        <v>0.72049795895155255</v>
      </c>
      <c r="P37" s="72">
        <f>分析係数表!C40</f>
        <v>0.86812466863195592</v>
      </c>
      <c r="Q37" s="78">
        <f t="shared" si="5"/>
        <v>0.62548205186481709</v>
      </c>
      <c r="R37" s="79">
        <v>0.6309501330275421</v>
      </c>
      <c r="S37" s="80">
        <f t="shared" si="6"/>
        <v>0.64852950005975585</v>
      </c>
      <c r="T37" s="81">
        <f>分析係数表!F40</f>
        <v>0.72849135138041188</v>
      </c>
      <c r="U37" s="82">
        <f t="shared" si="7"/>
        <v>0.47244813190859447</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投入係数表!X38</f>
        <v>6.5547551471214793E-6</v>
      </c>
      <c r="E38" s="73">
        <f t="shared" si="0"/>
        <v>6.5547551471214788E-4</v>
      </c>
      <c r="F38" s="72">
        <f>分析係数表!C41</f>
        <v>0.9999434031873089</v>
      </c>
      <c r="G38" s="73">
        <f t="shared" si="1"/>
        <v>6.5543841688721816E-4</v>
      </c>
      <c r="H38" s="73">
        <v>1.4007920503674047E-2</v>
      </c>
      <c r="I38" s="73">
        <f t="shared" si="2"/>
        <v>1.4007920503674047E-2</v>
      </c>
      <c r="J38" s="72">
        <f>分析係数表!G41</f>
        <v>0.50163334603597476</v>
      </c>
      <c r="K38" s="74">
        <f t="shared" si="3"/>
        <v>7.0268400332639492E-3</v>
      </c>
      <c r="L38" s="75"/>
      <c r="M38" s="76"/>
      <c r="N38" s="77">
        <f>分析係数表!H41</f>
        <v>4.605647758626856E-2</v>
      </c>
      <c r="O38" s="78">
        <f t="shared" si="4"/>
        <v>1.0459179928828255</v>
      </c>
      <c r="P38" s="72">
        <f>分析係数表!C41</f>
        <v>0.9999434031873089</v>
      </c>
      <c r="Q38" s="78">
        <f t="shared" si="5"/>
        <v>1.0458587972580922</v>
      </c>
      <c r="R38" s="79">
        <v>1.0654714117261717</v>
      </c>
      <c r="S38" s="80">
        <f t="shared" si="6"/>
        <v>1.0794793322298457</v>
      </c>
      <c r="T38" s="81">
        <f>分析係数表!F41</f>
        <v>0.6065809667987323</v>
      </c>
      <c r="U38" s="82">
        <f t="shared" si="7"/>
        <v>0.65479161698322974</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投入係数表!X39</f>
        <v>8.7396735294953062E-4</v>
      </c>
      <c r="E39" s="73">
        <f>$C$26*D39</f>
        <v>8.7396735294953065E-2</v>
      </c>
      <c r="F39" s="72">
        <f>分析係数表!C42</f>
        <v>0.93692850875802069</v>
      </c>
      <c r="G39" s="73">
        <f>E39*F39</f>
        <v>8.1884492870219844E-2</v>
      </c>
      <c r="H39" s="73">
        <v>0.12531839132339326</v>
      </c>
      <c r="I39" s="73">
        <f>C39+H39</f>
        <v>0.12531839132339326</v>
      </c>
      <c r="J39" s="72">
        <f>分析係数表!G42</f>
        <v>0.49922072097325781</v>
      </c>
      <c r="K39" s="74">
        <f>I39*J39</f>
        <v>6.2561537667673237E-2</v>
      </c>
      <c r="L39" s="75"/>
      <c r="M39" s="76"/>
      <c r="N39" s="77">
        <f>分析係数表!H42</f>
        <v>1.1809361738003208E-2</v>
      </c>
      <c r="O39" s="78">
        <f t="shared" si="4"/>
        <v>0.26818429401388061</v>
      </c>
      <c r="P39" s="72">
        <f>分析係数表!C42</f>
        <v>0.93692850875802069</v>
      </c>
      <c r="Q39" s="78">
        <f>O39*P39</f>
        <v>0.25126951066274772</v>
      </c>
      <c r="R39" s="79">
        <v>0.27455298177846083</v>
      </c>
      <c r="S39" s="80">
        <f>I39+R39</f>
        <v>0.39987137310185406</v>
      </c>
      <c r="T39" s="81">
        <f>分析係数表!F42</f>
        <v>0.57339238661209846</v>
      </c>
      <c r="U39" s="82">
        <f>S39*T39</f>
        <v>0.22928320096072896</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投入係数表!X40</f>
        <v>4.6162955582794207E-2</v>
      </c>
      <c r="E40" s="73">
        <f>$C$26*D40</f>
        <v>4.616295558279421</v>
      </c>
      <c r="F40" s="72">
        <f>分析係数表!C43</f>
        <v>0.64668770435795053</v>
      </c>
      <c r="G40" s="73">
        <f>E40*F40</f>
        <v>2.9853015772215223</v>
      </c>
      <c r="H40" s="73">
        <v>4.4422009075761677</v>
      </c>
      <c r="I40" s="73">
        <f>C40+H40</f>
        <v>4.4422009075761677</v>
      </c>
      <c r="J40" s="72">
        <f>分析係数表!G43</f>
        <v>0.34525361813281841</v>
      </c>
      <c r="K40" s="74">
        <f>I40*J40</f>
        <v>1.5336859358135615</v>
      </c>
      <c r="L40" s="75"/>
      <c r="M40" s="76"/>
      <c r="N40" s="77">
        <f>分析係数表!H43</f>
        <v>1.6687581740348217E-2</v>
      </c>
      <c r="O40" s="78">
        <f t="shared" si="4"/>
        <v>0.3789660632913196</v>
      </c>
      <c r="P40" s="72">
        <f>分析係数表!C43</f>
        <v>0.64668770435795053</v>
      </c>
      <c r="Q40" s="78">
        <f>O40*P40</f>
        <v>0.24507269349943325</v>
      </c>
      <c r="R40" s="79">
        <v>0.98771827005929513</v>
      </c>
      <c r="S40" s="80">
        <f>I40+R40</f>
        <v>5.4299191776354627</v>
      </c>
      <c r="T40" s="81">
        <f>分析係数表!F43</f>
        <v>0.5971160790993254</v>
      </c>
      <c r="U40" s="82">
        <f>S40*T40</f>
        <v>3.2422920491759211</v>
      </c>
      <c r="V40" s="83">
        <f>分析係数表!D43</f>
        <v>0.11965406207615147</v>
      </c>
      <c r="W40" s="84">
        <f>ROUND(S40*V40,0)</f>
        <v>1</v>
      </c>
      <c r="X40" s="72">
        <f>分析係数表!E43</f>
        <v>0.10089499703022012</v>
      </c>
      <c r="Y40" s="85">
        <f>ROUND(S40*X40,0)</f>
        <v>1</v>
      </c>
    </row>
    <row r="41" spans="1:25" x14ac:dyDescent="0.15">
      <c r="A41" s="10" t="s">
        <v>166</v>
      </c>
      <c r="B41" s="9" t="s">
        <v>42</v>
      </c>
      <c r="C41" s="86"/>
      <c r="D41" s="72">
        <f>投入係数表!X41</f>
        <v>1.1143083750106514E-4</v>
      </c>
      <c r="E41" s="73">
        <f>$C$26*D41</f>
        <v>1.1143083750106515E-2</v>
      </c>
      <c r="F41" s="72">
        <f>分析係数表!C44</f>
        <v>0.69156580457188765</v>
      </c>
      <c r="G41" s="73">
        <f>E41*F41</f>
        <v>7.7061756790543388E-3</v>
      </c>
      <c r="H41" s="73">
        <v>2.144365762225367E-2</v>
      </c>
      <c r="I41" s="73">
        <f>C41+H41</f>
        <v>2.144365762225367E-2</v>
      </c>
      <c r="J41" s="72">
        <f>分析係数表!G44</f>
        <v>0.27271905819722003</v>
      </c>
      <c r="K41" s="74">
        <f>I41*J41</f>
        <v>5.8480941110446594E-3</v>
      </c>
      <c r="L41" s="75"/>
      <c r="M41" s="76"/>
      <c r="N41" s="77">
        <f>分析係数表!H44</f>
        <v>0.15674397651271663</v>
      </c>
      <c r="O41" s="78">
        <f t="shared" si="4"/>
        <v>3.5595719408540125</v>
      </c>
      <c r="P41" s="72">
        <f>分析係数表!C44</f>
        <v>0.69156580457188765</v>
      </c>
      <c r="Q41" s="78">
        <f>O41*P41</f>
        <v>2.4616782332082208</v>
      </c>
      <c r="R41" s="79">
        <v>2.5085211249325003</v>
      </c>
      <c r="S41" s="80">
        <f>I41+R41</f>
        <v>2.529964782554754</v>
      </c>
      <c r="T41" s="81">
        <f>分析係数表!F44</f>
        <v>0.50862281906626206</v>
      </c>
      <c r="U41" s="82">
        <f>S41*T41</f>
        <v>1.2867978198413617</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投入係数表!X42</f>
        <v>1.2169995389822213E-3</v>
      </c>
      <c r="E42" s="73">
        <f>$C$26*D42</f>
        <v>0.12169995389822214</v>
      </c>
      <c r="F42" s="72">
        <f>分析係数表!C45</f>
        <v>1</v>
      </c>
      <c r="G42" s="73">
        <f>E42*F42</f>
        <v>0.12169995389822214</v>
      </c>
      <c r="H42" s="73">
        <v>0.16436069949817528</v>
      </c>
      <c r="I42" s="73">
        <f>C42+H42</f>
        <v>0.16436069949817528</v>
      </c>
      <c r="J42" s="72">
        <f>分析係数表!G45</f>
        <v>0</v>
      </c>
      <c r="K42" s="74">
        <f>I42*J42</f>
        <v>0</v>
      </c>
      <c r="L42" s="75"/>
      <c r="M42" s="76"/>
      <c r="N42" s="77">
        <f>分析係数表!H45</f>
        <v>0</v>
      </c>
      <c r="O42" s="78">
        <f t="shared" si="4"/>
        <v>0</v>
      </c>
      <c r="P42" s="72">
        <f>分析係数表!C45</f>
        <v>1</v>
      </c>
      <c r="Q42" s="78">
        <f>O42*P42</f>
        <v>0</v>
      </c>
      <c r="R42" s="79">
        <v>2.7765912780216905E-2</v>
      </c>
      <c r="S42" s="80">
        <f>I42+R42</f>
        <v>0.19212661227839217</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投入係数表!X43</f>
        <v>1.9249130948713411E-3</v>
      </c>
      <c r="E43" s="441">
        <f>$C$26*D43</f>
        <v>0.19249130948713411</v>
      </c>
      <c r="F43" s="447">
        <f>分析係数表!C46</f>
        <v>0.99300149364803736</v>
      </c>
      <c r="G43" s="441">
        <f>E43*F43</f>
        <v>0.19114415783499081</v>
      </c>
      <c r="H43" s="441">
        <v>0.3412652194999809</v>
      </c>
      <c r="I43" s="441">
        <f>C43+H43</f>
        <v>0.3412652194999809</v>
      </c>
      <c r="J43" s="447">
        <f>分析係数表!G46</f>
        <v>1.2662527198429125E-2</v>
      </c>
      <c r="K43" s="442">
        <f>I43*J43</f>
        <v>4.3212801237963935E-3</v>
      </c>
      <c r="L43" s="448"/>
      <c r="M43" s="449"/>
      <c r="N43" s="450">
        <f>分析係数表!H46</f>
        <v>3.642815848522589E-5</v>
      </c>
      <c r="O43" s="451">
        <f t="shared" si="4"/>
        <v>8.272640115805221E-4</v>
      </c>
      <c r="P43" s="447">
        <f>分析係数表!C46</f>
        <v>0.99300149364803736</v>
      </c>
      <c r="Q43" s="451">
        <f>O43*P43</f>
        <v>8.2147439914072578E-4</v>
      </c>
      <c r="R43" s="452">
        <v>7.2608584045553023E-2</v>
      </c>
      <c r="S43" s="444">
        <f>I43+R43</f>
        <v>0.41387380354553394</v>
      </c>
      <c r="T43" s="453">
        <f>分析係数表!F46</f>
        <v>0.42786180544499286</v>
      </c>
      <c r="U43" s="445">
        <f>S43*T43</f>
        <v>0.17708079281137842</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投入係数表!X44</f>
        <v>0.57674416572168952</v>
      </c>
      <c r="E44" s="441">
        <f>SUM(E5:E43)</f>
        <v>57.67441657216893</v>
      </c>
      <c r="F44" s="447">
        <f>分析係数表!C47</f>
        <v>0.58532523599566522</v>
      </c>
      <c r="G44" s="441">
        <f>SUM(G5:G43)</f>
        <v>22.575301166444717</v>
      </c>
      <c r="H44" s="441">
        <f>SUM(H5:H43)</f>
        <v>28.441726811182455</v>
      </c>
      <c r="I44" s="441">
        <f>SUM(I5:I43)</f>
        <v>128.44172681118243</v>
      </c>
      <c r="J44" s="72">
        <f>分析係数表!G47</f>
        <v>0.25475569279079324</v>
      </c>
      <c r="K44" s="442">
        <f>SUM(K5:K43)</f>
        <v>33.298336640345717</v>
      </c>
      <c r="L44" s="15">
        <f>最終需要_まとめ!M21</f>
        <v>0.68200000000000005</v>
      </c>
      <c r="M44" s="441">
        <f>K44*L44</f>
        <v>22.70946558871578</v>
      </c>
      <c r="N44" s="77">
        <f>分析係数表!H47</f>
        <v>1</v>
      </c>
      <c r="O44" s="443">
        <f>SUM(O5:O43)</f>
        <v>22.70946558871578</v>
      </c>
      <c r="P44" s="72">
        <f>分析係数表!C47</f>
        <v>0.58532523599566522</v>
      </c>
      <c r="Q44" s="443">
        <f>SUM(Q5:Q43)</f>
        <v>14.746681155066232</v>
      </c>
      <c r="R44" s="441">
        <f>SUM(R5:R43)</f>
        <v>18.106731307883713</v>
      </c>
      <c r="S44" s="444">
        <f>SUM(S5:S43)</f>
        <v>146.5484581190662</v>
      </c>
      <c r="T44" s="453">
        <f>分析係数表!F47</f>
        <v>0.5063294671067512</v>
      </c>
      <c r="U44" s="445">
        <f>SUM(U5:U43)</f>
        <v>67.109198141745381</v>
      </c>
      <c r="V44" s="454">
        <f>分析係数表!D47</f>
        <v>6.4581730562403572E-2</v>
      </c>
      <c r="W44" s="458">
        <f>SUM(W5:W43)</f>
        <v>10</v>
      </c>
      <c r="X44" s="447">
        <f>分析係数表!E47</f>
        <v>5.7136770824146227E-2</v>
      </c>
      <c r="Y44" s="95">
        <f>SUM(Y5:Y43)</f>
        <v>8</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771</v>
      </c>
      <c r="C1" s="58"/>
      <c r="D1" s="58"/>
      <c r="E1" s="58"/>
      <c r="F1" s="59"/>
      <c r="G1" s="58" t="s">
        <v>445</v>
      </c>
    </row>
    <row r="2" spans="1:25" x14ac:dyDescent="0.15">
      <c r="B2" s="5" t="s">
        <v>772</v>
      </c>
      <c r="S2" s="5" t="s">
        <v>139</v>
      </c>
      <c r="U2" s="60" t="s">
        <v>170</v>
      </c>
      <c r="W2" s="5" t="s">
        <v>122</v>
      </c>
      <c r="Y2" s="5" t="s">
        <v>140</v>
      </c>
    </row>
    <row r="3" spans="1:25" ht="45" x14ac:dyDescent="0.15">
      <c r="B3" s="61"/>
      <c r="C3" s="62" t="s">
        <v>185</v>
      </c>
      <c r="D3" s="62" t="s">
        <v>193</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72">
        <f>投入係数表!Y5</f>
        <v>1.0047332058115799E-3</v>
      </c>
      <c r="E5" s="73">
        <f t="shared" ref="E5:E38" si="0">$C$27*D5</f>
        <v>0.10047332058115799</v>
      </c>
      <c r="F5" s="72">
        <f>分析係数表!C8</f>
        <v>0.16988323914406789</v>
      </c>
      <c r="G5" s="73">
        <f t="shared" ref="G5:G38" si="1">E5*F5</f>
        <v>1.7068733147887462E-2</v>
      </c>
      <c r="H5" s="73">
        <f t="array" ref="H5:H43">MMULT(逆行列係数!C5:AO43,'23'!G5:G43)</f>
        <v>1.8398730684404084E-2</v>
      </c>
      <c r="I5" s="73">
        <f t="shared" ref="I5:I38" si="2">C5+H5</f>
        <v>1.8398730684404084E-2</v>
      </c>
      <c r="J5" s="72">
        <f>分析係数表!G8</f>
        <v>0.11982810575688495</v>
      </c>
      <c r="K5" s="74">
        <f t="shared" ref="K5:K38" si="3">I5*J5</f>
        <v>2.2046850462432168E-3</v>
      </c>
      <c r="L5" s="75" t="s">
        <v>495</v>
      </c>
      <c r="M5" s="76" t="s">
        <v>495</v>
      </c>
      <c r="N5" s="77">
        <f>分析係数表!H8</f>
        <v>1.1007693311748612E-2</v>
      </c>
      <c r="O5" s="78">
        <f t="shared" ref="O5:O43" si="4">$M$44*N5</f>
        <v>0.31663896433902256</v>
      </c>
      <c r="P5" s="72">
        <f>分析係数表!C8</f>
        <v>0.16988323914406789</v>
      </c>
      <c r="Q5" s="78">
        <f t="shared" ref="Q5:Q38" si="5">O5*P5</f>
        <v>5.3791652901136154E-2</v>
      </c>
      <c r="R5" s="79">
        <f t="array" ref="R5:R43">MMULT(逆行列係数!C5:AO43,'23'!Q5:Q43)</f>
        <v>9.0143649973754403E-2</v>
      </c>
      <c r="S5" s="80">
        <f t="shared" ref="S5:S38" si="6">I5+R5</f>
        <v>0.10854238065815849</v>
      </c>
      <c r="T5" s="81">
        <f>分析係数表!F8</f>
        <v>0.4520504153237429</v>
      </c>
      <c r="U5" s="82">
        <f t="shared" ref="U5:U38" si="7">S5*T5</f>
        <v>4.9066628256748346E-2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投入係数表!Y6</f>
        <v>2.9693888403888712E-5</v>
      </c>
      <c r="E6" s="73">
        <f t="shared" si="0"/>
        <v>2.9693888403888712E-3</v>
      </c>
      <c r="F6" s="72">
        <f>分析係数表!C9</f>
        <v>0.40976645435244163</v>
      </c>
      <c r="G6" s="73">
        <f t="shared" si="1"/>
        <v>1.2167559367198559E-3</v>
      </c>
      <c r="H6" s="73">
        <v>1.0140882650993414E-2</v>
      </c>
      <c r="I6" s="73">
        <f t="shared" si="2"/>
        <v>1.0140882650993414E-2</v>
      </c>
      <c r="J6" s="72">
        <f>分析係数表!G9</f>
        <v>0.27278621711745094</v>
      </c>
      <c r="K6" s="74">
        <f t="shared" si="3"/>
        <v>2.7662930165964807E-3</v>
      </c>
      <c r="L6" s="75"/>
      <c r="M6" s="76"/>
      <c r="N6" s="77">
        <f>分析係数表!H9</f>
        <v>5.6766522140644718E-4</v>
      </c>
      <c r="O6" s="78">
        <f t="shared" si="4"/>
        <v>1.6329027590692043E-2</v>
      </c>
      <c r="P6" s="72">
        <f>分析係数表!C9</f>
        <v>0.40976645435244163</v>
      </c>
      <c r="Q6" s="78">
        <f t="shared" si="5"/>
        <v>6.6910877388610714E-3</v>
      </c>
      <c r="R6" s="79">
        <v>9.0067591832415743E-3</v>
      </c>
      <c r="S6" s="80">
        <f t="shared" si="6"/>
        <v>1.9147641834234987E-2</v>
      </c>
      <c r="T6" s="81">
        <f>分析係数表!F9</f>
        <v>0.74407187847350875</v>
      </c>
      <c r="U6" s="82">
        <f t="shared" si="7"/>
        <v>1.4247221827937168E-2</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投入係数表!Y7</f>
        <v>0</v>
      </c>
      <c r="E7" s="73">
        <f t="shared" si="0"/>
        <v>0</v>
      </c>
      <c r="F7" s="72">
        <f>分析係数表!C10</f>
        <v>0.68007710705743762</v>
      </c>
      <c r="G7" s="73">
        <f t="shared" si="1"/>
        <v>0</v>
      </c>
      <c r="H7" s="73">
        <v>8.3413168944276221E-4</v>
      </c>
      <c r="I7" s="73">
        <f t="shared" si="2"/>
        <v>8.3413168944276221E-4</v>
      </c>
      <c r="J7" s="72">
        <f>分析係数表!G10</f>
        <v>0.17854260725424764</v>
      </c>
      <c r="K7" s="74">
        <f t="shared" si="3"/>
        <v>1.4892804662650116E-4</v>
      </c>
      <c r="L7" s="75"/>
      <c r="M7" s="76"/>
      <c r="N7" s="77">
        <f>分析係数表!H10</f>
        <v>1.290834700219075E-3</v>
      </c>
      <c r="O7" s="78">
        <f t="shared" si="4"/>
        <v>3.7131172811110287E-2</v>
      </c>
      <c r="P7" s="72">
        <f>分析係数表!C10</f>
        <v>0.68007710705743762</v>
      </c>
      <c r="Q7" s="78">
        <f t="shared" si="5"/>
        <v>2.5252060587029668E-2</v>
      </c>
      <c r="R7" s="79">
        <v>4.2593357921961159E-2</v>
      </c>
      <c r="S7" s="80">
        <f t="shared" si="6"/>
        <v>4.342748961140392E-2</v>
      </c>
      <c r="T7" s="81">
        <f>分析係数表!F10</f>
        <v>0.51654343606185527</v>
      </c>
      <c r="U7" s="82">
        <f t="shared" si="7"/>
        <v>2.2432184703415105E-2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投入係数表!Y8</f>
        <v>6.5520914485380621E-3</v>
      </c>
      <c r="E8" s="73">
        <f t="shared" si="0"/>
        <v>0.65520914485380621</v>
      </c>
      <c r="F8" s="72">
        <f>分析係数表!C11</f>
        <v>2.1147201560344109E-2</v>
      </c>
      <c r="G8" s="73">
        <f t="shared" si="1"/>
        <v>1.3855839850404139E-2</v>
      </c>
      <c r="H8" s="73">
        <v>2.8259149376801837E-2</v>
      </c>
      <c r="I8" s="73">
        <f t="shared" si="2"/>
        <v>2.8259149376801837E-2</v>
      </c>
      <c r="J8" s="72">
        <f>分析係数表!G11</f>
        <v>0.2349962690544718</v>
      </c>
      <c r="K8" s="74">
        <f t="shared" si="3"/>
        <v>6.6407946702014336E-3</v>
      </c>
      <c r="L8" s="75"/>
      <c r="M8" s="76"/>
      <c r="N8" s="77">
        <f>分析係数表!H11</f>
        <v>-2.2238602446561594E-5</v>
      </c>
      <c r="O8" s="78">
        <f t="shared" si="4"/>
        <v>-6.3969878589467449E-4</v>
      </c>
      <c r="P8" s="72">
        <f>分析係数表!C11</f>
        <v>2.1147201560344109E-2</v>
      </c>
      <c r="Q8" s="78">
        <f t="shared" si="5"/>
        <v>-1.3527839163222093E-5</v>
      </c>
      <c r="R8" s="79">
        <v>7.438738438197031E-3</v>
      </c>
      <c r="S8" s="80">
        <f t="shared" si="6"/>
        <v>3.5697887814998872E-2</v>
      </c>
      <c r="T8" s="81">
        <f>分析係数表!F11</f>
        <v>0.38828483104146677</v>
      </c>
      <c r="U8" s="82">
        <f t="shared" si="7"/>
        <v>1.3860948338784072E-2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投入係数表!Y9</f>
        <v>1.3497222001767595E-5</v>
      </c>
      <c r="E9" s="73">
        <f t="shared" si="0"/>
        <v>1.3497222001767595E-3</v>
      </c>
      <c r="F9" s="72">
        <f>分析係数表!C12</f>
        <v>0.26979296775158057</v>
      </c>
      <c r="G9" s="73">
        <f t="shared" si="1"/>
        <v>3.6414555802588084E-4</v>
      </c>
      <c r="H9" s="73">
        <v>5.2838812706202318E-3</v>
      </c>
      <c r="I9" s="73">
        <f t="shared" si="2"/>
        <v>5.2838812706202318E-3</v>
      </c>
      <c r="J9" s="72">
        <f>分析係数表!G12</f>
        <v>0.14399966915404239</v>
      </c>
      <c r="K9" s="74">
        <f t="shared" si="3"/>
        <v>7.6087715481855443E-4</v>
      </c>
      <c r="L9" s="75"/>
      <c r="M9" s="76"/>
      <c r="N9" s="77">
        <f>分析係数表!H12</f>
        <v>8.4790563397567215E-2</v>
      </c>
      <c r="O9" s="78">
        <f t="shared" si="4"/>
        <v>2.4390210936629932</v>
      </c>
      <c r="P9" s="72">
        <f>分析係数表!C12</f>
        <v>0.26979296775158057</v>
      </c>
      <c r="Q9" s="78">
        <f t="shared" si="5"/>
        <v>0.65803073926804467</v>
      </c>
      <c r="R9" s="79">
        <v>0.83129855194307012</v>
      </c>
      <c r="S9" s="80">
        <f t="shared" si="6"/>
        <v>0.8365824332136903</v>
      </c>
      <c r="T9" s="81">
        <f>分析係数表!F12</f>
        <v>0.33481714299007204</v>
      </c>
      <c r="U9" s="82">
        <f t="shared" si="7"/>
        <v>0.28010214016429053</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投入係数表!Y10</f>
        <v>3.2220568362619608E-3</v>
      </c>
      <c r="E10" s="73">
        <f t="shared" si="0"/>
        <v>0.32220568362619606</v>
      </c>
      <c r="F10" s="72">
        <f>分析係数表!C13</f>
        <v>6.684233532602335E-2</v>
      </c>
      <c r="G10" s="73">
        <f t="shared" si="1"/>
        <v>2.1536980348892787E-2</v>
      </c>
      <c r="H10" s="73">
        <v>2.6261943365567975E-2</v>
      </c>
      <c r="I10" s="73">
        <f t="shared" si="2"/>
        <v>2.6261943365567975E-2</v>
      </c>
      <c r="J10" s="72">
        <f>分析係数表!G13</f>
        <v>0.23596605339775753</v>
      </c>
      <c r="K10" s="74">
        <f t="shared" si="3"/>
        <v>6.1969271305284965E-3</v>
      </c>
      <c r="L10" s="75"/>
      <c r="M10" s="76"/>
      <c r="N10" s="77">
        <f>分析係数表!H13</f>
        <v>1.6879182236800124E-2</v>
      </c>
      <c r="O10" s="78">
        <f t="shared" si="4"/>
        <v>0.48553376542982624</v>
      </c>
      <c r="P10" s="72">
        <f>分析係数表!C13</f>
        <v>6.684233532602335E-2</v>
      </c>
      <c r="Q10" s="78">
        <f t="shared" si="5"/>
        <v>3.245421076096721E-2</v>
      </c>
      <c r="R10" s="79">
        <v>3.625817185400397E-2</v>
      </c>
      <c r="S10" s="80">
        <f t="shared" si="6"/>
        <v>6.2520115219571945E-2</v>
      </c>
      <c r="T10" s="81">
        <f>分析係数表!F13</f>
        <v>0.36934894381465649</v>
      </c>
      <c r="U10" s="82">
        <f t="shared" si="7"/>
        <v>2.309173852351953E-2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投入係数表!Y11</f>
        <v>5.08613117248208E-2</v>
      </c>
      <c r="E11" s="73">
        <f t="shared" si="0"/>
        <v>5.0861311724820801</v>
      </c>
      <c r="F11" s="72">
        <f>分析係数表!C14</f>
        <v>0.21710827927701792</v>
      </c>
      <c r="G11" s="73">
        <f t="shared" si="1"/>
        <v>1.1042411870347861</v>
      </c>
      <c r="H11" s="73">
        <v>1.2309246216181835</v>
      </c>
      <c r="I11" s="73">
        <f t="shared" si="2"/>
        <v>1.2309246216181835</v>
      </c>
      <c r="J11" s="72">
        <f>分析係数表!G14</f>
        <v>0.17574790290253137</v>
      </c>
      <c r="K11" s="74">
        <f t="shared" si="3"/>
        <v>0.21633242088048768</v>
      </c>
      <c r="L11" s="75"/>
      <c r="M11" s="76"/>
      <c r="N11" s="77">
        <f>分析係数表!H14</f>
        <v>1.1225515443921091E-3</v>
      </c>
      <c r="O11" s="78">
        <f t="shared" si="4"/>
        <v>3.2290467073071483E-2</v>
      </c>
      <c r="P11" s="72">
        <f>分析係数表!C14</f>
        <v>0.21710827927701792</v>
      </c>
      <c r="Q11" s="78">
        <f t="shared" si="5"/>
        <v>7.0105277432857549E-3</v>
      </c>
      <c r="R11" s="79">
        <v>3.9443980555010166E-2</v>
      </c>
      <c r="S11" s="80">
        <f t="shared" si="6"/>
        <v>1.2703686021731937</v>
      </c>
      <c r="T11" s="81">
        <f>分析係数表!F14</f>
        <v>0.32729567218469302</v>
      </c>
      <c r="U11" s="82">
        <f t="shared" si="7"/>
        <v>0.41578614557060428</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投入係数表!Y12</f>
        <v>4.6937939233346994E-3</v>
      </c>
      <c r="E12" s="73">
        <f t="shared" si="0"/>
        <v>0.46937939233346992</v>
      </c>
      <c r="F12" s="72">
        <f>分析係数表!C15</f>
        <v>0.1777237835164599</v>
      </c>
      <c r="G12" s="73">
        <f t="shared" si="1"/>
        <v>8.3419881510161109E-2</v>
      </c>
      <c r="H12" s="73">
        <v>0.13703182514044523</v>
      </c>
      <c r="I12" s="73">
        <f t="shared" si="2"/>
        <v>0.13703182514044523</v>
      </c>
      <c r="J12" s="72">
        <f>分析係数表!G15</f>
        <v>0.10387096116118634</v>
      </c>
      <c r="K12" s="74">
        <f t="shared" si="3"/>
        <v>1.4233627387009664E-2</v>
      </c>
      <c r="L12" s="75"/>
      <c r="M12" s="76"/>
      <c r="N12" s="77">
        <f>分析係数表!H15</f>
        <v>7.5144901505810619E-3</v>
      </c>
      <c r="O12" s="78">
        <f t="shared" si="4"/>
        <v>0.21615612930242512</v>
      </c>
      <c r="P12" s="72">
        <f>分析係数表!C15</f>
        <v>0.1777237835164599</v>
      </c>
      <c r="Q12" s="78">
        <f t="shared" si="5"/>
        <v>3.8416085129900114E-2</v>
      </c>
      <c r="R12" s="79">
        <v>9.0170144868562785E-2</v>
      </c>
      <c r="S12" s="80">
        <f t="shared" si="6"/>
        <v>0.22720197000900802</v>
      </c>
      <c r="T12" s="81">
        <f>分析係数表!F15</f>
        <v>0.33005409485469872</v>
      </c>
      <c r="U12" s="82">
        <f t="shared" si="7"/>
        <v>7.4988940560527545E-2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投入係数表!Y13</f>
        <v>1.7452447937165574E-2</v>
      </c>
      <c r="E13" s="73">
        <f t="shared" si="0"/>
        <v>1.7452447937165574</v>
      </c>
      <c r="F13" s="72">
        <f>分析係数表!C16</f>
        <v>0.12368252551663639</v>
      </c>
      <c r="G13" s="73">
        <f t="shared" si="1"/>
        <v>0.21585628373162491</v>
      </c>
      <c r="H13" s="73">
        <v>0.26599518644232339</v>
      </c>
      <c r="I13" s="73">
        <f t="shared" si="2"/>
        <v>0.26599518644232339</v>
      </c>
      <c r="J13" s="72">
        <f>分析係数表!G16</f>
        <v>1.9772048092292722E-2</v>
      </c>
      <c r="K13" s="74">
        <f t="shared" si="3"/>
        <v>5.2592696186559871E-3</v>
      </c>
      <c r="L13" s="75"/>
      <c r="M13" s="76"/>
      <c r="N13" s="77">
        <f>分析係数表!H16</f>
        <v>1.7113434381227897E-2</v>
      </c>
      <c r="O13" s="78">
        <f t="shared" si="4"/>
        <v>0.49227208510363463</v>
      </c>
      <c r="P13" s="72">
        <f>分析係数表!C16</f>
        <v>0.12368252551663639</v>
      </c>
      <c r="Q13" s="78">
        <f t="shared" si="5"/>
        <v>6.088545472695809E-2</v>
      </c>
      <c r="R13" s="79">
        <v>8.8491816812922661E-2</v>
      </c>
      <c r="S13" s="80">
        <f t="shared" si="6"/>
        <v>0.35448700325524607</v>
      </c>
      <c r="T13" s="81">
        <f>分析係数表!F16</f>
        <v>0.17086837167280561</v>
      </c>
      <c r="U13" s="82">
        <f t="shared" si="7"/>
        <v>6.0570617025396435E-2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投入係数表!Y14</f>
        <v>1.3399502114474798E-2</v>
      </c>
      <c r="E14" s="73">
        <f t="shared" si="0"/>
        <v>1.3399502114474799</v>
      </c>
      <c r="F14" s="72">
        <f>分析係数表!C17</f>
        <v>0.19283956701830429</v>
      </c>
      <c r="G14" s="73">
        <f t="shared" si="1"/>
        <v>0.2583954186016173</v>
      </c>
      <c r="H14" s="73">
        <v>0.31444297627504775</v>
      </c>
      <c r="I14" s="73">
        <f t="shared" si="2"/>
        <v>0.31444297627504775</v>
      </c>
      <c r="J14" s="72">
        <f>分析係数表!G17</f>
        <v>0.23402763404868787</v>
      </c>
      <c r="K14" s="74">
        <f t="shared" si="3"/>
        <v>7.3588345780877112E-2</v>
      </c>
      <c r="L14" s="75"/>
      <c r="M14" s="76"/>
      <c r="N14" s="77">
        <f>分析係数表!H17</f>
        <v>3.1766349957435482E-3</v>
      </c>
      <c r="O14" s="78">
        <f t="shared" si="4"/>
        <v>9.1376675080671377E-2</v>
      </c>
      <c r="P14" s="72">
        <f>分析係数表!C17</f>
        <v>0.19283956701830429</v>
      </c>
      <c r="Q14" s="78">
        <f t="shared" si="5"/>
        <v>1.7621038458128943E-2</v>
      </c>
      <c r="R14" s="79">
        <v>4.0511493230417563E-2</v>
      </c>
      <c r="S14" s="80">
        <f t="shared" si="6"/>
        <v>0.35495446950546533</v>
      </c>
      <c r="T14" s="81">
        <f>分析係数表!F17</f>
        <v>0.36995154049829787</v>
      </c>
      <c r="U14" s="82">
        <f t="shared" si="7"/>
        <v>0.131315952800303</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投入係数表!Y15</f>
        <v>5.3076475799750895E-2</v>
      </c>
      <c r="E15" s="73">
        <f t="shared" si="0"/>
        <v>5.3076475799750895</v>
      </c>
      <c r="F15" s="72">
        <f>分析係数表!C18</f>
        <v>0.30630539049432115</v>
      </c>
      <c r="G15" s="73">
        <f t="shared" si="1"/>
        <v>1.6257610645905085</v>
      </c>
      <c r="H15" s="73">
        <v>1.6846505298039682</v>
      </c>
      <c r="I15" s="73">
        <f t="shared" si="2"/>
        <v>1.6846505298039682</v>
      </c>
      <c r="J15" s="72">
        <f>分析係数表!G18</f>
        <v>0.21755179396051724</v>
      </c>
      <c r="K15" s="74">
        <f t="shared" si="3"/>
        <v>0.36649874495538909</v>
      </c>
      <c r="L15" s="75"/>
      <c r="M15" s="76"/>
      <c r="N15" s="77">
        <f>分析係数表!H18</f>
        <v>5.3704565311248737E-4</v>
      </c>
      <c r="O15" s="78">
        <f t="shared" si="4"/>
        <v>1.5448248292202735E-2</v>
      </c>
      <c r="P15" s="72">
        <f>分析係数表!C18</f>
        <v>0.30630539049432115</v>
      </c>
      <c r="Q15" s="78">
        <f t="shared" si="5"/>
        <v>4.7318817255963888E-3</v>
      </c>
      <c r="R15" s="79">
        <v>1.2504151569467636E-2</v>
      </c>
      <c r="S15" s="80">
        <f t="shared" si="6"/>
        <v>1.6971546813734359</v>
      </c>
      <c r="T15" s="81">
        <f>分析係数表!F18</f>
        <v>0.4635011306393737</v>
      </c>
      <c r="U15" s="82">
        <f t="shared" si="7"/>
        <v>0.78663311368649358</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投入係数表!Y16</f>
        <v>2.356452994844601E-2</v>
      </c>
      <c r="E16" s="73">
        <f t="shared" si="0"/>
        <v>2.3564529948446009</v>
      </c>
      <c r="F16" s="72">
        <f>分析係数表!C19</f>
        <v>0.36966314955627488</v>
      </c>
      <c r="G16" s="73">
        <f t="shared" si="1"/>
        <v>0.87109383585557154</v>
      </c>
      <c r="H16" s="73">
        <v>1.408639835206418</v>
      </c>
      <c r="I16" s="73">
        <f t="shared" si="2"/>
        <v>1.408639835206418</v>
      </c>
      <c r="J16" s="72">
        <f>分析係数表!G19</f>
        <v>4.2381117789262797E-2</v>
      </c>
      <c r="K16" s="74">
        <f t="shared" si="3"/>
        <v>5.9699730778530934E-2</v>
      </c>
      <c r="L16" s="75"/>
      <c r="M16" s="76"/>
      <c r="N16" s="77">
        <f>分析係数表!H19</f>
        <v>-1.254655481313475E-4</v>
      </c>
      <c r="O16" s="78">
        <f t="shared" si="4"/>
        <v>-3.6090468816147312E-3</v>
      </c>
      <c r="P16" s="72">
        <f>分析係数表!C19</f>
        <v>0.36966314955627488</v>
      </c>
      <c r="Q16" s="78">
        <f t="shared" si="5"/>
        <v>-1.3341316371539538E-3</v>
      </c>
      <c r="R16" s="79">
        <v>8.4672757121665408E-3</v>
      </c>
      <c r="S16" s="80">
        <f t="shared" si="6"/>
        <v>1.4171071109185844</v>
      </c>
      <c r="T16" s="81">
        <f>分析係数表!F19</f>
        <v>0.17645477862102601</v>
      </c>
      <c r="U16" s="82">
        <f t="shared" si="7"/>
        <v>0.25005532153942056</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投入係数表!Y17</f>
        <v>8.4551997507872935E-3</v>
      </c>
      <c r="E17" s="73">
        <f t="shared" si="0"/>
        <v>0.84551997507872934</v>
      </c>
      <c r="F17" s="72">
        <f>分析係数表!C20</f>
        <v>0.11840151680286914</v>
      </c>
      <c r="G17" s="73">
        <f t="shared" si="1"/>
        <v>0.10011084753644567</v>
      </c>
      <c r="H17" s="73">
        <v>0.13822038864644204</v>
      </c>
      <c r="I17" s="73">
        <f t="shared" si="2"/>
        <v>0.13822038864644204</v>
      </c>
      <c r="J17" s="72">
        <f>分析係数表!G20</f>
        <v>0.11103277983246747</v>
      </c>
      <c r="K17" s="74">
        <f t="shared" si="3"/>
        <v>1.5346993980938485E-2</v>
      </c>
      <c r="L17" s="75"/>
      <c r="M17" s="76"/>
      <c r="N17" s="77">
        <f>分析係数表!H20</f>
        <v>6.0558701736942728E-4</v>
      </c>
      <c r="O17" s="78">
        <f t="shared" si="4"/>
        <v>1.7419857236788561E-2</v>
      </c>
      <c r="P17" s="72">
        <f>分析係数表!C20</f>
        <v>0.11840151680286914</v>
      </c>
      <c r="Q17" s="78">
        <f t="shared" si="5"/>
        <v>2.0625375193252023E-3</v>
      </c>
      <c r="R17" s="79">
        <v>5.379270744365912E-3</v>
      </c>
      <c r="S17" s="80">
        <f t="shared" si="6"/>
        <v>0.14359965939080796</v>
      </c>
      <c r="T17" s="81">
        <f>分析係数表!F20</f>
        <v>0.24737258814980315</v>
      </c>
      <c r="U17" s="82">
        <f t="shared" si="7"/>
        <v>3.5522619400934347E-2</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投入係数表!Y18</f>
        <v>9.503286033668551E-2</v>
      </c>
      <c r="E18" s="73">
        <f t="shared" si="0"/>
        <v>9.5032860336685516</v>
      </c>
      <c r="F18" s="72">
        <f>分析係数表!C21</f>
        <v>0.26258212636596168</v>
      </c>
      <c r="G18" s="73">
        <f t="shared" si="1"/>
        <v>2.4953930541846345</v>
      </c>
      <c r="H18" s="73">
        <v>2.5859751044375856</v>
      </c>
      <c r="I18" s="73">
        <f t="shared" si="2"/>
        <v>2.5859751044375856</v>
      </c>
      <c r="J18" s="72">
        <f>分析係数表!G21</f>
        <v>0.28467983327929475</v>
      </c>
      <c r="K18" s="74">
        <f t="shared" si="3"/>
        <v>0.73617496159569873</v>
      </c>
      <c r="L18" s="75"/>
      <c r="M18" s="76"/>
      <c r="N18" s="77">
        <f>分析係数表!H21</f>
        <v>1.0324354165676096E-3</v>
      </c>
      <c r="O18" s="78">
        <f t="shared" si="4"/>
        <v>2.9698254828737093E-2</v>
      </c>
      <c r="P18" s="72">
        <f>分析係数表!C21</f>
        <v>0.26258212636596168</v>
      </c>
      <c r="Q18" s="78">
        <f t="shared" si="5"/>
        <v>7.798230902287975E-3</v>
      </c>
      <c r="R18" s="79">
        <v>2.2654373391119979E-2</v>
      </c>
      <c r="S18" s="80">
        <f t="shared" si="6"/>
        <v>2.6086294778287056</v>
      </c>
      <c r="T18" s="81">
        <f>分析係数表!F21</f>
        <v>0.42515189534375575</v>
      </c>
      <c r="U18" s="82">
        <f t="shared" si="7"/>
        <v>1.109063766748466</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投入係数表!Y19</f>
        <v>7.0909005508486243E-3</v>
      </c>
      <c r="E19" s="73">
        <f t="shared" si="0"/>
        <v>0.70909005508486245</v>
      </c>
      <c r="F19" s="72">
        <f>分析係数表!C22</f>
        <v>0.19256748567873505</v>
      </c>
      <c r="G19" s="73">
        <f t="shared" si="1"/>
        <v>0.13654768902748771</v>
      </c>
      <c r="H19" s="73">
        <v>0.17504326463563688</v>
      </c>
      <c r="I19" s="73">
        <f t="shared" si="2"/>
        <v>0.17504326463563688</v>
      </c>
      <c r="J19" s="72">
        <f>分析係数表!G22</f>
        <v>0.19753386347788673</v>
      </c>
      <c r="K19" s="74">
        <f t="shared" si="3"/>
        <v>3.4576972339259493E-2</v>
      </c>
      <c r="L19" s="75"/>
      <c r="M19" s="76"/>
      <c r="N19" s="77">
        <f>分析係数表!H22</f>
        <v>4.8211298587508529E-5</v>
      </c>
      <c r="O19" s="78">
        <f t="shared" si="4"/>
        <v>1.3868096813612161E-3</v>
      </c>
      <c r="P19" s="72">
        <f>分析係数表!C22</f>
        <v>0.19256748567873505</v>
      </c>
      <c r="Q19" s="78">
        <f t="shared" si="5"/>
        <v>2.6705445345465709E-4</v>
      </c>
      <c r="R19" s="79">
        <v>6.5188865577058552E-3</v>
      </c>
      <c r="S19" s="80">
        <f t="shared" si="6"/>
        <v>0.18156215119334274</v>
      </c>
      <c r="T19" s="81">
        <f>分析係数表!F22</f>
        <v>0.41915604646677446</v>
      </c>
      <c r="U19" s="82">
        <f t="shared" si="7"/>
        <v>7.6102873482204292E-2</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投入係数表!Y20</f>
        <v>6.1007443447989538E-5</v>
      </c>
      <c r="E20" s="73">
        <f t="shared" si="0"/>
        <v>6.1007443447989541E-3</v>
      </c>
      <c r="F20" s="72">
        <f>分析係数表!C23</f>
        <v>0.20116432520583094</v>
      </c>
      <c r="G20" s="73">
        <f t="shared" si="1"/>
        <v>1.2272521193747708E-3</v>
      </c>
      <c r="H20" s="73">
        <v>4.0398835531241448E-2</v>
      </c>
      <c r="I20" s="73">
        <f t="shared" si="2"/>
        <v>4.0398835531241448E-2</v>
      </c>
      <c r="J20" s="72">
        <f>分析係数表!G23</f>
        <v>0.20785566100352021</v>
      </c>
      <c r="K20" s="74">
        <f t="shared" si="3"/>
        <v>8.3971266631186897E-3</v>
      </c>
      <c r="L20" s="75"/>
      <c r="M20" s="76"/>
      <c r="N20" s="77">
        <f>分析係数表!H23</f>
        <v>2.5225877402069866E-5</v>
      </c>
      <c r="O20" s="78">
        <f t="shared" si="4"/>
        <v>7.2562847355216805E-4</v>
      </c>
      <c r="P20" s="72">
        <f>分析係数表!C23</f>
        <v>0.20116432520583094</v>
      </c>
      <c r="Q20" s="78">
        <f t="shared" si="5"/>
        <v>1.4597056223225903E-4</v>
      </c>
      <c r="R20" s="79">
        <v>6.2140992455975144E-3</v>
      </c>
      <c r="S20" s="80">
        <f t="shared" si="6"/>
        <v>4.6612934776838963E-2</v>
      </c>
      <c r="T20" s="81">
        <f>分析係数表!F23</f>
        <v>0.42478695148042223</v>
      </c>
      <c r="U20" s="82">
        <f t="shared" si="7"/>
        <v>1.9800566463409178E-2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投入係数表!Y21</f>
        <v>2.262134407496249E-4</v>
      </c>
      <c r="E21" s="73">
        <f t="shared" si="0"/>
        <v>2.2621344074962489E-2</v>
      </c>
      <c r="F21" s="72">
        <f>分析係数表!C24</f>
        <v>0.46796458506974481</v>
      </c>
      <c r="G21" s="73">
        <f t="shared" si="1"/>
        <v>1.0585987893759752E-2</v>
      </c>
      <c r="H21" s="73">
        <v>4.5863495572010422E-2</v>
      </c>
      <c r="I21" s="73">
        <f t="shared" si="2"/>
        <v>4.5863495572010422E-2</v>
      </c>
      <c r="J21" s="72">
        <f>分析係数表!G24</f>
        <v>0.19290112247208774</v>
      </c>
      <c r="K21" s="74">
        <f t="shared" si="3"/>
        <v>8.8471197763344365E-3</v>
      </c>
      <c r="L21" s="75"/>
      <c r="M21" s="76"/>
      <c r="N21" s="77">
        <f>分析係数表!H24</f>
        <v>1.1220536652328578E-3</v>
      </c>
      <c r="O21" s="78">
        <f t="shared" si="4"/>
        <v>3.22761454584619E-2</v>
      </c>
      <c r="P21" s="72">
        <f>分析係数表!C24</f>
        <v>0.46796458506974481</v>
      </c>
      <c r="Q21" s="78">
        <f t="shared" si="5"/>
        <v>1.5104093017119851E-2</v>
      </c>
      <c r="R21" s="79">
        <v>3.0652811030191164E-2</v>
      </c>
      <c r="S21" s="80">
        <f t="shared" si="6"/>
        <v>7.6516306602201586E-2</v>
      </c>
      <c r="T21" s="81">
        <f>分析係数表!F24</f>
        <v>0.36341689561906876</v>
      </c>
      <c r="U21" s="82">
        <f t="shared" si="7"/>
        <v>2.7807318609608955E-2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投入係数表!Y22</f>
        <v>3.5416710532638174E-4</v>
      </c>
      <c r="E22" s="73">
        <f t="shared" si="0"/>
        <v>3.5416710532638174E-2</v>
      </c>
      <c r="F22" s="72">
        <f>分析係数表!C25</f>
        <v>0.11839811615034102</v>
      </c>
      <c r="G22" s="73">
        <f t="shared" si="1"/>
        <v>4.1932718073063001E-3</v>
      </c>
      <c r="H22" s="73">
        <v>3.7738085949558714E-2</v>
      </c>
      <c r="I22" s="73">
        <f t="shared" si="2"/>
        <v>3.7738085949558714E-2</v>
      </c>
      <c r="J22" s="72">
        <f>分析係数表!G25</f>
        <v>0.19601885967651284</v>
      </c>
      <c r="K22" s="74">
        <f t="shared" si="3"/>
        <v>7.3973765742067306E-3</v>
      </c>
      <c r="L22" s="75"/>
      <c r="M22" s="76"/>
      <c r="N22" s="77">
        <f>分析係数表!H25</f>
        <v>4.7721717414244671E-4</v>
      </c>
      <c r="O22" s="78">
        <f t="shared" si="4"/>
        <v>1.3727267603284601E-2</v>
      </c>
      <c r="P22" s="72">
        <f>分析係数表!C25</f>
        <v>0.11839811615034102</v>
      </c>
      <c r="Q22" s="78">
        <f t="shared" si="5"/>
        <v>1.6252826241205036E-3</v>
      </c>
      <c r="R22" s="79">
        <v>1.0253114871835448E-2</v>
      </c>
      <c r="S22" s="80">
        <f t="shared" si="6"/>
        <v>4.7991200821394159E-2</v>
      </c>
      <c r="T22" s="81">
        <f>分析係数表!F25</f>
        <v>0.34892899519140697</v>
      </c>
      <c r="U22" s="82">
        <f t="shared" si="7"/>
        <v>1.6745521480638088E-2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投入係数表!Y23</f>
        <v>8.4379233066250309E-3</v>
      </c>
      <c r="E23" s="73">
        <f t="shared" si="0"/>
        <v>0.84379233066250303</v>
      </c>
      <c r="F23" s="72">
        <f>分析係数表!C26</f>
        <v>0.29113960871661038</v>
      </c>
      <c r="G23" s="73">
        <f t="shared" si="1"/>
        <v>0.24566136898715785</v>
      </c>
      <c r="H23" s="73">
        <v>0.29210306242030021</v>
      </c>
      <c r="I23" s="73">
        <f t="shared" si="2"/>
        <v>0.29210306242030021</v>
      </c>
      <c r="J23" s="72">
        <f>分析係数表!G26</f>
        <v>0.2004458717578543</v>
      </c>
      <c r="K23" s="74">
        <f t="shared" si="3"/>
        <v>5.8550852989976004E-2</v>
      </c>
      <c r="L23" s="75"/>
      <c r="M23" s="76"/>
      <c r="N23" s="77">
        <f>分析係数表!H26</f>
        <v>1.0726059667332082E-2</v>
      </c>
      <c r="O23" s="78">
        <f t="shared" si="4"/>
        <v>0.30853770434153549</v>
      </c>
      <c r="P23" s="72">
        <f>分析係数表!C26</f>
        <v>0.29113960871661038</v>
      </c>
      <c r="Q23" s="78">
        <f t="shared" si="5"/>
        <v>8.9827546516315859E-2</v>
      </c>
      <c r="R23" s="79">
        <v>0.10106597991252662</v>
      </c>
      <c r="S23" s="80">
        <f t="shared" si="6"/>
        <v>0.39316904233282685</v>
      </c>
      <c r="T23" s="81">
        <f>分析係数表!F26</f>
        <v>0.34176102976079403</v>
      </c>
      <c r="U23" s="82">
        <f t="shared" si="7"/>
        <v>0.13436985677773214</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投入係数表!Y24</f>
        <v>1.7044291943832121E-3</v>
      </c>
      <c r="E24" s="73">
        <f t="shared" si="0"/>
        <v>0.17044291943832121</v>
      </c>
      <c r="F24" s="72">
        <f>分析係数表!C27</f>
        <v>0.22390034937983039</v>
      </c>
      <c r="G24" s="73">
        <f t="shared" si="1"/>
        <v>3.8162229211558402E-2</v>
      </c>
      <c r="H24" s="73">
        <v>4.2461046469560955E-2</v>
      </c>
      <c r="I24" s="73">
        <f t="shared" si="2"/>
        <v>4.2461046469560955E-2</v>
      </c>
      <c r="J24" s="72">
        <f>分析係数表!G27</f>
        <v>0.17801424712710151</v>
      </c>
      <c r="K24" s="74">
        <f t="shared" si="3"/>
        <v>7.5586712195077647E-3</v>
      </c>
      <c r="L24" s="75"/>
      <c r="M24" s="76"/>
      <c r="N24" s="77">
        <f>分析係数表!H27</f>
        <v>1.001616696609949E-2</v>
      </c>
      <c r="O24" s="78">
        <f t="shared" si="4"/>
        <v>0.28811746884403944</v>
      </c>
      <c r="P24" s="72">
        <f>分析係数表!C27</f>
        <v>0.22390034937983039</v>
      </c>
      <c r="Q24" s="78">
        <f t="shared" si="5"/>
        <v>6.4509601936612829E-2</v>
      </c>
      <c r="R24" s="79">
        <v>6.5879088701896876E-2</v>
      </c>
      <c r="S24" s="80">
        <f t="shared" si="6"/>
        <v>0.10834013517145782</v>
      </c>
      <c r="T24" s="81">
        <f>分析係数表!F27</f>
        <v>0.3354402389489512</v>
      </c>
      <c r="U24" s="82">
        <f t="shared" si="7"/>
        <v>3.6341640829675483E-2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投入係数表!Y25</f>
        <v>1.6196666402121115E-6</v>
      </c>
      <c r="E25" s="73">
        <f t="shared" si="0"/>
        <v>1.6196666402121116E-4</v>
      </c>
      <c r="F25" s="72">
        <f>分析係数表!C28</f>
        <v>0.22512814125204084</v>
      </c>
      <c r="G25" s="73">
        <f t="shared" si="1"/>
        <v>3.6463254015889065E-5</v>
      </c>
      <c r="H25" s="73">
        <v>5.0566810928938485E-2</v>
      </c>
      <c r="I25" s="73">
        <f t="shared" si="2"/>
        <v>5.0566810928938485E-2</v>
      </c>
      <c r="J25" s="72">
        <f>分析係数表!G28</f>
        <v>0.17968722251031818</v>
      </c>
      <c r="K25" s="74">
        <f t="shared" si="3"/>
        <v>9.0862098070253593E-3</v>
      </c>
      <c r="L25" s="75"/>
      <c r="M25" s="76"/>
      <c r="N25" s="77">
        <f>分析係数表!H28</f>
        <v>8.1409051127791718E-3</v>
      </c>
      <c r="O25" s="78">
        <f t="shared" si="4"/>
        <v>0.23417510741704786</v>
      </c>
      <c r="P25" s="72">
        <f>分析係数表!C28</f>
        <v>0.22512814125204084</v>
      </c>
      <c r="Q25" s="78">
        <f t="shared" si="5"/>
        <v>5.2719406660296987E-2</v>
      </c>
      <c r="R25" s="79">
        <v>6.7842649781645503E-2</v>
      </c>
      <c r="S25" s="80">
        <f t="shared" si="6"/>
        <v>0.11840946071058399</v>
      </c>
      <c r="T25" s="81">
        <f>分析係数表!F28</f>
        <v>0.30733691598411605</v>
      </c>
      <c r="U25" s="82">
        <f t="shared" si="7"/>
        <v>3.6391598478133245E-2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投入係数表!Y26</f>
        <v>3.2819845019498085E-3</v>
      </c>
      <c r="E26" s="73">
        <f t="shared" si="0"/>
        <v>0.32819845019498084</v>
      </c>
      <c r="F26" s="72">
        <f>分析係数表!C29</f>
        <v>0.20292812083079403</v>
      </c>
      <c r="G26" s="73">
        <f t="shared" si="1"/>
        <v>6.6600694757646406E-2</v>
      </c>
      <c r="H26" s="73">
        <v>0.11557222336946392</v>
      </c>
      <c r="I26" s="73">
        <f t="shared" si="2"/>
        <v>0.11557222336946392</v>
      </c>
      <c r="J26" s="72">
        <f>分析係数表!G29</f>
        <v>0.25422836329948895</v>
      </c>
      <c r="K26" s="74">
        <f t="shared" si="3"/>
        <v>2.9381737190101759E-2</v>
      </c>
      <c r="L26" s="75"/>
      <c r="M26" s="76"/>
      <c r="N26" s="77">
        <f>分析係数表!H29</f>
        <v>1.2173975242294967E-2</v>
      </c>
      <c r="O26" s="78">
        <f t="shared" si="4"/>
        <v>0.35018734656196904</v>
      </c>
      <c r="P26" s="72">
        <f>分析係数表!C29</f>
        <v>0.20292812083079403</v>
      </c>
      <c r="Q26" s="78">
        <f t="shared" si="5"/>
        <v>7.1062860176542397E-2</v>
      </c>
      <c r="R26" s="79">
        <v>0.10362652675985447</v>
      </c>
      <c r="S26" s="80">
        <f t="shared" si="6"/>
        <v>0.21919875012931839</v>
      </c>
      <c r="T26" s="81">
        <f>分析係数表!F29</f>
        <v>0.40384720428768384</v>
      </c>
      <c r="U26" s="82">
        <f t="shared" si="7"/>
        <v>8.8522802423079805E-2</v>
      </c>
      <c r="V26" s="83">
        <f>分析係数表!D29</f>
        <v>7.670374473161555E-2</v>
      </c>
      <c r="W26" s="127">
        <f t="shared" si="8"/>
        <v>0</v>
      </c>
      <c r="X26" s="72">
        <f>分析係数表!E29</f>
        <v>6.1557890505000185E-2</v>
      </c>
      <c r="Y26" s="126">
        <f t="shared" si="9"/>
        <v>0</v>
      </c>
    </row>
    <row r="27" spans="1:25" x14ac:dyDescent="0.15">
      <c r="A27" s="10" t="s">
        <v>15</v>
      </c>
      <c r="B27" s="9" t="s">
        <v>36</v>
      </c>
      <c r="C27" s="71">
        <f>最終需要_まとめ!C28</f>
        <v>100</v>
      </c>
      <c r="D27" s="72">
        <f>投入係数表!Y27</f>
        <v>8.2009120882739917E-4</v>
      </c>
      <c r="E27" s="73">
        <f t="shared" si="0"/>
        <v>8.2009120882739914E-2</v>
      </c>
      <c r="F27" s="72">
        <f>分析係数表!C30</f>
        <v>1</v>
      </c>
      <c r="G27" s="73">
        <f t="shared" si="1"/>
        <v>8.2009120882739914E-2</v>
      </c>
      <c r="H27" s="73">
        <v>0.18437746795785587</v>
      </c>
      <c r="I27" s="73">
        <f t="shared" si="2"/>
        <v>100.18437746795786</v>
      </c>
      <c r="J27" s="72">
        <f>分析係数表!G30</f>
        <v>0.34673715455884868</v>
      </c>
      <c r="K27" s="74">
        <f t="shared" si="3"/>
        <v>34.73764597448934</v>
      </c>
      <c r="L27" s="75"/>
      <c r="M27" s="76"/>
      <c r="N27" s="77">
        <f>分析係数表!H30</f>
        <v>0</v>
      </c>
      <c r="O27" s="78">
        <f t="shared" si="4"/>
        <v>0</v>
      </c>
      <c r="P27" s="72">
        <f>分析係数表!C30</f>
        <v>1</v>
      </c>
      <c r="Q27" s="78">
        <f t="shared" si="5"/>
        <v>0</v>
      </c>
      <c r="R27" s="79">
        <v>0.12368310554861441</v>
      </c>
      <c r="S27" s="80">
        <f t="shared" si="6"/>
        <v>100.30806057350647</v>
      </c>
      <c r="T27" s="81">
        <f>分析係数表!F30</f>
        <v>0.44336430675838301</v>
      </c>
      <c r="U27" s="82">
        <f t="shared" si="7"/>
        <v>44.473013738450582</v>
      </c>
      <c r="V27" s="83">
        <f>分析係数表!D30</f>
        <v>8.6867041025616112E-2</v>
      </c>
      <c r="W27" s="127">
        <f t="shared" si="8"/>
        <v>9</v>
      </c>
      <c r="X27" s="72">
        <f>分析係数表!E30</f>
        <v>6.5897217034789901E-2</v>
      </c>
      <c r="Y27" s="126">
        <f t="shared" si="9"/>
        <v>7</v>
      </c>
    </row>
    <row r="28" spans="1:25" x14ac:dyDescent="0.15">
      <c r="A28" s="10" t="s">
        <v>16</v>
      </c>
      <c r="B28" s="9" t="s">
        <v>154</v>
      </c>
      <c r="C28" s="86"/>
      <c r="D28" s="72">
        <f>投入係数表!Y28</f>
        <v>3.4223556107681919E-3</v>
      </c>
      <c r="E28" s="73">
        <f t="shared" si="0"/>
        <v>0.34223556107681918</v>
      </c>
      <c r="F28" s="72">
        <f>分析係数表!C31</f>
        <v>0.99667993786519227</v>
      </c>
      <c r="G28" s="73">
        <f t="shared" si="1"/>
        <v>0.34109931774930335</v>
      </c>
      <c r="H28" s="73">
        <v>0.96600419850454899</v>
      </c>
      <c r="I28" s="73">
        <f t="shared" si="2"/>
        <v>0.96600419850454899</v>
      </c>
      <c r="J28" s="72">
        <f>分析係数表!G31</f>
        <v>7.0744430198025232E-2</v>
      </c>
      <c r="K28" s="74">
        <f t="shared" si="3"/>
        <v>6.8339416592104379E-2</v>
      </c>
      <c r="L28" s="75"/>
      <c r="M28" s="76"/>
      <c r="N28" s="77">
        <f>分析係数表!H31</f>
        <v>1.5783931066306964E-2</v>
      </c>
      <c r="O28" s="78">
        <f t="shared" si="4"/>
        <v>0.45402860022451347</v>
      </c>
      <c r="P28" s="72">
        <f>分析係数表!C31</f>
        <v>0.99667993786519227</v>
      </c>
      <c r="Q28" s="78">
        <f t="shared" si="5"/>
        <v>0.4525211970607883</v>
      </c>
      <c r="R28" s="79">
        <v>0.85801101445941264</v>
      </c>
      <c r="S28" s="80">
        <f t="shared" si="6"/>
        <v>1.8240152129639617</v>
      </c>
      <c r="T28" s="81">
        <f>分析係数表!F31</f>
        <v>0.308369223350977</v>
      </c>
      <c r="U28" s="82">
        <f t="shared" si="7"/>
        <v>0.56247015460206384</v>
      </c>
      <c r="V28" s="83">
        <f>分析係数表!D31</f>
        <v>6.5953615120199595E-3</v>
      </c>
      <c r="W28" s="127">
        <f t="shared" si="8"/>
        <v>0</v>
      </c>
      <c r="X28" s="72">
        <f>分析係数表!E31</f>
        <v>6.5953615120199595E-3</v>
      </c>
      <c r="Y28" s="126">
        <f t="shared" si="9"/>
        <v>0</v>
      </c>
    </row>
    <row r="29" spans="1:25" x14ac:dyDescent="0.15">
      <c r="A29" s="10" t="s">
        <v>17</v>
      </c>
      <c r="B29" s="9" t="s">
        <v>229</v>
      </c>
      <c r="C29" s="86"/>
      <c r="D29" s="72">
        <f>投入係数表!Y29</f>
        <v>8.6490198587326752E-4</v>
      </c>
      <c r="E29" s="73">
        <f t="shared" si="0"/>
        <v>8.6490198587326747E-2</v>
      </c>
      <c r="F29" s="72">
        <f>分析係数表!C32</f>
        <v>0.99973750468741629</v>
      </c>
      <c r="G29" s="73">
        <f t="shared" si="1"/>
        <v>8.6467495315613138E-2</v>
      </c>
      <c r="H29" s="73">
        <v>0.1430891619137877</v>
      </c>
      <c r="I29" s="73">
        <f t="shared" si="2"/>
        <v>0.1430891619137877</v>
      </c>
      <c r="J29" s="72">
        <f>分析係数表!G32</f>
        <v>0.13654952076677315</v>
      </c>
      <c r="K29" s="74">
        <f t="shared" si="3"/>
        <v>1.9538756486246919E-2</v>
      </c>
      <c r="L29" s="75"/>
      <c r="M29" s="76"/>
      <c r="N29" s="77">
        <f>分析係数表!H32</f>
        <v>6.1925380029087757E-3</v>
      </c>
      <c r="O29" s="78">
        <f t="shared" si="4"/>
        <v>0.17812985557821595</v>
      </c>
      <c r="P29" s="72">
        <f>分析係数表!C32</f>
        <v>0.99973750468741629</v>
      </c>
      <c r="Q29" s="78">
        <f t="shared" si="5"/>
        <v>0.17808309732609545</v>
      </c>
      <c r="R29" s="79">
        <v>0.26522474095940746</v>
      </c>
      <c r="S29" s="80">
        <f t="shared" si="6"/>
        <v>0.40831390287319513</v>
      </c>
      <c r="T29" s="81">
        <f>分析係数表!F32</f>
        <v>0.46980830670926516</v>
      </c>
      <c r="U29" s="82">
        <f t="shared" si="7"/>
        <v>0.19182926331470715</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投入係数表!Y30</f>
        <v>1.7006499722227171E-3</v>
      </c>
      <c r="E30" s="73">
        <f t="shared" si="0"/>
        <v>0.1700649972222717</v>
      </c>
      <c r="F30" s="72">
        <f>分析係数表!C33</f>
        <v>0.92720800471848297</v>
      </c>
      <c r="G30" s="73">
        <f t="shared" si="1"/>
        <v>0.15768562674691688</v>
      </c>
      <c r="H30" s="73">
        <v>0.22728624096641173</v>
      </c>
      <c r="I30" s="73">
        <f t="shared" si="2"/>
        <v>0.22728624096641173</v>
      </c>
      <c r="J30" s="72">
        <f>分析係数表!G33</f>
        <v>0.48251618559482062</v>
      </c>
      <c r="K30" s="74">
        <f t="shared" si="3"/>
        <v>0.10966929002929825</v>
      </c>
      <c r="L30" s="75"/>
      <c r="M30" s="76"/>
      <c r="N30" s="77">
        <f>分析係数表!H33</f>
        <v>1.0711870111293417E-3</v>
      </c>
      <c r="O30" s="78">
        <f t="shared" si="4"/>
        <v>3.0812953832516241E-2</v>
      </c>
      <c r="P30" s="72">
        <f>分析係数表!C33</f>
        <v>0.92720800471848297</v>
      </c>
      <c r="Q30" s="78">
        <f t="shared" si="5"/>
        <v>2.8570017442530116E-2</v>
      </c>
      <c r="R30" s="79">
        <v>0.11606201505655005</v>
      </c>
      <c r="S30" s="80">
        <f t="shared" si="6"/>
        <v>0.34334825602296176</v>
      </c>
      <c r="T30" s="81">
        <f>分析係数表!F33</f>
        <v>0.61375438359859724</v>
      </c>
      <c r="U30" s="82">
        <f t="shared" si="7"/>
        <v>0.21073149723502624</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投入係数表!Y31</f>
        <v>5.7636377280828058E-2</v>
      </c>
      <c r="E31" s="73">
        <f t="shared" si="0"/>
        <v>5.7636377280828057</v>
      </c>
      <c r="F31" s="72">
        <f>分析係数表!C34</f>
        <v>0.43058167090385968</v>
      </c>
      <c r="G31" s="73">
        <f t="shared" si="1"/>
        <v>2.48171676344242</v>
      </c>
      <c r="H31" s="73">
        <v>2.8213065681712726</v>
      </c>
      <c r="I31" s="73">
        <f t="shared" si="2"/>
        <v>2.8213065681712726</v>
      </c>
      <c r="J31" s="72">
        <f>分析係数表!G34</f>
        <v>0.40252218378442245</v>
      </c>
      <c r="K31" s="74">
        <f t="shared" si="3"/>
        <v>1.1356384809456352</v>
      </c>
      <c r="L31" s="75"/>
      <c r="M31" s="76"/>
      <c r="N31" s="77">
        <f>分析係数表!H34</f>
        <v>0.17332617383102331</v>
      </c>
      <c r="O31" s="78">
        <f t="shared" si="4"/>
        <v>4.9857693724192647</v>
      </c>
      <c r="P31" s="72">
        <f>分析係数表!C34</f>
        <v>0.43058167090385968</v>
      </c>
      <c r="Q31" s="78">
        <f t="shared" si="5"/>
        <v>2.146780907117575</v>
      </c>
      <c r="R31" s="79">
        <v>2.4115840885072006</v>
      </c>
      <c r="S31" s="80">
        <f t="shared" si="6"/>
        <v>5.2328906566784728</v>
      </c>
      <c r="T31" s="81">
        <f>分析係数表!F34</f>
        <v>0.66293540075026103</v>
      </c>
      <c r="U31" s="82">
        <f t="shared" si="7"/>
        <v>3.4690684645674401</v>
      </c>
      <c r="V31" s="83">
        <f>分析係数表!D34</f>
        <v>0.16067471370017011</v>
      </c>
      <c r="W31" s="127">
        <f t="shared" si="8"/>
        <v>1</v>
      </c>
      <c r="X31" s="72">
        <f>分析係数表!E34</f>
        <v>0.14658203786750718</v>
      </c>
      <c r="Y31" s="126">
        <f t="shared" si="9"/>
        <v>1</v>
      </c>
    </row>
    <row r="32" spans="1:25" x14ac:dyDescent="0.15">
      <c r="A32" s="10" t="s">
        <v>20</v>
      </c>
      <c r="B32" s="9" t="s">
        <v>37</v>
      </c>
      <c r="C32" s="86"/>
      <c r="D32" s="72">
        <f>投入係数表!Y32</f>
        <v>1.3393023447913951E-2</v>
      </c>
      <c r="E32" s="73">
        <f t="shared" si="0"/>
        <v>1.3393023447913952</v>
      </c>
      <c r="F32" s="72">
        <f>分析係数表!C35</f>
        <v>0.85041941808411148</v>
      </c>
      <c r="G32" s="73">
        <f t="shared" si="1"/>
        <v>1.1389687206961843</v>
      </c>
      <c r="H32" s="73">
        <v>1.5010941962045181</v>
      </c>
      <c r="I32" s="73">
        <f t="shared" si="2"/>
        <v>1.5010941962045181</v>
      </c>
      <c r="J32" s="72">
        <f>分析係数表!G35</f>
        <v>0.31439227022235533</v>
      </c>
      <c r="K32" s="74">
        <f t="shared" si="3"/>
        <v>0.47193241216234011</v>
      </c>
      <c r="L32" s="75"/>
      <c r="M32" s="76"/>
      <c r="N32" s="77">
        <f>分析係数表!H35</f>
        <v>5.0116599150103677E-2</v>
      </c>
      <c r="O32" s="78">
        <f t="shared" si="4"/>
        <v>1.441616113536319</v>
      </c>
      <c r="P32" s="72">
        <f>分析係数表!C35</f>
        <v>0.85041941808411148</v>
      </c>
      <c r="Q32" s="78">
        <f t="shared" si="5"/>
        <v>1.2259783363742347</v>
      </c>
      <c r="R32" s="79">
        <v>1.8827229435674302</v>
      </c>
      <c r="S32" s="80">
        <f t="shared" si="6"/>
        <v>3.3838171397719483</v>
      </c>
      <c r="T32" s="81">
        <f>分析係数表!F35</f>
        <v>0.64510687312527537</v>
      </c>
      <c r="U32" s="82">
        <f t="shared" si="7"/>
        <v>2.1829236942659946</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投入係数表!Y33</f>
        <v>5.3108869132555137E-3</v>
      </c>
      <c r="E33" s="73">
        <f t="shared" si="0"/>
        <v>0.53108869132555137</v>
      </c>
      <c r="F33" s="72">
        <f>分析係数表!C36</f>
        <v>0.99367212085214862</v>
      </c>
      <c r="G33" s="73">
        <f t="shared" si="1"/>
        <v>0.52772802627005277</v>
      </c>
      <c r="H33" s="73">
        <v>0.8551850771313444</v>
      </c>
      <c r="I33" s="73">
        <f t="shared" si="2"/>
        <v>0.8551850771313444</v>
      </c>
      <c r="J33" s="72">
        <f>分析係数表!G36</f>
        <v>5.4622350270852466E-2</v>
      </c>
      <c r="K33" s="74">
        <f t="shared" si="3"/>
        <v>4.6712218829474274E-2</v>
      </c>
      <c r="L33" s="75"/>
      <c r="M33" s="76"/>
      <c r="N33" s="77">
        <f>分析係数表!H36</f>
        <v>0.22260102528255266</v>
      </c>
      <c r="O33" s="78">
        <f t="shared" si="4"/>
        <v>6.403172409522317</v>
      </c>
      <c r="P33" s="72">
        <f>分析係数表!C36</f>
        <v>0.99367212085214862</v>
      </c>
      <c r="Q33" s="78">
        <f t="shared" si="5"/>
        <v>6.3626539083520033</v>
      </c>
      <c r="R33" s="79">
        <v>6.7802867262574349</v>
      </c>
      <c r="S33" s="80">
        <f t="shared" si="6"/>
        <v>7.6354718033887794</v>
      </c>
      <c r="T33" s="81">
        <f>分析係数表!F36</f>
        <v>0.84078106922799567</v>
      </c>
      <c r="U33" s="82">
        <f t="shared" si="7"/>
        <v>6.41976014691343</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投入係数表!Y34</f>
        <v>2.8728567086322293E-2</v>
      </c>
      <c r="E34" s="73">
        <f t="shared" si="0"/>
        <v>2.8728567086322294</v>
      </c>
      <c r="F34" s="72">
        <f>分析係数表!C37</f>
        <v>0.57178358697686016</v>
      </c>
      <c r="G34" s="73">
        <f t="shared" si="1"/>
        <v>1.6426523137322726</v>
      </c>
      <c r="H34" s="73">
        <v>2.0952691181153336</v>
      </c>
      <c r="I34" s="73">
        <f t="shared" si="2"/>
        <v>2.0952691181153336</v>
      </c>
      <c r="J34" s="72">
        <f>分析係数表!G37</f>
        <v>0.36884830758302428</v>
      </c>
      <c r="K34" s="74">
        <f t="shared" si="3"/>
        <v>0.77283646814781659</v>
      </c>
      <c r="L34" s="75"/>
      <c r="M34" s="76"/>
      <c r="N34" s="77">
        <f>分析係数表!H37</f>
        <v>4.5622990798280361E-2</v>
      </c>
      <c r="O34" s="78">
        <f t="shared" si="4"/>
        <v>1.3123563808775345</v>
      </c>
      <c r="P34" s="72">
        <f>分析係数表!C37</f>
        <v>0.57178358697686016</v>
      </c>
      <c r="Q34" s="78">
        <f t="shared" si="5"/>
        <v>0.75038383885012716</v>
      </c>
      <c r="R34" s="79">
        <v>1.0135609891043109</v>
      </c>
      <c r="S34" s="80">
        <f t="shared" si="6"/>
        <v>3.1088301072196445</v>
      </c>
      <c r="T34" s="81">
        <f>分析係数表!F37</f>
        <v>0.64429400301330442</v>
      </c>
      <c r="U34" s="82">
        <f t="shared" si="7"/>
        <v>2.0030005944688249</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投入係数表!Y35</f>
        <v>8.03138697993179E-3</v>
      </c>
      <c r="E35" s="73">
        <f t="shared" si="0"/>
        <v>0.80313869799317894</v>
      </c>
      <c r="F35" s="72">
        <f>分析係数表!C38</f>
        <v>0.42668283982472699</v>
      </c>
      <c r="G35" s="73">
        <f t="shared" si="1"/>
        <v>0.34268550043286333</v>
      </c>
      <c r="H35" s="73">
        <v>0.70369422930742398</v>
      </c>
      <c r="I35" s="73">
        <f t="shared" si="2"/>
        <v>0.70369422930742398</v>
      </c>
      <c r="J35" s="72">
        <f>分析係数表!G38</f>
        <v>0.18042179614021467</v>
      </c>
      <c r="K35" s="74">
        <f t="shared" si="3"/>
        <v>0.12696177678514953</v>
      </c>
      <c r="L35" s="75"/>
      <c r="M35" s="76"/>
      <c r="N35" s="77">
        <f>分析係数表!H38</f>
        <v>3.1385057501308801E-2</v>
      </c>
      <c r="O35" s="78">
        <f t="shared" si="4"/>
        <v>0.90279878095154209</v>
      </c>
      <c r="P35" s="72">
        <f>分析係数表!C38</f>
        <v>0.42668283982472699</v>
      </c>
      <c r="Q35" s="78">
        <f t="shared" si="5"/>
        <v>0.3852087476467056</v>
      </c>
      <c r="R35" s="79">
        <v>0.61728356582358868</v>
      </c>
      <c r="S35" s="80">
        <f t="shared" si="6"/>
        <v>1.3209777951310127</v>
      </c>
      <c r="T35" s="81">
        <f>分析係数表!F38</f>
        <v>0.52437100026299643</v>
      </c>
      <c r="U35" s="82">
        <f t="shared" si="7"/>
        <v>0.69268244775805665</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投入係数表!Y36</f>
        <v>0</v>
      </c>
      <c r="E36" s="73">
        <f t="shared" si="0"/>
        <v>0</v>
      </c>
      <c r="F36" s="72">
        <f>分析係数表!C39</f>
        <v>1</v>
      </c>
      <c r="G36" s="73">
        <f t="shared" si="1"/>
        <v>0</v>
      </c>
      <c r="H36" s="73">
        <v>0.38151388447798895</v>
      </c>
      <c r="I36" s="73">
        <f t="shared" si="2"/>
        <v>0.38151388447798895</v>
      </c>
      <c r="J36" s="72">
        <f>分析係数表!G39</f>
        <v>0.351753812215997</v>
      </c>
      <c r="K36" s="74">
        <f t="shared" si="3"/>
        <v>0.13419896327846609</v>
      </c>
      <c r="L36" s="75"/>
      <c r="M36" s="76"/>
      <c r="N36" s="77">
        <f>分析係数表!H39</f>
        <v>2.6196741762610056E-3</v>
      </c>
      <c r="O36" s="78">
        <f t="shared" si="4"/>
        <v>7.5355562204085361E-2</v>
      </c>
      <c r="P36" s="72">
        <f>分析係数表!C39</f>
        <v>1</v>
      </c>
      <c r="Q36" s="78">
        <f t="shared" si="5"/>
        <v>7.5355562204085361E-2</v>
      </c>
      <c r="R36" s="79">
        <v>9.8035594829595035E-2</v>
      </c>
      <c r="S36" s="80">
        <f t="shared" si="6"/>
        <v>0.47954947930758396</v>
      </c>
      <c r="T36" s="81">
        <f>分析係数表!F39</f>
        <v>0.70125652740175148</v>
      </c>
      <c r="U36" s="82">
        <f t="shared" si="7"/>
        <v>0.33628720257655442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投入係数表!Y37</f>
        <v>1.7384421938276663E-4</v>
      </c>
      <c r="E37" s="73">
        <f t="shared" si="0"/>
        <v>1.7384421938276662E-2</v>
      </c>
      <c r="F37" s="72">
        <f>分析係数表!C40</f>
        <v>0.86812466863195592</v>
      </c>
      <c r="G37" s="73">
        <f t="shared" si="1"/>
        <v>1.5091845534524532E-2</v>
      </c>
      <c r="H37" s="73">
        <v>2.6505073184389247E-2</v>
      </c>
      <c r="I37" s="73">
        <f t="shared" si="2"/>
        <v>2.6505073184389247E-2</v>
      </c>
      <c r="J37" s="72">
        <f>分析係数表!G40</f>
        <v>0.5308449982881025</v>
      </c>
      <c r="K37" s="74">
        <f t="shared" si="3"/>
        <v>1.4070085529193142E-2</v>
      </c>
      <c r="L37" s="75"/>
      <c r="M37" s="76"/>
      <c r="N37" s="77">
        <f>分析係数表!H40</f>
        <v>3.1726768564274997E-2</v>
      </c>
      <c r="O37" s="78">
        <f t="shared" si="4"/>
        <v>0.91262818244525201</v>
      </c>
      <c r="P37" s="72">
        <f>分析係数表!C40</f>
        <v>0.86812466863195592</v>
      </c>
      <c r="Q37" s="78">
        <f t="shared" si="5"/>
        <v>0.79227503846946856</v>
      </c>
      <c r="R37" s="79">
        <v>0.79920125513809415</v>
      </c>
      <c r="S37" s="80">
        <f t="shared" si="6"/>
        <v>0.82570632832248336</v>
      </c>
      <c r="T37" s="81">
        <f>分析係数表!F40</f>
        <v>0.72849135138041188</v>
      </c>
      <c r="U37" s="82">
        <f t="shared" si="7"/>
        <v>0.60151991896300394</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投入係数表!Y38</f>
        <v>0</v>
      </c>
      <c r="E38" s="73">
        <f t="shared" si="0"/>
        <v>0</v>
      </c>
      <c r="F38" s="72">
        <f>分析係数表!C41</f>
        <v>0.9999434031873089</v>
      </c>
      <c r="G38" s="73">
        <f t="shared" si="1"/>
        <v>0</v>
      </c>
      <c r="H38" s="73">
        <v>8.9389873401778588E-3</v>
      </c>
      <c r="I38" s="73">
        <f t="shared" si="2"/>
        <v>8.9389873401778588E-3</v>
      </c>
      <c r="J38" s="72">
        <f>分析係数表!G41</f>
        <v>0.50163334603597476</v>
      </c>
      <c r="K38" s="74">
        <f t="shared" si="3"/>
        <v>4.4840941296266376E-3</v>
      </c>
      <c r="L38" s="75"/>
      <c r="M38" s="76"/>
      <c r="N38" s="77">
        <f>分析係数表!H41</f>
        <v>4.605647758626856E-2</v>
      </c>
      <c r="O38" s="78">
        <f t="shared" si="4"/>
        <v>1.3248257333309439</v>
      </c>
      <c r="P38" s="72">
        <f>分析係数表!C41</f>
        <v>0.9999434031873089</v>
      </c>
      <c r="Q38" s="78">
        <f t="shared" si="5"/>
        <v>1.3247507524170663</v>
      </c>
      <c r="R38" s="79">
        <v>1.3495933275730718</v>
      </c>
      <c r="S38" s="80">
        <f t="shared" si="6"/>
        <v>1.3585323149132498</v>
      </c>
      <c r="T38" s="81">
        <f>分析係数表!F41</f>
        <v>0.6065809667987323</v>
      </c>
      <c r="U38" s="82">
        <f t="shared" si="7"/>
        <v>0.82405984500739893</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投入係数表!Y39</f>
        <v>9.750393174076912E-4</v>
      </c>
      <c r="E39" s="73">
        <f>$C$27*D39</f>
        <v>9.7503931740769115E-2</v>
      </c>
      <c r="F39" s="72">
        <f>分析係数表!C42</f>
        <v>0.93692850875802069</v>
      </c>
      <c r="G39" s="73">
        <f>E39*F39</f>
        <v>9.1354213363922646E-2</v>
      </c>
      <c r="H39" s="73">
        <v>0.13259571499953529</v>
      </c>
      <c r="I39" s="73">
        <f>C39+H39</f>
        <v>0.13259571499953529</v>
      </c>
      <c r="J39" s="72">
        <f>分析係数表!G42</f>
        <v>0.49922072097325781</v>
      </c>
      <c r="K39" s="74">
        <f>I39*J39</f>
        <v>6.6194528440032624E-2</v>
      </c>
      <c r="L39" s="75"/>
      <c r="M39" s="76"/>
      <c r="N39" s="77">
        <f>分析係数表!H42</f>
        <v>1.1809361738003208E-2</v>
      </c>
      <c r="O39" s="78">
        <f t="shared" si="4"/>
        <v>0.33969915079621832</v>
      </c>
      <c r="P39" s="72">
        <f>分析係数表!C42</f>
        <v>0.93692850875802069</v>
      </c>
      <c r="Q39" s="78">
        <f>O39*P39</f>
        <v>0.31827381878186684</v>
      </c>
      <c r="R39" s="79">
        <v>0.34776613262030015</v>
      </c>
      <c r="S39" s="80">
        <f>I39+R39</f>
        <v>0.48036184761983547</v>
      </c>
      <c r="T39" s="81">
        <f>分析係数表!F42</f>
        <v>0.57339238661209846</v>
      </c>
      <c r="U39" s="82">
        <f>S39*T39</f>
        <v>0.27543582624413465</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投入係数表!Y40</f>
        <v>0.10016828336391803</v>
      </c>
      <c r="E40" s="73">
        <f>$C$27*D40</f>
        <v>10.016828336391804</v>
      </c>
      <c r="F40" s="72">
        <f>分析係数表!C43</f>
        <v>0.64668770435795053</v>
      </c>
      <c r="G40" s="73">
        <f>E40*F40</f>
        <v>6.4777597218088845</v>
      </c>
      <c r="H40" s="73">
        <v>8.0268626053491836</v>
      </c>
      <c r="I40" s="73">
        <f>C40+H40</f>
        <v>8.0268626053491836</v>
      </c>
      <c r="J40" s="72">
        <f>分析係数表!G43</f>
        <v>0.34525361813281841</v>
      </c>
      <c r="K40" s="74">
        <f>I40*J40</f>
        <v>2.7713033567518268</v>
      </c>
      <c r="L40" s="75"/>
      <c r="M40" s="76"/>
      <c r="N40" s="77">
        <f>分析係数表!H43</f>
        <v>1.6687581740348217E-2</v>
      </c>
      <c r="O40" s="78">
        <f t="shared" si="4"/>
        <v>0.48002233074090528</v>
      </c>
      <c r="P40" s="72">
        <f>分析係数表!C43</f>
        <v>0.64668770435795053</v>
      </c>
      <c r="Q40" s="78">
        <f>O40*P40</f>
        <v>0.31042453910738887</v>
      </c>
      <c r="R40" s="79">
        <v>1.2511062916595939</v>
      </c>
      <c r="S40" s="80">
        <f>I40+R40</f>
        <v>9.2779688970087779</v>
      </c>
      <c r="T40" s="81">
        <f>分析係数表!F43</f>
        <v>0.5971160790993254</v>
      </c>
      <c r="U40" s="82">
        <f>S40*T40</f>
        <v>5.5400244097873745</v>
      </c>
      <c r="V40" s="83">
        <f>分析係数表!D43</f>
        <v>0.11965406207615147</v>
      </c>
      <c r="W40" s="127">
        <f>ROUND(S40*V40,0)</f>
        <v>1</v>
      </c>
      <c r="X40" s="72">
        <f>分析係数表!E43</f>
        <v>0.10089499703022012</v>
      </c>
      <c r="Y40" s="126">
        <f>ROUND(S40*X40,0)</f>
        <v>1</v>
      </c>
    </row>
    <row r="41" spans="1:25" x14ac:dyDescent="0.15">
      <c r="A41" s="10" t="s">
        <v>166</v>
      </c>
      <c r="B41" s="9" t="s">
        <v>42</v>
      </c>
      <c r="C41" s="86"/>
      <c r="D41" s="72">
        <f>投入係数表!Y41</f>
        <v>2.537477736332308E-4</v>
      </c>
      <c r="E41" s="73">
        <f>$C$27*D41</f>
        <v>2.5374777363323081E-2</v>
      </c>
      <c r="F41" s="72">
        <f>分析係数表!C44</f>
        <v>0.69156580457188765</v>
      </c>
      <c r="G41" s="73">
        <f>E41*F41</f>
        <v>1.7548328323099049E-2</v>
      </c>
      <c r="H41" s="73">
        <v>3.3037448762754107E-2</v>
      </c>
      <c r="I41" s="73">
        <f>C41+H41</f>
        <v>3.3037448762754107E-2</v>
      </c>
      <c r="J41" s="72">
        <f>分析係数表!G44</f>
        <v>0.27271905819722003</v>
      </c>
      <c r="K41" s="74">
        <f>I41*J41</f>
        <v>9.0099419118172125E-3</v>
      </c>
      <c r="L41" s="75"/>
      <c r="M41" s="76"/>
      <c r="N41" s="77">
        <f>分析係数表!H44</f>
        <v>0.15674397651271663</v>
      </c>
      <c r="O41" s="78">
        <f t="shared" si="4"/>
        <v>4.508778450104054</v>
      </c>
      <c r="P41" s="72">
        <f>分析係数表!C44</f>
        <v>0.69156580457188765</v>
      </c>
      <c r="Q41" s="78">
        <f>O41*P41</f>
        <v>3.1181169964825988</v>
      </c>
      <c r="R41" s="79">
        <v>3.1774511592011407</v>
      </c>
      <c r="S41" s="80">
        <f>I41+R41</f>
        <v>3.210488607963895</v>
      </c>
      <c r="T41" s="81">
        <f>分析係数表!F44</f>
        <v>0.50862281906626206</v>
      </c>
      <c r="U41" s="82">
        <f>S41*T41</f>
        <v>1.6329277663627157</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投入係数表!Y42</f>
        <v>8.5842331931241915E-4</v>
      </c>
      <c r="E42" s="73">
        <f>$C$27*D42</f>
        <v>8.5842331931241911E-2</v>
      </c>
      <c r="F42" s="72">
        <f>分析係数表!C45</f>
        <v>1</v>
      </c>
      <c r="G42" s="73">
        <f>E42*F42</f>
        <v>8.5842331931241911E-2</v>
      </c>
      <c r="H42" s="73">
        <v>0.12415039287606094</v>
      </c>
      <c r="I42" s="73">
        <f>C42+H42</f>
        <v>0.12415039287606094</v>
      </c>
      <c r="J42" s="72">
        <f>分析係数表!G45</f>
        <v>0</v>
      </c>
      <c r="K42" s="74">
        <f>I42*J42</f>
        <v>0</v>
      </c>
      <c r="L42" s="75"/>
      <c r="M42" s="76"/>
      <c r="N42" s="77">
        <f>分析係数表!H45</f>
        <v>0</v>
      </c>
      <c r="O42" s="78">
        <f t="shared" si="4"/>
        <v>0</v>
      </c>
      <c r="P42" s="72">
        <f>分析係数表!C45</f>
        <v>1</v>
      </c>
      <c r="Q42" s="78">
        <f>O42*P42</f>
        <v>0</v>
      </c>
      <c r="R42" s="79">
        <v>3.5170057318991865E-2</v>
      </c>
      <c r="S42" s="80">
        <f>I42+R42</f>
        <v>0.15932045019505281</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投入係数表!Y43</f>
        <v>1.4280600766750187E-2</v>
      </c>
      <c r="E43" s="441">
        <f>$C$27*D43</f>
        <v>1.4280600766750187</v>
      </c>
      <c r="F43" s="447">
        <f>分析係数表!C46</f>
        <v>0.99300149364803736</v>
      </c>
      <c r="G43" s="441">
        <f>E43*F43</f>
        <v>1.4180657891574242</v>
      </c>
      <c r="H43" s="441">
        <v>1.54709065040109</v>
      </c>
      <c r="I43" s="441">
        <f>C43+H43</f>
        <v>1.54709065040109</v>
      </c>
      <c r="J43" s="447">
        <f>分析係数表!G46</f>
        <v>1.2662527198429125E-2</v>
      </c>
      <c r="K43" s="442">
        <f>I43*J43</f>
        <v>1.9590077439139209E-2</v>
      </c>
      <c r="L43" s="448"/>
      <c r="M43" s="449"/>
      <c r="N43" s="450">
        <f>分析係数表!H46</f>
        <v>3.642815848522589E-5</v>
      </c>
      <c r="O43" s="451">
        <f t="shared" si="4"/>
        <v>1.0478648022677691E-3</v>
      </c>
      <c r="P43" s="447">
        <f>分析係数表!C46</f>
        <v>0.99300149364803736</v>
      </c>
      <c r="Q43" s="451">
        <f>O43*P43</f>
        <v>1.0405313137930999E-3</v>
      </c>
      <c r="R43" s="452">
        <v>9.1970614578621046E-2</v>
      </c>
      <c r="S43" s="444">
        <f>I43+R43</f>
        <v>1.6390612649797109</v>
      </c>
      <c r="T43" s="453">
        <f>分析係数表!F46</f>
        <v>0.42786180544499286</v>
      </c>
      <c r="U43" s="445">
        <f>S43*T43</f>
        <v>0.70129171206917296</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投入係数表!Y44</f>
        <v>0.5351346185928012</v>
      </c>
      <c r="E44" s="441">
        <f>SUM(E5:E43)</f>
        <v>53.513461859280113</v>
      </c>
      <c r="F44" s="447">
        <f>分析係数表!C47</f>
        <v>0.58532523599566522</v>
      </c>
      <c r="G44" s="441">
        <f>SUM(G5:G43)</f>
        <v>22.218004100333047</v>
      </c>
      <c r="H44" s="441">
        <f>SUM(H5:H43)</f>
        <v>28.43280702714863</v>
      </c>
      <c r="I44" s="441">
        <f>SUM(I5:I43)</f>
        <v>128.43280702714864</v>
      </c>
      <c r="J44" s="72">
        <f>分析係数表!G47</f>
        <v>0.25475569279079324</v>
      </c>
      <c r="K44" s="442">
        <f>SUM(K5:K43)</f>
        <v>42.177774508549653</v>
      </c>
      <c r="L44" s="15">
        <f>最終需要_まとめ!M21</f>
        <v>0.68200000000000005</v>
      </c>
      <c r="M44" s="441">
        <f>K44*L44</f>
        <v>28.765242214830867</v>
      </c>
      <c r="N44" s="77">
        <f>分析係数表!H47</f>
        <v>1</v>
      </c>
      <c r="O44" s="443">
        <f>SUM(O5:O43)</f>
        <v>28.765242214830867</v>
      </c>
      <c r="P44" s="72">
        <f>分析係数表!C47</f>
        <v>0.58532523599566522</v>
      </c>
      <c r="Q44" s="443">
        <f>SUM(Q5:Q43)</f>
        <v>18.67907695287823</v>
      </c>
      <c r="R44" s="441">
        <f>SUM(R5:R43)</f>
        <v>22.935128515262875</v>
      </c>
      <c r="S44" s="444">
        <f>SUM(S5:S43)</f>
        <v>151.36793554241149</v>
      </c>
      <c r="T44" s="453">
        <f>分析係数表!F47</f>
        <v>0.5063294671067512</v>
      </c>
      <c r="U44" s="445">
        <f>SUM(U5:U43)</f>
        <v>73.819846200277809</v>
      </c>
      <c r="V44" s="454">
        <f>分析係数表!D47</f>
        <v>6.4581730562403572E-2</v>
      </c>
      <c r="W44" s="446">
        <f>SUM(W5:W43)</f>
        <v>11</v>
      </c>
      <c r="X44" s="88">
        <f>分析係数表!E47</f>
        <v>5.7136770824146227E-2</v>
      </c>
      <c r="Y44" s="125">
        <f>SUM(Y5:Y43)</f>
        <v>9</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771</v>
      </c>
      <c r="C1" s="58"/>
      <c r="D1" s="58"/>
      <c r="E1" s="58"/>
      <c r="F1" s="59"/>
      <c r="G1" s="58" t="s">
        <v>445</v>
      </c>
    </row>
    <row r="2" spans="1:25" x14ac:dyDescent="0.15">
      <c r="B2" s="5" t="s">
        <v>794</v>
      </c>
      <c r="S2" s="5" t="s">
        <v>139</v>
      </c>
      <c r="U2" s="60" t="s">
        <v>170</v>
      </c>
      <c r="W2" s="5" t="s">
        <v>122</v>
      </c>
      <c r="Y2" s="5" t="s">
        <v>140</v>
      </c>
    </row>
    <row r="3" spans="1:25" ht="45" x14ac:dyDescent="0.15">
      <c r="B3" s="61"/>
      <c r="C3" s="62" t="s">
        <v>185</v>
      </c>
      <c r="D3" s="62" t="s">
        <v>254</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72">
        <f>投入係数表!Z5</f>
        <v>0</v>
      </c>
      <c r="E5" s="73">
        <f t="shared" ref="E5:E38" si="0">$C$28*D5</f>
        <v>0</v>
      </c>
      <c r="F5" s="72">
        <f>分析係数表!C8</f>
        <v>0.16988323914406789</v>
      </c>
      <c r="G5" s="73">
        <f t="shared" ref="G5:G38" si="1">E5*F5</f>
        <v>0</v>
      </c>
      <c r="H5" s="73">
        <f t="array" ref="H5:H43">MMULT(逆行列係数!C5:AO43,'24'!G5:G43)</f>
        <v>8.5892605230560926E-4</v>
      </c>
      <c r="I5" s="73">
        <f t="shared" ref="I5:I38" si="2">C5+H5</f>
        <v>8.5892605230560926E-4</v>
      </c>
      <c r="J5" s="72">
        <f>分析係数表!G8</f>
        <v>0.11982810575688495</v>
      </c>
      <c r="K5" s="74">
        <f t="shared" ref="K5:K38" si="3">I5*J5</f>
        <v>1.0292348183302024E-4</v>
      </c>
      <c r="L5" s="75" t="s">
        <v>495</v>
      </c>
      <c r="M5" s="76" t="s">
        <v>495</v>
      </c>
      <c r="N5" s="77">
        <f>分析係数表!H8</f>
        <v>1.1007693311748612E-2</v>
      </c>
      <c r="O5" s="78">
        <f t="shared" ref="O5:O43" si="4">$M$44*N5</f>
        <v>9.8279239538006574E-2</v>
      </c>
      <c r="P5" s="72">
        <f>分析係数表!C8</f>
        <v>0.16988323914406789</v>
      </c>
      <c r="Q5" s="78">
        <f t="shared" ref="Q5:Q38" si="5">O5*P5</f>
        <v>1.6695995553332302E-2</v>
      </c>
      <c r="R5" s="79">
        <f t="array" ref="R5:R43">MMULT(逆行列係数!C5:AO43,'24'!Q5:Q43)</f>
        <v>2.797902458749614E-2</v>
      </c>
      <c r="S5" s="80">
        <f t="shared" ref="S5:S38" si="6">I5+R5</f>
        <v>2.8837950639801751E-2</v>
      </c>
      <c r="T5" s="81">
        <f>分析係数表!F8</f>
        <v>0.4520504153237429</v>
      </c>
      <c r="U5" s="82">
        <f t="shared" ref="U5:U38" si="7">S5*T5</f>
        <v>1.3036207563807979E-2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投入係数表!Z6</f>
        <v>0</v>
      </c>
      <c r="E6" s="73">
        <f t="shared" si="0"/>
        <v>0</v>
      </c>
      <c r="F6" s="72">
        <f>分析係数表!C9</f>
        <v>0.40976645435244163</v>
      </c>
      <c r="G6" s="73">
        <f t="shared" si="1"/>
        <v>0</v>
      </c>
      <c r="H6" s="73">
        <v>1.1315163232172244E-3</v>
      </c>
      <c r="I6" s="73">
        <f t="shared" si="2"/>
        <v>1.1315163232172244E-3</v>
      </c>
      <c r="J6" s="72">
        <f>分析係数表!G9</f>
        <v>0.27278621711745094</v>
      </c>
      <c r="K6" s="74">
        <f t="shared" si="3"/>
        <v>3.0866205741707356E-4</v>
      </c>
      <c r="L6" s="75"/>
      <c r="M6" s="76"/>
      <c r="N6" s="77">
        <f>分析係数表!H9</f>
        <v>5.6766522140644718E-4</v>
      </c>
      <c r="O6" s="78">
        <f t="shared" si="4"/>
        <v>5.068246788130888E-3</v>
      </c>
      <c r="P6" s="72">
        <f>分析係数表!C9</f>
        <v>0.40976645435244163</v>
      </c>
      <c r="Q6" s="78">
        <f t="shared" si="5"/>
        <v>2.0767975161555445E-3</v>
      </c>
      <c r="R6" s="79">
        <v>2.795541746034727E-3</v>
      </c>
      <c r="S6" s="80">
        <f t="shared" si="6"/>
        <v>3.9270580692519512E-3</v>
      </c>
      <c r="T6" s="81">
        <f>分析係数表!F9</f>
        <v>0.74407187847350875</v>
      </c>
      <c r="U6" s="82">
        <f t="shared" si="7"/>
        <v>2.9220134744628499E-3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投入係数表!Z7</f>
        <v>0</v>
      </c>
      <c r="E7" s="73">
        <f t="shared" si="0"/>
        <v>0</v>
      </c>
      <c r="F7" s="72">
        <f>分析係数表!C10</f>
        <v>0.68007710705743762</v>
      </c>
      <c r="G7" s="73">
        <f t="shared" si="1"/>
        <v>0</v>
      </c>
      <c r="H7" s="73">
        <v>1.8474234672911211E-3</v>
      </c>
      <c r="I7" s="73">
        <f t="shared" si="2"/>
        <v>1.8474234672911211E-3</v>
      </c>
      <c r="J7" s="72">
        <f>分析係数表!G10</f>
        <v>0.17854260725424764</v>
      </c>
      <c r="K7" s="74">
        <f t="shared" si="3"/>
        <v>3.2984380255283904E-4</v>
      </c>
      <c r="L7" s="75"/>
      <c r="M7" s="76"/>
      <c r="N7" s="77">
        <f>分析係数表!H10</f>
        <v>1.290834700219075E-3</v>
      </c>
      <c r="O7" s="78">
        <f t="shared" si="4"/>
        <v>1.152487166147699E-2</v>
      </c>
      <c r="P7" s="72">
        <f>分析係数表!C10</f>
        <v>0.68007710705743762</v>
      </c>
      <c r="Q7" s="78">
        <f t="shared" si="5"/>
        <v>7.837801378745516E-3</v>
      </c>
      <c r="R7" s="79">
        <v>1.3220239128430547E-2</v>
      </c>
      <c r="S7" s="80">
        <f t="shared" si="6"/>
        <v>1.5067662595721669E-2</v>
      </c>
      <c r="T7" s="81">
        <f>分析係数表!F10</f>
        <v>0.51654343606185527</v>
      </c>
      <c r="U7" s="82">
        <f t="shared" si="7"/>
        <v>7.7831022106147644E-3</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投入係数表!Z8</f>
        <v>0.34118073591887577</v>
      </c>
      <c r="E8" s="73">
        <f t="shared" si="0"/>
        <v>34.11807359188758</v>
      </c>
      <c r="F8" s="72">
        <f>分析係数表!C11</f>
        <v>2.1147201560344109E-2</v>
      </c>
      <c r="G8" s="73">
        <f t="shared" si="1"/>
        <v>0.72150177909830016</v>
      </c>
      <c r="H8" s="73">
        <v>0.80821313025728392</v>
      </c>
      <c r="I8" s="73">
        <f t="shared" si="2"/>
        <v>0.80821313025728392</v>
      </c>
      <c r="J8" s="72">
        <f>分析係数表!G11</f>
        <v>0.2349962690544718</v>
      </c>
      <c r="K8" s="74">
        <f t="shared" si="3"/>
        <v>0.18992707021129754</v>
      </c>
      <c r="L8" s="75"/>
      <c r="M8" s="76"/>
      <c r="N8" s="77">
        <f>分析係数表!H11</f>
        <v>-2.2238602446561594E-5</v>
      </c>
      <c r="O8" s="78">
        <f t="shared" si="4"/>
        <v>-1.9855140172768282E-4</v>
      </c>
      <c r="P8" s="72">
        <f>分析係数表!C11</f>
        <v>2.1147201560344109E-2</v>
      </c>
      <c r="Q8" s="78">
        <f t="shared" si="5"/>
        <v>-4.1988065124241639E-6</v>
      </c>
      <c r="R8" s="79">
        <v>2.3088553184041774E-3</v>
      </c>
      <c r="S8" s="80">
        <f t="shared" si="6"/>
        <v>0.81052198557568811</v>
      </c>
      <c r="T8" s="81">
        <f>分析係数表!F11</f>
        <v>0.38828483104146677</v>
      </c>
      <c r="U8" s="82">
        <f t="shared" si="7"/>
        <v>0.31471339222465022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投入係数表!Z9</f>
        <v>0</v>
      </c>
      <c r="E9" s="73">
        <f t="shared" si="0"/>
        <v>0</v>
      </c>
      <c r="F9" s="72">
        <f>分析係数表!C12</f>
        <v>0.26979296775158057</v>
      </c>
      <c r="G9" s="73">
        <f t="shared" si="1"/>
        <v>0</v>
      </c>
      <c r="H9" s="73">
        <v>2.2458059650935394E-3</v>
      </c>
      <c r="I9" s="73">
        <f t="shared" si="2"/>
        <v>2.2458059650935394E-3</v>
      </c>
      <c r="J9" s="72">
        <f>分析係数表!G12</f>
        <v>0.14399966915404239</v>
      </c>
      <c r="K9" s="74">
        <f t="shared" si="3"/>
        <v>3.2339531595764452E-4</v>
      </c>
      <c r="L9" s="75"/>
      <c r="M9" s="76"/>
      <c r="N9" s="77">
        <f>分析係数表!H12</f>
        <v>8.4790563397567215E-2</v>
      </c>
      <c r="O9" s="78">
        <f t="shared" si="4"/>
        <v>0.75702982039097977</v>
      </c>
      <c r="P9" s="72">
        <f>分析係数表!C12</f>
        <v>0.26979296775158057</v>
      </c>
      <c r="Q9" s="78">
        <f t="shared" si="5"/>
        <v>0.20424132191972844</v>
      </c>
      <c r="R9" s="79">
        <v>0.25802064406241604</v>
      </c>
      <c r="S9" s="80">
        <f t="shared" si="6"/>
        <v>0.26026645002750959</v>
      </c>
      <c r="T9" s="81">
        <f>分析係数表!F12</f>
        <v>0.33481714299007204</v>
      </c>
      <c r="U9" s="82">
        <f t="shared" si="7"/>
        <v>8.7141669214379117E-2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投入係数表!Z10</f>
        <v>1.8629932822653998E-4</v>
      </c>
      <c r="E10" s="73">
        <f t="shared" si="0"/>
        <v>1.8629932822653999E-2</v>
      </c>
      <c r="F10" s="72">
        <f>分析係数表!C13</f>
        <v>6.684233532602335E-2</v>
      </c>
      <c r="G10" s="73">
        <f t="shared" si="1"/>
        <v>1.2452682168331273E-3</v>
      </c>
      <c r="H10" s="73">
        <v>4.3762122672260269E-3</v>
      </c>
      <c r="I10" s="73">
        <f t="shared" si="2"/>
        <v>4.3762122672260269E-3</v>
      </c>
      <c r="J10" s="72">
        <f>分析係数表!G13</f>
        <v>0.23596605339775753</v>
      </c>
      <c r="K10" s="74">
        <f t="shared" si="3"/>
        <v>1.0326375375281783E-3</v>
      </c>
      <c r="L10" s="75"/>
      <c r="M10" s="76"/>
      <c r="N10" s="77">
        <f>分析係数表!H13</f>
        <v>1.6879182236800124E-2</v>
      </c>
      <c r="O10" s="78">
        <f t="shared" si="4"/>
        <v>0.15070125477475052</v>
      </c>
      <c r="P10" s="72">
        <f>分析係数表!C13</f>
        <v>6.684233532602335E-2</v>
      </c>
      <c r="Q10" s="78">
        <f t="shared" si="5"/>
        <v>1.0073223805706352E-2</v>
      </c>
      <c r="R10" s="79">
        <v>1.1253907314560743E-2</v>
      </c>
      <c r="S10" s="80">
        <f t="shared" si="6"/>
        <v>1.5630119581786769E-2</v>
      </c>
      <c r="T10" s="81">
        <f>分析係数表!F13</f>
        <v>0.36934894381465649</v>
      </c>
      <c r="U10" s="82">
        <f t="shared" si="7"/>
        <v>5.7729681592297239E-3</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投入係数表!Z11</f>
        <v>3.6593206284497339E-3</v>
      </c>
      <c r="E11" s="73">
        <f t="shared" si="0"/>
        <v>0.36593206284497337</v>
      </c>
      <c r="F11" s="72">
        <f>分析係数表!C14</f>
        <v>0.21710827927701792</v>
      </c>
      <c r="G11" s="73">
        <f t="shared" si="1"/>
        <v>7.9446880496561748E-2</v>
      </c>
      <c r="H11" s="73">
        <v>0.13894616764352125</v>
      </c>
      <c r="I11" s="73">
        <f t="shared" si="2"/>
        <v>0.13894616764352125</v>
      </c>
      <c r="J11" s="72">
        <f>分析係数表!G14</f>
        <v>0.17574790290253137</v>
      </c>
      <c r="K11" s="74">
        <f t="shared" si="3"/>
        <v>2.4419497579692417E-2</v>
      </c>
      <c r="L11" s="75"/>
      <c r="M11" s="76"/>
      <c r="N11" s="77">
        <f>分析係数表!H14</f>
        <v>1.1225515443921091E-3</v>
      </c>
      <c r="O11" s="78">
        <f t="shared" si="4"/>
        <v>1.0022400606612287E-2</v>
      </c>
      <c r="P11" s="72">
        <f>分析係数表!C14</f>
        <v>0.21710827927701792</v>
      </c>
      <c r="Q11" s="78">
        <f t="shared" si="5"/>
        <v>2.1759461499265345E-3</v>
      </c>
      <c r="R11" s="79">
        <v>1.2242727048424015E-2</v>
      </c>
      <c r="S11" s="80">
        <f t="shared" si="6"/>
        <v>0.15118889469194527</v>
      </c>
      <c r="T11" s="81">
        <f>分析係数表!F14</f>
        <v>0.32729567218469302</v>
      </c>
      <c r="U11" s="82">
        <f t="shared" si="7"/>
        <v>4.9483470915060994E-2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投入係数表!Z12</f>
        <v>1.1086636493481349E-3</v>
      </c>
      <c r="E12" s="73">
        <f t="shared" si="0"/>
        <v>0.11086636493481349</v>
      </c>
      <c r="F12" s="72">
        <f>分析係数表!C15</f>
        <v>0.1777237835164599</v>
      </c>
      <c r="G12" s="73">
        <f t="shared" si="1"/>
        <v>1.9703589840931634E-2</v>
      </c>
      <c r="H12" s="73">
        <v>3.9713262421061692E-2</v>
      </c>
      <c r="I12" s="73">
        <f t="shared" si="2"/>
        <v>3.9713262421061692E-2</v>
      </c>
      <c r="J12" s="72">
        <f>分析係数表!G15</f>
        <v>0.10387096116118634</v>
      </c>
      <c r="K12" s="74">
        <f t="shared" si="3"/>
        <v>4.1250547385220998E-3</v>
      </c>
      <c r="L12" s="75"/>
      <c r="M12" s="76"/>
      <c r="N12" s="77">
        <f>分析係数表!H15</f>
        <v>7.5144901505810619E-3</v>
      </c>
      <c r="O12" s="78">
        <f t="shared" si="4"/>
        <v>6.7091111334535436E-2</v>
      </c>
      <c r="P12" s="72">
        <f>分析係数表!C15</f>
        <v>0.1777237835164599</v>
      </c>
      <c r="Q12" s="78">
        <f t="shared" si="5"/>
        <v>1.1923686146697685E-2</v>
      </c>
      <c r="R12" s="79">
        <v>2.7987248143048891E-2</v>
      </c>
      <c r="S12" s="80">
        <f t="shared" si="6"/>
        <v>6.7700510564110583E-2</v>
      </c>
      <c r="T12" s="81">
        <f>分析係数表!F15</f>
        <v>0.33005409485469872</v>
      </c>
      <c r="U12" s="82">
        <f t="shared" si="7"/>
        <v>2.2344830735438487E-2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投入係数表!Z13</f>
        <v>6.7637614930247336E-2</v>
      </c>
      <c r="E13" s="73">
        <f t="shared" si="0"/>
        <v>6.7637614930247336</v>
      </c>
      <c r="F13" s="72">
        <f>分析係数表!C16</f>
        <v>0.12368252551663639</v>
      </c>
      <c r="G13" s="73">
        <f t="shared" si="1"/>
        <v>0.83655910344947426</v>
      </c>
      <c r="H13" s="73">
        <v>0.97295638580113208</v>
      </c>
      <c r="I13" s="73">
        <f t="shared" si="2"/>
        <v>0.97295638580113208</v>
      </c>
      <c r="J13" s="72">
        <f>分析係数表!G16</f>
        <v>1.9772048092292722E-2</v>
      </c>
      <c r="K13" s="74">
        <f t="shared" si="3"/>
        <v>1.9237340451763296E-2</v>
      </c>
      <c r="L13" s="75"/>
      <c r="M13" s="76"/>
      <c r="N13" s="77">
        <f>分析係数表!H16</f>
        <v>1.7113434381227897E-2</v>
      </c>
      <c r="O13" s="78">
        <f t="shared" si="4"/>
        <v>0.15279271226384472</v>
      </c>
      <c r="P13" s="72">
        <f>分析係数表!C16</f>
        <v>0.12368252551663639</v>
      </c>
      <c r="Q13" s="78">
        <f t="shared" si="5"/>
        <v>1.8897788533329057E-2</v>
      </c>
      <c r="R13" s="79">
        <v>2.746632424049656E-2</v>
      </c>
      <c r="S13" s="80">
        <f t="shared" si="6"/>
        <v>1.0004227100416287</v>
      </c>
      <c r="T13" s="81">
        <f>分析係数表!F16</f>
        <v>0.17086837167280561</v>
      </c>
      <c r="U13" s="82">
        <f t="shared" si="7"/>
        <v>0.17094059944930845</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投入係数表!Z14</f>
        <v>1.3698480016657352E-5</v>
      </c>
      <c r="E14" s="73">
        <f t="shared" si="0"/>
        <v>1.3698480016657352E-3</v>
      </c>
      <c r="F14" s="72">
        <f>分析係数表!C17</f>
        <v>0.19283956701830429</v>
      </c>
      <c r="G14" s="73">
        <f t="shared" si="1"/>
        <v>2.6416089552210975E-4</v>
      </c>
      <c r="H14" s="73">
        <v>2.8115905099760755E-2</v>
      </c>
      <c r="I14" s="73">
        <f t="shared" si="2"/>
        <v>2.8115905099760755E-2</v>
      </c>
      <c r="J14" s="72">
        <f>分析係数表!G17</f>
        <v>0.23402763404868787</v>
      </c>
      <c r="K14" s="74">
        <f t="shared" si="3"/>
        <v>6.5798987496344472E-3</v>
      </c>
      <c r="L14" s="75"/>
      <c r="M14" s="76"/>
      <c r="N14" s="77">
        <f>分析係数表!H17</f>
        <v>3.1766349957435482E-3</v>
      </c>
      <c r="O14" s="78">
        <f t="shared" si="4"/>
        <v>2.8361734182608782E-2</v>
      </c>
      <c r="P14" s="72">
        <f>分析係数表!C17</f>
        <v>0.19283956701830429</v>
      </c>
      <c r="Q14" s="78">
        <f t="shared" si="5"/>
        <v>5.4692645396625175E-3</v>
      </c>
      <c r="R14" s="79">
        <v>1.2574064457119838E-2</v>
      </c>
      <c r="S14" s="80">
        <f t="shared" si="6"/>
        <v>4.068996955688059E-2</v>
      </c>
      <c r="T14" s="81">
        <f>分析係数表!F17</f>
        <v>0.36995154049829787</v>
      </c>
      <c r="U14" s="82">
        <f t="shared" si="7"/>
        <v>1.5053316920396817E-2</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投入係数表!Z15</f>
        <v>5.1140992062187447E-5</v>
      </c>
      <c r="E15" s="73">
        <f t="shared" si="0"/>
        <v>5.1140992062187448E-3</v>
      </c>
      <c r="F15" s="72">
        <f>分析係数表!C18</f>
        <v>0.30630539049432115</v>
      </c>
      <c r="G15" s="73">
        <f t="shared" si="1"/>
        <v>1.5664761543875303E-3</v>
      </c>
      <c r="H15" s="73">
        <v>3.5703436742488319E-2</v>
      </c>
      <c r="I15" s="73">
        <f t="shared" si="2"/>
        <v>3.5703436742488319E-2</v>
      </c>
      <c r="J15" s="72">
        <f>分析係数表!G18</f>
        <v>0.21755179396051724</v>
      </c>
      <c r="K15" s="74">
        <f t="shared" si="3"/>
        <v>7.7673467138841797E-3</v>
      </c>
      <c r="L15" s="75"/>
      <c r="M15" s="76"/>
      <c r="N15" s="77">
        <f>分析係数表!H18</f>
        <v>5.3704565311248737E-4</v>
      </c>
      <c r="O15" s="78">
        <f t="shared" si="4"/>
        <v>4.7948681790356829E-3</v>
      </c>
      <c r="P15" s="72">
        <f>分析係数表!C18</f>
        <v>0.30630539049432115</v>
      </c>
      <c r="Q15" s="78">
        <f t="shared" si="5"/>
        <v>1.4686939699483194E-3</v>
      </c>
      <c r="R15" s="79">
        <v>3.8810716485273753E-3</v>
      </c>
      <c r="S15" s="80">
        <f t="shared" si="6"/>
        <v>3.9584508391015696E-2</v>
      </c>
      <c r="T15" s="81">
        <f>分析係数表!F18</f>
        <v>0.4635011306393737</v>
      </c>
      <c r="U15" s="82">
        <f t="shared" si="7"/>
        <v>1.8347464395039551E-2</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投入係数表!Z16</f>
        <v>0</v>
      </c>
      <c r="E16" s="73">
        <f t="shared" si="0"/>
        <v>0</v>
      </c>
      <c r="F16" s="72">
        <f>分析係数表!C19</f>
        <v>0.36966314955627488</v>
      </c>
      <c r="G16" s="73">
        <f t="shared" si="1"/>
        <v>0</v>
      </c>
      <c r="H16" s="73">
        <v>3.5202073029596076E-2</v>
      </c>
      <c r="I16" s="73">
        <f t="shared" si="2"/>
        <v>3.5202073029596076E-2</v>
      </c>
      <c r="J16" s="72">
        <f>分析係数表!G19</f>
        <v>4.2381117789262797E-2</v>
      </c>
      <c r="K16" s="74">
        <f t="shared" si="3"/>
        <v>1.4919032034935425E-3</v>
      </c>
      <c r="L16" s="75"/>
      <c r="M16" s="76"/>
      <c r="N16" s="77">
        <f>分析係数表!H19</f>
        <v>-1.254655481313475E-4</v>
      </c>
      <c r="O16" s="78">
        <f t="shared" si="4"/>
        <v>-1.1201855201949866E-3</v>
      </c>
      <c r="P16" s="72">
        <f>分析係数表!C19</f>
        <v>0.36966314955627488</v>
      </c>
      <c r="Q16" s="78">
        <f t="shared" si="5"/>
        <v>-4.1409130748261289E-4</v>
      </c>
      <c r="R16" s="79">
        <v>2.6280954388777518E-3</v>
      </c>
      <c r="S16" s="80">
        <f t="shared" si="6"/>
        <v>3.7830168468473827E-2</v>
      </c>
      <c r="T16" s="81">
        <f>分析係数表!F19</f>
        <v>0.17645477862102601</v>
      </c>
      <c r="U16" s="82">
        <f t="shared" si="7"/>
        <v>6.6753140023006682E-3</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投入係数表!Z17</f>
        <v>1.7625377621432458E-4</v>
      </c>
      <c r="E17" s="73">
        <f t="shared" si="0"/>
        <v>1.7625377621432459E-2</v>
      </c>
      <c r="F17" s="72">
        <f>分析係数表!C20</f>
        <v>0.11840151680286914</v>
      </c>
      <c r="G17" s="73">
        <f t="shared" si="1"/>
        <v>2.0868714446009491E-3</v>
      </c>
      <c r="H17" s="73">
        <v>7.0189121870742749E-3</v>
      </c>
      <c r="I17" s="73">
        <f t="shared" si="2"/>
        <v>7.0189121870742749E-3</v>
      </c>
      <c r="J17" s="72">
        <f>分析係数表!G20</f>
        <v>0.11103277983246747</v>
      </c>
      <c r="K17" s="74">
        <f t="shared" si="3"/>
        <v>7.793293315308407E-4</v>
      </c>
      <c r="L17" s="75"/>
      <c r="M17" s="76"/>
      <c r="N17" s="77">
        <f>分析係数表!H20</f>
        <v>6.0558701736942728E-4</v>
      </c>
      <c r="O17" s="78">
        <f t="shared" si="4"/>
        <v>5.4068213798829446E-3</v>
      </c>
      <c r="P17" s="72">
        <f>分析係数表!C20</f>
        <v>0.11840151680286914</v>
      </c>
      <c r="Q17" s="78">
        <f t="shared" si="5"/>
        <v>6.4017585246032259E-4</v>
      </c>
      <c r="R17" s="79">
        <v>1.669632286503077E-3</v>
      </c>
      <c r="S17" s="80">
        <f t="shared" si="6"/>
        <v>8.6885444735773521E-3</v>
      </c>
      <c r="T17" s="81">
        <f>分析係数表!F20</f>
        <v>0.24737258814980315</v>
      </c>
      <c r="U17" s="82">
        <f t="shared" si="7"/>
        <v>2.1493077336834985E-3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投入係数表!Z18</f>
        <v>5.9999342472959205E-4</v>
      </c>
      <c r="E18" s="73">
        <f t="shared" si="0"/>
        <v>5.9999342472959204E-2</v>
      </c>
      <c r="F18" s="72">
        <f>分析係数表!C21</f>
        <v>0.26258212636596168</v>
      </c>
      <c r="G18" s="73">
        <f t="shared" si="1"/>
        <v>1.5754754927109184E-2</v>
      </c>
      <c r="H18" s="73">
        <v>7.8433320028618289E-2</v>
      </c>
      <c r="I18" s="73">
        <f t="shared" si="2"/>
        <v>7.8433320028618289E-2</v>
      </c>
      <c r="J18" s="72">
        <f>分析係数表!G21</f>
        <v>0.28467983327929475</v>
      </c>
      <c r="K18" s="74">
        <f t="shared" si="3"/>
        <v>2.2328384469288625E-2</v>
      </c>
      <c r="L18" s="75"/>
      <c r="M18" s="76"/>
      <c r="N18" s="77">
        <f>分析係数表!H21</f>
        <v>1.0324354165676096E-3</v>
      </c>
      <c r="O18" s="78">
        <f t="shared" si="4"/>
        <v>9.2178229115516038E-3</v>
      </c>
      <c r="P18" s="72">
        <f>分析係数表!C21</f>
        <v>0.26258212636596168</v>
      </c>
      <c r="Q18" s="78">
        <f t="shared" si="5"/>
        <v>2.4204355405801001E-3</v>
      </c>
      <c r="R18" s="79">
        <v>7.0315243537288647E-3</v>
      </c>
      <c r="S18" s="80">
        <f t="shared" si="6"/>
        <v>8.5464844382347152E-2</v>
      </c>
      <c r="T18" s="81">
        <f>分析係数表!F21</f>
        <v>0.42515189534375575</v>
      </c>
      <c r="U18" s="82">
        <f t="shared" si="7"/>
        <v>3.633554057441403E-2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投入係数表!Z19</f>
        <v>0</v>
      </c>
      <c r="E19" s="73">
        <f t="shared" si="0"/>
        <v>0</v>
      </c>
      <c r="F19" s="72">
        <f>分析係数表!C22</f>
        <v>0.19256748567873505</v>
      </c>
      <c r="G19" s="73">
        <f t="shared" si="1"/>
        <v>0</v>
      </c>
      <c r="H19" s="73">
        <v>2.1032929448370725E-2</v>
      </c>
      <c r="I19" s="73">
        <f t="shared" si="2"/>
        <v>2.1032929448370725E-2</v>
      </c>
      <c r="J19" s="72">
        <f>分析係数表!G22</f>
        <v>0.19753386347788673</v>
      </c>
      <c r="K19" s="74">
        <f t="shared" si="3"/>
        <v>4.1547158141944859E-3</v>
      </c>
      <c r="L19" s="75"/>
      <c r="M19" s="76"/>
      <c r="N19" s="77">
        <f>分析係数表!H22</f>
        <v>4.8211298587508529E-5</v>
      </c>
      <c r="O19" s="78">
        <f t="shared" si="4"/>
        <v>4.3044165822307353E-4</v>
      </c>
      <c r="P19" s="72">
        <f>分析係数表!C22</f>
        <v>0.19256748567873505</v>
      </c>
      <c r="Q19" s="78">
        <f t="shared" si="5"/>
        <v>8.2889067855402678E-5</v>
      </c>
      <c r="R19" s="79">
        <v>2.0233492579261468E-3</v>
      </c>
      <c r="S19" s="80">
        <f t="shared" si="6"/>
        <v>2.3056278706296871E-2</v>
      </c>
      <c r="T19" s="81">
        <f>分析係数表!F22</f>
        <v>0.41915604646677446</v>
      </c>
      <c r="U19" s="82">
        <f t="shared" si="7"/>
        <v>9.6641786287674745E-3</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投入係数表!Z20</f>
        <v>9.1323200111049004E-6</v>
      </c>
      <c r="E20" s="73">
        <f t="shared" si="0"/>
        <v>9.1323200111049E-4</v>
      </c>
      <c r="F20" s="72">
        <f>分析係数表!C23</f>
        <v>0.20116432520583094</v>
      </c>
      <c r="G20" s="73">
        <f t="shared" si="1"/>
        <v>1.8370969925976237E-4</v>
      </c>
      <c r="H20" s="73">
        <v>2.2087063027281344E-2</v>
      </c>
      <c r="I20" s="73">
        <f t="shared" si="2"/>
        <v>2.2087063027281344E-2</v>
      </c>
      <c r="J20" s="72">
        <f>分析係数表!G23</f>
        <v>0.20785566100352021</v>
      </c>
      <c r="K20" s="74">
        <f t="shared" si="3"/>
        <v>4.590921085161976E-3</v>
      </c>
      <c r="L20" s="75"/>
      <c r="M20" s="76"/>
      <c r="N20" s="77">
        <f>分析係数表!H23</f>
        <v>2.5225877402069866E-5</v>
      </c>
      <c r="O20" s="78">
        <f t="shared" si="4"/>
        <v>2.2522248554184915E-4</v>
      </c>
      <c r="P20" s="72">
        <f>分析係数表!C23</f>
        <v>0.20116432520583094</v>
      </c>
      <c r="Q20" s="78">
        <f t="shared" si="5"/>
        <v>4.53067293252061E-5</v>
      </c>
      <c r="R20" s="79">
        <v>1.9287485655654639E-3</v>
      </c>
      <c r="S20" s="80">
        <f t="shared" si="6"/>
        <v>2.4015811592846808E-2</v>
      </c>
      <c r="T20" s="81">
        <f>分析係数表!F23</f>
        <v>0.42478695148042223</v>
      </c>
      <c r="U20" s="82">
        <f t="shared" si="7"/>
        <v>1.0201603393853578E-2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投入係数表!Z21</f>
        <v>0</v>
      </c>
      <c r="E21" s="73">
        <f t="shared" si="0"/>
        <v>0</v>
      </c>
      <c r="F21" s="72">
        <f>分析係数表!C24</f>
        <v>0.46796458506974481</v>
      </c>
      <c r="G21" s="73">
        <f t="shared" si="1"/>
        <v>0</v>
      </c>
      <c r="H21" s="73">
        <v>1.8724863572430007E-2</v>
      </c>
      <c r="I21" s="73">
        <f t="shared" si="2"/>
        <v>1.8724863572430007E-2</v>
      </c>
      <c r="J21" s="72">
        <f>分析係数表!G24</f>
        <v>0.19290112247208774</v>
      </c>
      <c r="K21" s="74">
        <f t="shared" si="3"/>
        <v>3.6120472012584554E-3</v>
      </c>
      <c r="L21" s="75"/>
      <c r="M21" s="76"/>
      <c r="N21" s="77">
        <f>分析係数表!H24</f>
        <v>1.1220536652328578E-3</v>
      </c>
      <c r="O21" s="78">
        <f t="shared" si="4"/>
        <v>1.0017955425976593E-2</v>
      </c>
      <c r="P21" s="72">
        <f>分析係数表!C24</f>
        <v>0.46796458506974481</v>
      </c>
      <c r="Q21" s="78">
        <f t="shared" si="5"/>
        <v>4.6880483541643352E-3</v>
      </c>
      <c r="R21" s="79">
        <v>9.5141005909933195E-3</v>
      </c>
      <c r="S21" s="80">
        <f t="shared" si="6"/>
        <v>2.8238964163423329E-2</v>
      </c>
      <c r="T21" s="81">
        <f>分析係数表!F24</f>
        <v>0.36341689561906876</v>
      </c>
      <c r="U21" s="82">
        <f t="shared" si="7"/>
        <v>1.026251669176944E-2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投入係数表!Z22</f>
        <v>4.5661600055524502E-6</v>
      </c>
      <c r="E22" s="73">
        <f t="shared" si="0"/>
        <v>4.56616000555245E-4</v>
      </c>
      <c r="F22" s="72">
        <f>分析係数表!C25</f>
        <v>0.11839811615034102</v>
      </c>
      <c r="G22" s="73">
        <f t="shared" si="1"/>
        <v>5.4062474269844072E-5</v>
      </c>
      <c r="H22" s="73">
        <v>1.5136779086799227E-2</v>
      </c>
      <c r="I22" s="73">
        <f t="shared" si="2"/>
        <v>1.5136779086799227E-2</v>
      </c>
      <c r="J22" s="72">
        <f>分析係数表!G25</f>
        <v>0.19601885967651284</v>
      </c>
      <c r="K22" s="74">
        <f t="shared" si="3"/>
        <v>2.9670941757696718E-3</v>
      </c>
      <c r="L22" s="75"/>
      <c r="M22" s="76"/>
      <c r="N22" s="77">
        <f>分析係数表!H25</f>
        <v>4.7721717414244671E-4</v>
      </c>
      <c r="O22" s="78">
        <f t="shared" si="4"/>
        <v>4.2607056393130739E-3</v>
      </c>
      <c r="P22" s="72">
        <f>分析係数表!C25</f>
        <v>0.11839811615034102</v>
      </c>
      <c r="Q22" s="78">
        <f t="shared" si="5"/>
        <v>5.0445952116580232E-4</v>
      </c>
      <c r="R22" s="79">
        <v>3.182388922359258E-3</v>
      </c>
      <c r="S22" s="80">
        <f t="shared" si="6"/>
        <v>1.8319168009158483E-2</v>
      </c>
      <c r="T22" s="81">
        <f>分析係数表!F25</f>
        <v>0.34892899519140697</v>
      </c>
      <c r="U22" s="82">
        <f t="shared" si="7"/>
        <v>6.3920888861782365E-3</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投入係数表!Z23</f>
        <v>2.7396960033314705E-6</v>
      </c>
      <c r="E23" s="73">
        <f t="shared" si="0"/>
        <v>2.7396960033314706E-4</v>
      </c>
      <c r="F23" s="72">
        <f>分析係数表!C26</f>
        <v>0.29113960871661038</v>
      </c>
      <c r="G23" s="73">
        <f t="shared" si="1"/>
        <v>7.976340224123857E-5</v>
      </c>
      <c r="H23" s="73">
        <v>2.3024766224546207E-2</v>
      </c>
      <c r="I23" s="73">
        <f t="shared" si="2"/>
        <v>2.3024766224546207E-2</v>
      </c>
      <c r="J23" s="72">
        <f>分析係数表!G26</f>
        <v>0.2004458717578543</v>
      </c>
      <c r="K23" s="74">
        <f t="shared" si="3"/>
        <v>4.6152193378999644E-3</v>
      </c>
      <c r="L23" s="75"/>
      <c r="M23" s="76"/>
      <c r="N23" s="77">
        <f>分析係数表!H26</f>
        <v>1.0726059667332082E-2</v>
      </c>
      <c r="O23" s="78">
        <f t="shared" si="4"/>
        <v>9.5764749025082113E-2</v>
      </c>
      <c r="P23" s="72">
        <f>分析係数表!C26</f>
        <v>0.29113960871661038</v>
      </c>
      <c r="Q23" s="78">
        <f t="shared" si="5"/>
        <v>2.7880911560006803E-2</v>
      </c>
      <c r="R23" s="79">
        <v>3.1369126252989273E-2</v>
      </c>
      <c r="S23" s="80">
        <f t="shared" si="6"/>
        <v>5.4393892477535483E-2</v>
      </c>
      <c r="T23" s="81">
        <f>分析係数表!F26</f>
        <v>0.34176102976079403</v>
      </c>
      <c r="U23" s="82">
        <f t="shared" si="7"/>
        <v>1.8589712705820435E-2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投入係数表!Z24</f>
        <v>1.2785248015546862E-5</v>
      </c>
      <c r="E24" s="73">
        <f t="shared" si="0"/>
        <v>1.2785248015546862E-3</v>
      </c>
      <c r="F24" s="72">
        <f>分析係数表!C27</f>
        <v>0.22390034937983039</v>
      </c>
      <c r="G24" s="73">
        <f t="shared" si="1"/>
        <v>2.8626214975887253E-4</v>
      </c>
      <c r="H24" s="73">
        <v>3.3340025681993508E-3</v>
      </c>
      <c r="I24" s="73">
        <f t="shared" si="2"/>
        <v>3.3340025681993508E-3</v>
      </c>
      <c r="J24" s="72">
        <f>分析係数表!G27</f>
        <v>0.17801424712710151</v>
      </c>
      <c r="K24" s="74">
        <f t="shared" si="3"/>
        <v>5.934999570978304E-4</v>
      </c>
      <c r="L24" s="75"/>
      <c r="M24" s="76"/>
      <c r="N24" s="77">
        <f>分析係数表!H27</f>
        <v>1.001616696609949E-2</v>
      </c>
      <c r="O24" s="78">
        <f t="shared" si="4"/>
        <v>8.942666230202119E-2</v>
      </c>
      <c r="P24" s="72">
        <f>分析係数表!C27</f>
        <v>0.22390034937983039</v>
      </c>
      <c r="Q24" s="78">
        <f t="shared" si="5"/>
        <v>2.0022660933294651E-2</v>
      </c>
      <c r="R24" s="79">
        <v>2.0447725858991454E-2</v>
      </c>
      <c r="S24" s="80">
        <f t="shared" si="6"/>
        <v>2.3781728427190806E-2</v>
      </c>
      <c r="T24" s="81">
        <f>分析係数表!F27</f>
        <v>0.3354402389489512</v>
      </c>
      <c r="U24" s="82">
        <f t="shared" si="7"/>
        <v>7.9773486662359488E-3</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投入係数表!Z25</f>
        <v>0</v>
      </c>
      <c r="E25" s="73">
        <f t="shared" si="0"/>
        <v>0</v>
      </c>
      <c r="F25" s="72">
        <f>分析係数表!C28</f>
        <v>0.22512814125204084</v>
      </c>
      <c r="G25" s="73">
        <f t="shared" si="1"/>
        <v>0</v>
      </c>
      <c r="H25" s="73">
        <v>3.3707324341008219E-2</v>
      </c>
      <c r="I25" s="73">
        <f t="shared" si="2"/>
        <v>3.3707324341008219E-2</v>
      </c>
      <c r="J25" s="72">
        <f>分析係数表!G28</f>
        <v>0.17968722251031818</v>
      </c>
      <c r="K25" s="74">
        <f t="shared" si="3"/>
        <v>6.0567754890902079E-3</v>
      </c>
      <c r="L25" s="75"/>
      <c r="M25" s="76"/>
      <c r="N25" s="77">
        <f>分析係数表!H28</f>
        <v>8.1409051127791718E-3</v>
      </c>
      <c r="O25" s="78">
        <f t="shared" si="4"/>
        <v>7.268388943767827E-2</v>
      </c>
      <c r="P25" s="72">
        <f>分析係数表!C28</f>
        <v>0.22512814125204084</v>
      </c>
      <c r="Q25" s="78">
        <f t="shared" si="5"/>
        <v>1.6363188928073352E-2</v>
      </c>
      <c r="R25" s="79">
        <v>2.1057181142256926E-2</v>
      </c>
      <c r="S25" s="80">
        <f t="shared" si="6"/>
        <v>5.4764505483265141E-2</v>
      </c>
      <c r="T25" s="81">
        <f>分析係数表!F28</f>
        <v>0.30733691598411605</v>
      </c>
      <c r="U25" s="82">
        <f t="shared" si="7"/>
        <v>1.6831154220621921E-2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投入係数表!Z26</f>
        <v>1.1934115790511885E-2</v>
      </c>
      <c r="E26" s="73">
        <f t="shared" si="0"/>
        <v>1.1934115790511886</v>
      </c>
      <c r="F26" s="72">
        <f>分析係数表!C29</f>
        <v>0.20292812083079403</v>
      </c>
      <c r="G26" s="73">
        <f t="shared" si="1"/>
        <v>0.24217676911456829</v>
      </c>
      <c r="H26" s="73">
        <v>0.29731715754039539</v>
      </c>
      <c r="I26" s="73">
        <f t="shared" si="2"/>
        <v>0.29731715754039539</v>
      </c>
      <c r="J26" s="72">
        <f>分析係数表!G29</f>
        <v>0.25422836329948895</v>
      </c>
      <c r="K26" s="74">
        <f t="shared" si="3"/>
        <v>7.5586454342351034E-2</v>
      </c>
      <c r="L26" s="75"/>
      <c r="M26" s="76"/>
      <c r="N26" s="77">
        <f>分析係数表!H29</f>
        <v>1.2173975242294967E-2</v>
      </c>
      <c r="O26" s="78">
        <f t="shared" si="4"/>
        <v>0.10869207517712068</v>
      </c>
      <c r="P26" s="72">
        <f>分析係数表!C29</f>
        <v>0.20292812083079403</v>
      </c>
      <c r="Q26" s="78">
        <f t="shared" si="5"/>
        <v>2.2056678564892494E-2</v>
      </c>
      <c r="R26" s="79">
        <v>3.2163875558344442E-2</v>
      </c>
      <c r="S26" s="80">
        <f t="shared" si="6"/>
        <v>0.32948103309873983</v>
      </c>
      <c r="T26" s="81">
        <f>分析係数表!F29</f>
        <v>0.40384720428768384</v>
      </c>
      <c r="U26" s="82">
        <f t="shared" si="7"/>
        <v>0.13305999408274391</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投入係数表!Z27</f>
        <v>1.5923113171362507E-2</v>
      </c>
      <c r="E27" s="73">
        <f t="shared" si="0"/>
        <v>1.5923113171362506</v>
      </c>
      <c r="F27" s="72">
        <f>分析係数表!C30</f>
        <v>1</v>
      </c>
      <c r="G27" s="73">
        <f t="shared" si="1"/>
        <v>1.5923113171362506</v>
      </c>
      <c r="H27" s="73">
        <v>1.813437294994737</v>
      </c>
      <c r="I27" s="73">
        <f t="shared" si="2"/>
        <v>1.813437294994737</v>
      </c>
      <c r="J27" s="72">
        <f>分析係数表!G30</f>
        <v>0.34673715455884868</v>
      </c>
      <c r="K27" s="74">
        <f t="shared" si="3"/>
        <v>0.62878608763737065</v>
      </c>
      <c r="L27" s="75"/>
      <c r="M27" s="76"/>
      <c r="N27" s="77">
        <f>分析係数表!H30</f>
        <v>0</v>
      </c>
      <c r="O27" s="78">
        <f t="shared" si="4"/>
        <v>0</v>
      </c>
      <c r="P27" s="72">
        <f>分析係数表!C30</f>
        <v>1</v>
      </c>
      <c r="Q27" s="78">
        <f t="shared" si="5"/>
        <v>0</v>
      </c>
      <c r="R27" s="79">
        <v>3.8389089549958427E-2</v>
      </c>
      <c r="S27" s="80">
        <f t="shared" si="6"/>
        <v>1.8518263845446954</v>
      </c>
      <c r="T27" s="81">
        <f>分析係数表!F30</f>
        <v>0.44336430675838301</v>
      </c>
      <c r="U27" s="82">
        <f t="shared" si="7"/>
        <v>0.82103372122054163</v>
      </c>
      <c r="V27" s="83">
        <f>分析係数表!D30</f>
        <v>8.6867041025616112E-2</v>
      </c>
      <c r="W27" s="127">
        <f t="shared" si="8"/>
        <v>0</v>
      </c>
      <c r="X27" s="72">
        <f>分析係数表!E30</f>
        <v>6.5897217034789901E-2</v>
      </c>
      <c r="Y27" s="126">
        <f t="shared" si="9"/>
        <v>0</v>
      </c>
    </row>
    <row r="28" spans="1:25" x14ac:dyDescent="0.15">
      <c r="A28" s="10" t="s">
        <v>16</v>
      </c>
      <c r="B28" s="9" t="s">
        <v>154</v>
      </c>
      <c r="C28" s="71">
        <f>最終需要_まとめ!C29</f>
        <v>100</v>
      </c>
      <c r="D28" s="72">
        <f>投入係数表!Z28</f>
        <v>9.0268417149766397E-2</v>
      </c>
      <c r="E28" s="73">
        <f t="shared" si="0"/>
        <v>9.0268417149766389</v>
      </c>
      <c r="F28" s="72">
        <f>分析係数表!C31</f>
        <v>0.99667993786519227</v>
      </c>
      <c r="G28" s="73">
        <f t="shared" si="1"/>
        <v>8.9968720396018416</v>
      </c>
      <c r="H28" s="73">
        <v>10.161718361058796</v>
      </c>
      <c r="I28" s="73">
        <f t="shared" si="2"/>
        <v>110.1617183610588</v>
      </c>
      <c r="J28" s="72">
        <f>分析係数表!G31</f>
        <v>7.0744430198025232E-2</v>
      </c>
      <c r="K28" s="74">
        <f t="shared" si="3"/>
        <v>7.7933279950884389</v>
      </c>
      <c r="L28" s="75"/>
      <c r="M28" s="76"/>
      <c r="N28" s="77">
        <f>分析係数表!H31</f>
        <v>1.5783931066306964E-2</v>
      </c>
      <c r="O28" s="78">
        <f t="shared" si="4"/>
        <v>0.14092259823966213</v>
      </c>
      <c r="P28" s="72">
        <f>分析係数表!C31</f>
        <v>0.99667993786519227</v>
      </c>
      <c r="Q28" s="78">
        <f t="shared" si="5"/>
        <v>0.14045472645730792</v>
      </c>
      <c r="R28" s="79">
        <v>0.26631172885601956</v>
      </c>
      <c r="S28" s="80">
        <f t="shared" si="6"/>
        <v>110.42803008991483</v>
      </c>
      <c r="T28" s="81">
        <f>分析係数表!F31</f>
        <v>0.308369223350977</v>
      </c>
      <c r="U28" s="82">
        <f t="shared" si="7"/>
        <v>34.052605875005355</v>
      </c>
      <c r="V28" s="83">
        <f>分析係数表!D31</f>
        <v>6.5953615120199595E-3</v>
      </c>
      <c r="W28" s="127">
        <f t="shared" si="8"/>
        <v>1</v>
      </c>
      <c r="X28" s="72">
        <f>分析係数表!E31</f>
        <v>6.5953615120199595E-3</v>
      </c>
      <c r="Y28" s="126">
        <f t="shared" si="9"/>
        <v>1</v>
      </c>
    </row>
    <row r="29" spans="1:25" x14ac:dyDescent="0.15">
      <c r="A29" s="10" t="s">
        <v>17</v>
      </c>
      <c r="B29" s="9" t="s">
        <v>229</v>
      </c>
      <c r="C29" s="86"/>
      <c r="D29" s="72">
        <f>投入係数表!Z29</f>
        <v>8.6939686505718662E-4</v>
      </c>
      <c r="E29" s="73">
        <f t="shared" si="0"/>
        <v>8.6939686505718664E-2</v>
      </c>
      <c r="F29" s="72">
        <f>分析係数表!C32</f>
        <v>0.99973750468741629</v>
      </c>
      <c r="G29" s="73">
        <f t="shared" si="1"/>
        <v>8.6916865245533409E-2</v>
      </c>
      <c r="H29" s="73">
        <v>0.14288784454438971</v>
      </c>
      <c r="I29" s="73">
        <f t="shared" si="2"/>
        <v>0.14288784454438971</v>
      </c>
      <c r="J29" s="72">
        <f>分析係数表!G32</f>
        <v>0.13654952076677315</v>
      </c>
      <c r="K29" s="74">
        <f t="shared" si="3"/>
        <v>1.9511266695933598E-2</v>
      </c>
      <c r="L29" s="75"/>
      <c r="M29" s="76"/>
      <c r="N29" s="77">
        <f>分析係数表!H32</f>
        <v>6.1925380029087757E-3</v>
      </c>
      <c r="O29" s="78">
        <f t="shared" si="4"/>
        <v>5.528841588332755E-2</v>
      </c>
      <c r="P29" s="72">
        <f>分析係数表!C32</f>
        <v>0.99973750468741629</v>
      </c>
      <c r="Q29" s="78">
        <f t="shared" si="5"/>
        <v>5.5273902933317999E-2</v>
      </c>
      <c r="R29" s="79">
        <v>8.2321156849940361E-2</v>
      </c>
      <c r="S29" s="80">
        <f t="shared" si="6"/>
        <v>0.22520900139433009</v>
      </c>
      <c r="T29" s="81">
        <f>分析係数表!F32</f>
        <v>0.46980830670926516</v>
      </c>
      <c r="U29" s="82">
        <f t="shared" si="7"/>
        <v>0.10580505960075476</v>
      </c>
      <c r="V29" s="83">
        <f>分析係数表!D32</f>
        <v>1.7896698615548455E-2</v>
      </c>
      <c r="W29" s="127">
        <f t="shared" si="8"/>
        <v>0</v>
      </c>
      <c r="X29" s="72">
        <f>分析係数表!E32</f>
        <v>1.7896698615548455E-2</v>
      </c>
      <c r="Y29" s="126">
        <f t="shared" si="9"/>
        <v>0</v>
      </c>
    </row>
    <row r="30" spans="1:25" x14ac:dyDescent="0.15">
      <c r="A30" s="10" t="s">
        <v>18</v>
      </c>
      <c r="B30" s="9" t="s">
        <v>230</v>
      </c>
      <c r="C30" s="86"/>
      <c r="D30" s="72">
        <f>投入係数表!Z30</f>
        <v>6.0410296873458919E-3</v>
      </c>
      <c r="E30" s="73">
        <f t="shared" si="0"/>
        <v>0.60410296873458913</v>
      </c>
      <c r="F30" s="72">
        <f>分析係数表!C33</f>
        <v>0.92720800471848297</v>
      </c>
      <c r="G30" s="73">
        <f t="shared" si="1"/>
        <v>0.56012910828491047</v>
      </c>
      <c r="H30" s="73">
        <v>0.65786886098231878</v>
      </c>
      <c r="I30" s="73">
        <f t="shared" si="2"/>
        <v>0.65786886098231878</v>
      </c>
      <c r="J30" s="72">
        <f>分析係数表!G33</f>
        <v>0.48251618559482062</v>
      </c>
      <c r="K30" s="74">
        <f t="shared" si="3"/>
        <v>0.31743237342279779</v>
      </c>
      <c r="L30" s="75"/>
      <c r="M30" s="76"/>
      <c r="N30" s="77">
        <f>分析係数表!H33</f>
        <v>1.0711870111293417E-3</v>
      </c>
      <c r="O30" s="78">
        <f t="shared" si="4"/>
        <v>9.563806137696482E-3</v>
      </c>
      <c r="P30" s="72">
        <f>分析係数表!C33</f>
        <v>0.92720800471848297</v>
      </c>
      <c r="Q30" s="78">
        <f t="shared" si="5"/>
        <v>8.8676376064479364E-3</v>
      </c>
      <c r="R30" s="79">
        <v>3.6023635318594531E-2</v>
      </c>
      <c r="S30" s="80">
        <f t="shared" si="6"/>
        <v>0.69389249630091332</v>
      </c>
      <c r="T30" s="81">
        <f>分析係数表!F33</f>
        <v>0.61375438359859724</v>
      </c>
      <c r="U30" s="82">
        <f t="shared" si="7"/>
        <v>0.42587956135085897</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投入係数表!Z31</f>
        <v>2.1315748137919949E-2</v>
      </c>
      <c r="E31" s="73">
        <f t="shared" si="0"/>
        <v>2.1315748137919948</v>
      </c>
      <c r="F31" s="72">
        <f>分析係数表!C34</f>
        <v>0.43058167090385968</v>
      </c>
      <c r="G31" s="73">
        <f t="shared" si="1"/>
        <v>0.91781704497914063</v>
      </c>
      <c r="H31" s="73">
        <v>1.1959322846682918</v>
      </c>
      <c r="I31" s="73">
        <f t="shared" si="2"/>
        <v>1.1959322846682918</v>
      </c>
      <c r="J31" s="72">
        <f>分析係数表!G34</f>
        <v>0.40252218378442245</v>
      </c>
      <c r="K31" s="74">
        <f t="shared" si="3"/>
        <v>0.48138927488297439</v>
      </c>
      <c r="L31" s="75"/>
      <c r="M31" s="76"/>
      <c r="N31" s="77">
        <f>分析係数表!H34</f>
        <v>0.17332617383102331</v>
      </c>
      <c r="O31" s="78">
        <f t="shared" si="4"/>
        <v>1.5474962895236528</v>
      </c>
      <c r="P31" s="72">
        <f>分析係数表!C34</f>
        <v>0.43058167090385968</v>
      </c>
      <c r="Q31" s="78">
        <f t="shared" si="5"/>
        <v>0.66632353806061739</v>
      </c>
      <c r="R31" s="79">
        <v>0.74851385013589555</v>
      </c>
      <c r="S31" s="80">
        <f t="shared" si="6"/>
        <v>1.9444461348041875</v>
      </c>
      <c r="T31" s="81">
        <f>分析係数表!F34</f>
        <v>0.66293540075026103</v>
      </c>
      <c r="U31" s="82">
        <f t="shared" si="7"/>
        <v>1.2890421776137102</v>
      </c>
      <c r="V31" s="83">
        <f>分析係数表!D34</f>
        <v>0.16067471370017011</v>
      </c>
      <c r="W31" s="127">
        <f t="shared" si="8"/>
        <v>0</v>
      </c>
      <c r="X31" s="72">
        <f>分析係数表!E34</f>
        <v>0.14658203786750718</v>
      </c>
      <c r="Y31" s="126">
        <f t="shared" si="9"/>
        <v>0</v>
      </c>
    </row>
    <row r="32" spans="1:25" x14ac:dyDescent="0.15">
      <c r="A32" s="10" t="s">
        <v>20</v>
      </c>
      <c r="B32" s="9" t="s">
        <v>37</v>
      </c>
      <c r="C32" s="86"/>
      <c r="D32" s="72">
        <f>投入係数表!Z32</f>
        <v>1.4472900753599048E-2</v>
      </c>
      <c r="E32" s="73">
        <f t="shared" si="0"/>
        <v>1.4472900753599047</v>
      </c>
      <c r="F32" s="72">
        <f>分析係数表!C35</f>
        <v>0.85041941808411148</v>
      </c>
      <c r="G32" s="73">
        <f t="shared" si="1"/>
        <v>1.2308035836864801</v>
      </c>
      <c r="H32" s="73">
        <v>1.6812744875865075</v>
      </c>
      <c r="I32" s="73">
        <f t="shared" si="2"/>
        <v>1.6812744875865075</v>
      </c>
      <c r="J32" s="72">
        <f>分析係数表!G35</f>
        <v>0.31439227022235533</v>
      </c>
      <c r="K32" s="74">
        <f t="shared" si="3"/>
        <v>0.52857970301924928</v>
      </c>
      <c r="L32" s="75"/>
      <c r="M32" s="76"/>
      <c r="N32" s="77">
        <f>分析係数表!H35</f>
        <v>5.0116599150103677E-2</v>
      </c>
      <c r="O32" s="78">
        <f t="shared" si="4"/>
        <v>0.44745262365243665</v>
      </c>
      <c r="P32" s="72">
        <f>分析係数表!C35</f>
        <v>0.85041941808411148</v>
      </c>
      <c r="Q32" s="78">
        <f t="shared" si="5"/>
        <v>0.3805223998267141</v>
      </c>
      <c r="R32" s="79">
        <v>0.5843645286701088</v>
      </c>
      <c r="S32" s="80">
        <f t="shared" si="6"/>
        <v>2.2656390162566162</v>
      </c>
      <c r="T32" s="81">
        <f>分析係数表!F35</f>
        <v>0.64510687312527537</v>
      </c>
      <c r="U32" s="82">
        <f t="shared" si="7"/>
        <v>1.4615793014079306</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投入係数表!Z33</f>
        <v>5.7122661669461155E-3</v>
      </c>
      <c r="E33" s="73">
        <f t="shared" si="0"/>
        <v>0.5712266166946115</v>
      </c>
      <c r="F33" s="72">
        <f>分析係数表!C36</f>
        <v>0.99367212085214862</v>
      </c>
      <c r="G33" s="73">
        <f t="shared" si="1"/>
        <v>0.56761196369813194</v>
      </c>
      <c r="H33" s="73">
        <v>0.85843153617600587</v>
      </c>
      <c r="I33" s="73">
        <f t="shared" si="2"/>
        <v>0.85843153617600587</v>
      </c>
      <c r="J33" s="72">
        <f>分析係数表!G36</f>
        <v>5.4622350270852466E-2</v>
      </c>
      <c r="K33" s="74">
        <f t="shared" si="3"/>
        <v>4.6889548052551751E-2</v>
      </c>
      <c r="L33" s="75"/>
      <c r="M33" s="76"/>
      <c r="N33" s="77">
        <f>分析係数表!H36</f>
        <v>0.22260102528255266</v>
      </c>
      <c r="O33" s="78">
        <f t="shared" si="4"/>
        <v>1.9874335944480088</v>
      </c>
      <c r="P33" s="72">
        <f>分析係数表!C36</f>
        <v>0.99367212085214862</v>
      </c>
      <c r="Q33" s="78">
        <f t="shared" si="5"/>
        <v>1.974857354847962</v>
      </c>
      <c r="R33" s="79">
        <v>2.1044833338728126</v>
      </c>
      <c r="S33" s="80">
        <f t="shared" si="6"/>
        <v>2.9629148700488184</v>
      </c>
      <c r="T33" s="81">
        <f>分析係数表!F36</f>
        <v>0.84078106922799567</v>
      </c>
      <c r="U33" s="82">
        <f t="shared" si="7"/>
        <v>2.4911627324711731</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投入係数表!Z34</f>
        <v>3.9574908768123092E-2</v>
      </c>
      <c r="E34" s="73">
        <f t="shared" si="0"/>
        <v>3.9574908768123094</v>
      </c>
      <c r="F34" s="72">
        <f>分析係数表!C37</f>
        <v>0.57178358697686016</v>
      </c>
      <c r="G34" s="73">
        <f t="shared" si="1"/>
        <v>2.2628283289719415</v>
      </c>
      <c r="H34" s="73">
        <v>2.8204935162590101</v>
      </c>
      <c r="I34" s="73">
        <f t="shared" si="2"/>
        <v>2.8204935162590101</v>
      </c>
      <c r="J34" s="72">
        <f>分析係数表!G37</f>
        <v>0.36884830758302428</v>
      </c>
      <c r="K34" s="74">
        <f t="shared" si="3"/>
        <v>1.040334260021029</v>
      </c>
      <c r="L34" s="75"/>
      <c r="M34" s="76"/>
      <c r="N34" s="77">
        <f>分析係数表!H37</f>
        <v>4.5622990798280361E-2</v>
      </c>
      <c r="O34" s="78">
        <f t="shared" si="4"/>
        <v>0.40733264582497697</v>
      </c>
      <c r="P34" s="72">
        <f>分析係数表!C37</f>
        <v>0.57178358697686016</v>
      </c>
      <c r="Q34" s="78">
        <f t="shared" si="5"/>
        <v>0.23290612132258029</v>
      </c>
      <c r="R34" s="79">
        <v>0.3145917415517685</v>
      </c>
      <c r="S34" s="80">
        <f t="shared" si="6"/>
        <v>3.1350852578107786</v>
      </c>
      <c r="T34" s="81">
        <f>分析係数表!F37</f>
        <v>0.64429400301330442</v>
      </c>
      <c r="U34" s="82">
        <f t="shared" si="7"/>
        <v>2.0199166305429039</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投入係数表!Z35</f>
        <v>1.0113131180297568E-2</v>
      </c>
      <c r="E35" s="73">
        <f t="shared" si="0"/>
        <v>1.0113131180297568</v>
      </c>
      <c r="F35" s="72">
        <f>分析係数表!C38</f>
        <v>0.42668283982472699</v>
      </c>
      <c r="G35" s="73">
        <f t="shared" si="1"/>
        <v>0.43150995315293594</v>
      </c>
      <c r="H35" s="73">
        <v>0.70951248550966917</v>
      </c>
      <c r="I35" s="73">
        <f t="shared" si="2"/>
        <v>0.70951248550966917</v>
      </c>
      <c r="J35" s="72">
        <f>分析係数表!G38</f>
        <v>0.18042179614021467</v>
      </c>
      <c r="K35" s="74">
        <f t="shared" si="3"/>
        <v>0.12801151701956254</v>
      </c>
      <c r="L35" s="75"/>
      <c r="M35" s="76"/>
      <c r="N35" s="77">
        <f>分析係数表!H38</f>
        <v>3.1385057501308801E-2</v>
      </c>
      <c r="O35" s="78">
        <f t="shared" si="4"/>
        <v>0.28021307432258519</v>
      </c>
      <c r="P35" s="72">
        <f>分析係数表!C38</f>
        <v>0.42668283982472699</v>
      </c>
      <c r="Q35" s="78">
        <f t="shared" si="5"/>
        <v>0.11956211030797793</v>
      </c>
      <c r="R35" s="79">
        <v>0.19159410641419544</v>
      </c>
      <c r="S35" s="80">
        <f t="shared" si="6"/>
        <v>0.90110659192386455</v>
      </c>
      <c r="T35" s="81">
        <f>分析係数表!F38</f>
        <v>0.52437100026299643</v>
      </c>
      <c r="U35" s="82">
        <f t="shared" si="7"/>
        <v>0.47251416495069659</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投入係数表!Z36</f>
        <v>0</v>
      </c>
      <c r="E36" s="73">
        <f t="shared" si="0"/>
        <v>0</v>
      </c>
      <c r="F36" s="72">
        <f>分析係数表!C39</f>
        <v>1</v>
      </c>
      <c r="G36" s="73">
        <f t="shared" si="1"/>
        <v>0</v>
      </c>
      <c r="H36" s="73">
        <v>9.0604308801134931E-2</v>
      </c>
      <c r="I36" s="73">
        <f t="shared" si="2"/>
        <v>9.0604308801134931E-2</v>
      </c>
      <c r="J36" s="72">
        <f>分析係数表!G39</f>
        <v>0.351753812215997</v>
      </c>
      <c r="K36" s="74">
        <f t="shared" si="3"/>
        <v>3.187041102399462E-2</v>
      </c>
      <c r="L36" s="75"/>
      <c r="M36" s="76"/>
      <c r="N36" s="77">
        <f>分析係数表!H39</f>
        <v>2.6196741762610056E-3</v>
      </c>
      <c r="O36" s="78">
        <f t="shared" si="4"/>
        <v>2.3389058778145323E-2</v>
      </c>
      <c r="P36" s="72">
        <f>分析係数表!C39</f>
        <v>1</v>
      </c>
      <c r="Q36" s="78">
        <f t="shared" si="5"/>
        <v>2.3389058778145323E-2</v>
      </c>
      <c r="R36" s="79">
        <v>3.0428547312935136E-2</v>
      </c>
      <c r="S36" s="80">
        <f t="shared" si="6"/>
        <v>0.12103285611407007</v>
      </c>
      <c r="T36" s="81">
        <f>分析係数表!F39</f>
        <v>0.70125652740175148</v>
      </c>
      <c r="U36" s="82">
        <f t="shared" si="7"/>
        <v>8.4875080380068621E-2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投入係数表!Z37</f>
        <v>5.2967456064408427E-4</v>
      </c>
      <c r="E37" s="73">
        <f t="shared" si="0"/>
        <v>5.2967456064408426E-2</v>
      </c>
      <c r="F37" s="72">
        <f>分析係数表!C40</f>
        <v>0.86812466863195592</v>
      </c>
      <c r="G37" s="73">
        <f t="shared" si="1"/>
        <v>4.5982355244192252E-2</v>
      </c>
      <c r="H37" s="73">
        <v>5.9274343471167161E-2</v>
      </c>
      <c r="I37" s="73">
        <f t="shared" si="2"/>
        <v>5.9274343471167161E-2</v>
      </c>
      <c r="J37" s="72">
        <f>分析係数表!G40</f>
        <v>0.5308449982881025</v>
      </c>
      <c r="K37" s="74">
        <f t="shared" si="3"/>
        <v>3.1465488758480133E-2</v>
      </c>
      <c r="L37" s="75"/>
      <c r="M37" s="76"/>
      <c r="N37" s="77">
        <f>分析係数表!H40</f>
        <v>3.1726768564274997E-2</v>
      </c>
      <c r="O37" s="78">
        <f t="shared" si="4"/>
        <v>0.2832639499655501</v>
      </c>
      <c r="P37" s="72">
        <f>分析係数表!C40</f>
        <v>0.86812466863195592</v>
      </c>
      <c r="Q37" s="78">
        <f t="shared" si="5"/>
        <v>0.24590842269922211</v>
      </c>
      <c r="R37" s="79">
        <v>0.24805820015471919</v>
      </c>
      <c r="S37" s="80">
        <f t="shared" si="6"/>
        <v>0.30733254362588636</v>
      </c>
      <c r="T37" s="81">
        <f>分析係数表!F40</f>
        <v>0.72849135138041188</v>
      </c>
      <c r="U37" s="82">
        <f t="shared" si="7"/>
        <v>0.22388910002920134</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投入係数表!Z38</f>
        <v>4.5661600055524502E-6</v>
      </c>
      <c r="E38" s="73">
        <f t="shared" si="0"/>
        <v>4.56616000555245E-4</v>
      </c>
      <c r="F38" s="72">
        <f>分析係数表!C41</f>
        <v>0.9999434031873089</v>
      </c>
      <c r="G38" s="73">
        <f t="shared" si="1"/>
        <v>4.5659015754498979E-4</v>
      </c>
      <c r="H38" s="73">
        <v>7.6965633729994291E-3</v>
      </c>
      <c r="I38" s="73">
        <f t="shared" si="2"/>
        <v>7.6965633729994291E-3</v>
      </c>
      <c r="J38" s="72">
        <f>分析係数表!G41</f>
        <v>0.50163334603597476</v>
      </c>
      <c r="K38" s="74">
        <f t="shared" si="3"/>
        <v>3.8608528377756315E-3</v>
      </c>
      <c r="L38" s="75"/>
      <c r="M38" s="76"/>
      <c r="N38" s="77">
        <f>分析係数表!H41</f>
        <v>4.605647758626856E-2</v>
      </c>
      <c r="O38" s="78">
        <f t="shared" si="4"/>
        <v>0.41120291643178825</v>
      </c>
      <c r="P38" s="72">
        <f>分析係数表!C41</f>
        <v>0.9999434031873089</v>
      </c>
      <c r="Q38" s="78">
        <f t="shared" si="5"/>
        <v>0.41117964365734894</v>
      </c>
      <c r="R38" s="79">
        <v>0.4188903478645668</v>
      </c>
      <c r="S38" s="80">
        <f t="shared" si="6"/>
        <v>0.42658691123756626</v>
      </c>
      <c r="T38" s="81">
        <f>分析係数表!F41</f>
        <v>0.6065809667987323</v>
      </c>
      <c r="U38" s="82">
        <f t="shared" si="7"/>
        <v>0.25875950104216794</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投入係数表!Z39</f>
        <v>1.6091147859566837E-3</v>
      </c>
      <c r="E39" s="73">
        <f>$C$28*D39</f>
        <v>0.16091147859566837</v>
      </c>
      <c r="F39" s="72">
        <f>分析係数表!C42</f>
        <v>0.93692850875802069</v>
      </c>
      <c r="G39" s="73">
        <f>E39*F39</f>
        <v>0.15076255168268773</v>
      </c>
      <c r="H39" s="73">
        <v>0.19350572184447706</v>
      </c>
      <c r="I39" s="73">
        <f>C39+H39</f>
        <v>0.19350572184447706</v>
      </c>
      <c r="J39" s="72">
        <f>分析係数表!G42</f>
        <v>0.49922072097325781</v>
      </c>
      <c r="K39" s="74">
        <f>I39*J39</f>
        <v>9.6602065971650525E-2</v>
      </c>
      <c r="L39" s="75"/>
      <c r="M39" s="76"/>
      <c r="N39" s="77">
        <f>分析係数表!H42</f>
        <v>1.1809361738003208E-2</v>
      </c>
      <c r="O39" s="78">
        <f t="shared" si="4"/>
        <v>0.10543672122491383</v>
      </c>
      <c r="P39" s="72">
        <f>分析係数表!C42</f>
        <v>0.93692850875802069</v>
      </c>
      <c r="Q39" s="78">
        <f>O39*P39</f>
        <v>9.878666998559367E-2</v>
      </c>
      <c r="R39" s="79">
        <v>0.10794057238768108</v>
      </c>
      <c r="S39" s="80">
        <f>I39+R39</f>
        <v>0.30144629423215813</v>
      </c>
      <c r="T39" s="81">
        <f>分析係数表!F42</f>
        <v>0.57339238661209846</v>
      </c>
      <c r="U39" s="82">
        <f>S39*T39</f>
        <v>0.17284701008514999</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投入係数表!Z40</f>
        <v>4.7298111801514504E-2</v>
      </c>
      <c r="E40" s="73">
        <f>$C$28*D40</f>
        <v>4.7298111801514509</v>
      </c>
      <c r="F40" s="72">
        <f>分析係数表!C43</f>
        <v>0.64668770435795053</v>
      </c>
      <c r="G40" s="73">
        <f>E40*F40</f>
        <v>3.0587107341387108</v>
      </c>
      <c r="H40" s="73">
        <v>4.4986130432781719</v>
      </c>
      <c r="I40" s="73">
        <f>C40+H40</f>
        <v>4.4986130432781719</v>
      </c>
      <c r="J40" s="72">
        <f>分析係数表!G43</f>
        <v>0.34525361813281841</v>
      </c>
      <c r="K40" s="74">
        <f>I40*J40</f>
        <v>1.5531624297712781</v>
      </c>
      <c r="L40" s="75"/>
      <c r="M40" s="76"/>
      <c r="N40" s="77">
        <f>分析係数表!H43</f>
        <v>1.6687581740348217E-2</v>
      </c>
      <c r="O40" s="78">
        <f t="shared" si="4"/>
        <v>0.14899060109344744</v>
      </c>
      <c r="P40" s="72">
        <f>分析係数表!C43</f>
        <v>0.64668770435795053</v>
      </c>
      <c r="Q40" s="78">
        <f>O40*P40</f>
        <v>9.6350389792032684E-2</v>
      </c>
      <c r="R40" s="79">
        <v>0.38832168107356019</v>
      </c>
      <c r="S40" s="80">
        <f>I40+R40</f>
        <v>4.8869347243517325</v>
      </c>
      <c r="T40" s="81">
        <f>分析係数表!F43</f>
        <v>0.5971160790993254</v>
      </c>
      <c r="U40" s="82">
        <f>S40*T40</f>
        <v>2.9180673014192489</v>
      </c>
      <c r="V40" s="83">
        <f>分析係数表!D43</f>
        <v>0.11965406207615147</v>
      </c>
      <c r="W40" s="127">
        <f>ROUND(S40*V40,0)</f>
        <v>1</v>
      </c>
      <c r="X40" s="72">
        <f>分析係数表!E43</f>
        <v>0.10089499703022012</v>
      </c>
      <c r="Y40" s="126">
        <f>ROUND(S40*X40,0)</f>
        <v>0</v>
      </c>
    </row>
    <row r="41" spans="1:25" x14ac:dyDescent="0.15">
      <c r="A41" s="10" t="s">
        <v>166</v>
      </c>
      <c r="B41" s="9" t="s">
        <v>42</v>
      </c>
      <c r="C41" s="86"/>
      <c r="D41" s="72">
        <f>投入係数表!Z41</f>
        <v>7.1232096086618234E-5</v>
      </c>
      <c r="E41" s="73">
        <f>$C$28*D41</f>
        <v>7.1232096086618233E-3</v>
      </c>
      <c r="F41" s="72">
        <f>分析係数表!C44</f>
        <v>0.69156580457188765</v>
      </c>
      <c r="G41" s="73">
        <f>E41*F41</f>
        <v>4.9261681841484151E-3</v>
      </c>
      <c r="H41" s="73">
        <v>1.6293637062384733E-2</v>
      </c>
      <c r="I41" s="73">
        <f>C41+H41</f>
        <v>1.6293637062384733E-2</v>
      </c>
      <c r="J41" s="72">
        <f>分析係数表!G44</f>
        <v>0.27271905819722003</v>
      </c>
      <c r="K41" s="74">
        <f>I41*J41</f>
        <v>4.4435853542608827E-3</v>
      </c>
      <c r="L41" s="75"/>
      <c r="M41" s="76"/>
      <c r="N41" s="77">
        <f>分析係数表!H44</f>
        <v>0.15674397651271663</v>
      </c>
      <c r="O41" s="78">
        <f t="shared" si="4"/>
        <v>1.3994465849980939</v>
      </c>
      <c r="P41" s="72">
        <f>分析係数表!C44</f>
        <v>0.69156580457188765</v>
      </c>
      <c r="Q41" s="78">
        <f>O41*P41</f>
        <v>0.96780940350958744</v>
      </c>
      <c r="R41" s="79">
        <v>0.98622569792482273</v>
      </c>
      <c r="S41" s="80">
        <f>I41+R41</f>
        <v>1.0025193349872075</v>
      </c>
      <c r="T41" s="81">
        <f>分析係数表!F44</f>
        <v>0.50862281906626206</v>
      </c>
      <c r="U41" s="82">
        <f>S41*T41</f>
        <v>0.50990421032962774</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投入係数表!Z42</f>
        <v>4.7488064057745487E-5</v>
      </c>
      <c r="E42" s="73">
        <f>$C$28*D42</f>
        <v>4.7488064057745489E-3</v>
      </c>
      <c r="F42" s="72">
        <f>分析係数表!C45</f>
        <v>1</v>
      </c>
      <c r="G42" s="73">
        <f>E42*F42</f>
        <v>4.7488064057745489E-3</v>
      </c>
      <c r="H42" s="73">
        <v>3.4979955616701572E-2</v>
      </c>
      <c r="I42" s="73">
        <f>C42+H42</f>
        <v>3.4979955616701572E-2</v>
      </c>
      <c r="J42" s="72">
        <f>分析係数表!G45</f>
        <v>0</v>
      </c>
      <c r="K42" s="74">
        <f>I42*J42</f>
        <v>0</v>
      </c>
      <c r="L42" s="75"/>
      <c r="M42" s="76"/>
      <c r="N42" s="77">
        <f>分析係数表!H45</f>
        <v>0</v>
      </c>
      <c r="O42" s="78">
        <f t="shared" si="4"/>
        <v>0</v>
      </c>
      <c r="P42" s="72">
        <f>分析係数表!C45</f>
        <v>1</v>
      </c>
      <c r="Q42" s="78">
        <f>O42*P42</f>
        <v>0</v>
      </c>
      <c r="R42" s="79">
        <v>1.0916175446170902E-2</v>
      </c>
      <c r="S42" s="80">
        <f>I42+R42</f>
        <v>4.5896131062872478E-2</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投入係数表!Z43</f>
        <v>2.2712079867617889E-3</v>
      </c>
      <c r="E43" s="441">
        <f>$C$28*D43</f>
        <v>0.2271207986761789</v>
      </c>
      <c r="F43" s="447">
        <f>分析係数表!C46</f>
        <v>0.99300149364803736</v>
      </c>
      <c r="G43" s="441">
        <f>E43*F43</f>
        <v>0.22553129232398084</v>
      </c>
      <c r="H43" s="441">
        <v>0.36741278557681478</v>
      </c>
      <c r="I43" s="441">
        <f>C43+H43</f>
        <v>0.36741278557681478</v>
      </c>
      <c r="J43" s="447">
        <f>分析係数表!G46</f>
        <v>1.2662527198429125E-2</v>
      </c>
      <c r="K43" s="442">
        <f>I43*J43</f>
        <v>4.652374390417025E-3</v>
      </c>
      <c r="L43" s="448"/>
      <c r="M43" s="449"/>
      <c r="N43" s="450">
        <f>分析係数表!H46</f>
        <v>3.642815848522589E-5</v>
      </c>
      <c r="O43" s="451">
        <f t="shared" si="4"/>
        <v>3.2523904984497294E-4</v>
      </c>
      <c r="P43" s="447">
        <f>分析係数表!C46</f>
        <v>0.99300149364803736</v>
      </c>
      <c r="Q43" s="451">
        <f>O43*P43</f>
        <v>3.2296286228872658E-4</v>
      </c>
      <c r="R43" s="452">
        <v>2.8546082695470838E-2</v>
      </c>
      <c r="S43" s="444">
        <f>I43+R43</f>
        <v>0.3959588682722856</v>
      </c>
      <c r="T43" s="453">
        <f>分析係数表!F46</f>
        <v>0.42786180544499286</v>
      </c>
      <c r="U43" s="445">
        <f>S43*T43</f>
        <v>0.16941567626093623</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投入係数表!Z44</f>
        <v>0.68269936767816242</v>
      </c>
      <c r="E44" s="441">
        <f>SUM(E5:E43)</f>
        <v>68.269936767816233</v>
      </c>
      <c r="F44" s="447">
        <f>分析係数表!C47</f>
        <v>0.58532523599566522</v>
      </c>
      <c r="G44" s="441">
        <f>SUM(G5:G43)</f>
        <v>22.058828154258023</v>
      </c>
      <c r="H44" s="441">
        <f>SUM(H5:H43)</f>
        <v>27.899064393898282</v>
      </c>
      <c r="I44" s="441">
        <f>SUM(I5:I43)</f>
        <v>127.89906439389827</v>
      </c>
      <c r="J44" s="72">
        <f>分析係数表!G47</f>
        <v>0.25475569279079324</v>
      </c>
      <c r="K44" s="442">
        <f>SUM(K5:K43)</f>
        <v>13.091249248994984</v>
      </c>
      <c r="L44" s="15">
        <f>最終需要_まとめ!M21</f>
        <v>0.68200000000000005</v>
      </c>
      <c r="M44" s="441">
        <f>K44*L44</f>
        <v>8.9282319878145806</v>
      </c>
      <c r="N44" s="77">
        <f>分析係数表!H47</f>
        <v>1</v>
      </c>
      <c r="O44" s="443">
        <f>SUM(O5:O43)</f>
        <v>8.9282319878145824</v>
      </c>
      <c r="P44" s="72">
        <f>分析係数表!C47</f>
        <v>0.58532523599566522</v>
      </c>
      <c r="Q44" s="443">
        <f>SUM(Q5:Q43)</f>
        <v>5.7976613270982007</v>
      </c>
      <c r="R44" s="441">
        <f>SUM(R7:R43)</f>
        <v>7.087891305669185</v>
      </c>
      <c r="S44" s="444">
        <f>SUM(S5:S43)</f>
        <v>135.01773026590101</v>
      </c>
      <c r="T44" s="453">
        <f>分析係数表!F47</f>
        <v>0.5063294671067512</v>
      </c>
      <c r="U44" s="445">
        <f>SUM(U5:U43)</f>
        <v>48.442974898559108</v>
      </c>
      <c r="V44" s="454">
        <f>分析係数表!D47</f>
        <v>6.4581730562403572E-2</v>
      </c>
      <c r="W44" s="446">
        <f>SUM(W5:W43)</f>
        <v>2</v>
      </c>
      <c r="X44" s="88">
        <f>分析係数表!E47</f>
        <v>5.7136770824146227E-2</v>
      </c>
      <c r="Y44" s="125">
        <f>SUM(Y5:Y43)</f>
        <v>1</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795</v>
      </c>
      <c r="C1" s="58"/>
      <c r="D1" s="58"/>
      <c r="E1" s="58"/>
      <c r="F1" s="59"/>
      <c r="G1" s="58" t="s">
        <v>445</v>
      </c>
    </row>
    <row r="2" spans="1:25" x14ac:dyDescent="0.15">
      <c r="B2" s="5" t="s">
        <v>796</v>
      </c>
      <c r="S2" s="5" t="s">
        <v>139</v>
      </c>
      <c r="U2" s="60" t="s">
        <v>170</v>
      </c>
      <c r="W2" s="5" t="s">
        <v>122</v>
      </c>
      <c r="Y2" s="5" t="s">
        <v>140</v>
      </c>
    </row>
    <row r="3" spans="1:25" ht="45" x14ac:dyDescent="0.15">
      <c r="B3" s="61"/>
      <c r="C3" s="62" t="s">
        <v>185</v>
      </c>
      <c r="D3" s="62" t="s">
        <v>255</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797</v>
      </c>
      <c r="D4" s="68" t="s">
        <v>798</v>
      </c>
      <c r="E4" s="68" t="s">
        <v>799</v>
      </c>
      <c r="F4" s="68" t="s">
        <v>800</v>
      </c>
      <c r="G4" s="68" t="s">
        <v>801</v>
      </c>
      <c r="H4" s="68" t="s">
        <v>144</v>
      </c>
      <c r="I4" s="68" t="s">
        <v>802</v>
      </c>
      <c r="J4" s="68" t="s">
        <v>803</v>
      </c>
      <c r="K4" s="69" t="s">
        <v>804</v>
      </c>
      <c r="L4" s="68" t="s">
        <v>805</v>
      </c>
      <c r="M4" s="68" t="s">
        <v>806</v>
      </c>
      <c r="N4" s="68" t="s">
        <v>807</v>
      </c>
      <c r="O4" s="68" t="s">
        <v>808</v>
      </c>
      <c r="P4" s="68" t="s">
        <v>809</v>
      </c>
      <c r="Q4" s="68" t="s">
        <v>810</v>
      </c>
      <c r="R4" s="68" t="s">
        <v>145</v>
      </c>
      <c r="S4" s="68" t="s">
        <v>811</v>
      </c>
      <c r="T4" s="70" t="s">
        <v>812</v>
      </c>
      <c r="U4" s="69" t="s">
        <v>813</v>
      </c>
      <c r="V4" s="68" t="s">
        <v>814</v>
      </c>
      <c r="W4" s="68" t="s">
        <v>815</v>
      </c>
      <c r="X4" s="68" t="s">
        <v>816</v>
      </c>
      <c r="Y4" s="69" t="s">
        <v>817</v>
      </c>
    </row>
    <row r="5" spans="1:25" x14ac:dyDescent="0.15">
      <c r="A5" s="8" t="s">
        <v>219</v>
      </c>
      <c r="B5" s="9" t="s">
        <v>220</v>
      </c>
      <c r="C5" s="86"/>
      <c r="D5" s="72">
        <f>投入係数表!AA5</f>
        <v>0</v>
      </c>
      <c r="E5" s="73">
        <f t="shared" ref="E5:E38" si="0">$C$29*D5</f>
        <v>0</v>
      </c>
      <c r="F5" s="72">
        <f>分析係数表!C8</f>
        <v>0.16988323914406789</v>
      </c>
      <c r="G5" s="73">
        <f t="shared" ref="G5:G38" si="1">E5*F5</f>
        <v>0</v>
      </c>
      <c r="H5" s="73">
        <f t="array" ref="H5:H43">MMULT(逆行列係数!C5:AO43,'25'!G5:G43)</f>
        <v>2.3575114403805806E-3</v>
      </c>
      <c r="I5" s="73">
        <f t="shared" ref="I5:I38" si="2">C5+H5</f>
        <v>2.3575114403805806E-3</v>
      </c>
      <c r="J5" s="72">
        <f>分析係数表!G8</f>
        <v>0.11982810575688495</v>
      </c>
      <c r="K5" s="74">
        <f t="shared" ref="K5:K38" si="3">I5*J5</f>
        <v>2.8249613020099037E-4</v>
      </c>
      <c r="L5" s="75" t="s">
        <v>495</v>
      </c>
      <c r="M5" s="76" t="s">
        <v>495</v>
      </c>
      <c r="N5" s="77">
        <f>分析係数表!H8</f>
        <v>1.1007693311748612E-2</v>
      </c>
      <c r="O5" s="78">
        <f t="shared" ref="O5:O43" si="4">$M$44*N5</f>
        <v>0.18479621308117575</v>
      </c>
      <c r="P5" s="72">
        <f>分析係数表!C8</f>
        <v>0.16988323914406789</v>
      </c>
      <c r="Q5" s="78">
        <f t="shared" ref="Q5:Q38" si="5">O5*P5</f>
        <v>3.1393779259787508E-2</v>
      </c>
      <c r="R5" s="79">
        <f t="array" ref="R5:R43">MMULT(逆行列係数!C5:AO43,'25'!Q5:Q43)</f>
        <v>5.2609460693627833E-2</v>
      </c>
      <c r="S5" s="80">
        <f t="shared" ref="S5:S38" si="6">I5+R5</f>
        <v>5.4966972134008411E-2</v>
      </c>
      <c r="T5" s="81">
        <f>分析係数表!F8</f>
        <v>0.4520504153237429</v>
      </c>
      <c r="U5" s="82">
        <f t="shared" ref="U5:U38" si="7">S5*T5</f>
        <v>2.4847842582267105E-2</v>
      </c>
      <c r="V5" s="83">
        <f>分析係数表!D8</f>
        <v>0.2736524906322878</v>
      </c>
      <c r="W5" s="127">
        <f t="shared" ref="W5:W38" si="8">ROUND(S5*V5,0)</f>
        <v>0</v>
      </c>
      <c r="X5" s="72">
        <f>分析係数表!E8</f>
        <v>4.6479574456934729E-2</v>
      </c>
      <c r="Y5" s="126">
        <f t="shared" ref="Y5:Y38" si="9">ROUND(S5*X5,0)</f>
        <v>0</v>
      </c>
    </row>
    <row r="6" spans="1:25" x14ac:dyDescent="0.15">
      <c r="A6" s="10" t="s">
        <v>177</v>
      </c>
      <c r="B6" s="9" t="s">
        <v>221</v>
      </c>
      <c r="C6" s="86"/>
      <c r="D6" s="72">
        <f>投入係数表!AA6</f>
        <v>0</v>
      </c>
      <c r="E6" s="73">
        <f t="shared" si="0"/>
        <v>0</v>
      </c>
      <c r="F6" s="72">
        <f>分析係数表!C9</f>
        <v>0.40976645435244163</v>
      </c>
      <c r="G6" s="73">
        <f t="shared" si="1"/>
        <v>0</v>
      </c>
      <c r="H6" s="73">
        <v>1.3949571726374905E-3</v>
      </c>
      <c r="I6" s="73">
        <f t="shared" si="2"/>
        <v>1.3949571726374905E-3</v>
      </c>
      <c r="J6" s="72">
        <f>分析係数表!G9</f>
        <v>0.27278621711745094</v>
      </c>
      <c r="K6" s="74">
        <f t="shared" si="3"/>
        <v>3.8052509016463595E-4</v>
      </c>
      <c r="L6" s="75"/>
      <c r="M6" s="76"/>
      <c r="N6" s="77">
        <f>分析係数表!H9</f>
        <v>5.6766522140644718E-4</v>
      </c>
      <c r="O6" s="78">
        <f t="shared" si="4"/>
        <v>9.5299151459675331E-3</v>
      </c>
      <c r="P6" s="72">
        <f>分析係数表!C9</f>
        <v>0.40976645435244163</v>
      </c>
      <c r="Q6" s="78">
        <f t="shared" si="5"/>
        <v>3.9050395396427475E-3</v>
      </c>
      <c r="R6" s="79">
        <v>5.2565071789935211E-3</v>
      </c>
      <c r="S6" s="80">
        <f t="shared" si="6"/>
        <v>6.6514643516310118E-3</v>
      </c>
      <c r="T6" s="81">
        <f>分析係数表!F9</f>
        <v>0.74407187847350875</v>
      </c>
      <c r="U6" s="82">
        <f t="shared" si="7"/>
        <v>4.9491675747176658E-3</v>
      </c>
      <c r="V6" s="83">
        <f>分析係数表!D9</f>
        <v>0.14440533530937386</v>
      </c>
      <c r="W6" s="127">
        <f t="shared" si="8"/>
        <v>0</v>
      </c>
      <c r="X6" s="72">
        <f>分析係数表!E9</f>
        <v>0.11439422008151168</v>
      </c>
      <c r="Y6" s="126">
        <f t="shared" si="9"/>
        <v>0</v>
      </c>
    </row>
    <row r="7" spans="1:25" x14ac:dyDescent="0.15">
      <c r="A7" s="10" t="s">
        <v>178</v>
      </c>
      <c r="B7" s="9" t="s">
        <v>222</v>
      </c>
      <c r="C7" s="86"/>
      <c r="D7" s="72">
        <f>投入係数表!AA7</f>
        <v>0</v>
      </c>
      <c r="E7" s="73">
        <f t="shared" si="0"/>
        <v>0</v>
      </c>
      <c r="F7" s="72">
        <f>分析係数表!C10</f>
        <v>0.68007710705743762</v>
      </c>
      <c r="G7" s="73">
        <f t="shared" si="1"/>
        <v>0</v>
      </c>
      <c r="H7" s="73">
        <v>1.145359180783979E-3</v>
      </c>
      <c r="I7" s="73">
        <f t="shared" si="2"/>
        <v>1.145359180783979E-3</v>
      </c>
      <c r="J7" s="72">
        <f>分析係数表!G10</f>
        <v>0.17854260725424764</v>
      </c>
      <c r="K7" s="74">
        <f t="shared" si="3"/>
        <v>2.044954143797608E-4</v>
      </c>
      <c r="L7" s="75"/>
      <c r="M7" s="76"/>
      <c r="N7" s="77">
        <f>分析係数表!H10</f>
        <v>1.290834700219075E-3</v>
      </c>
      <c r="O7" s="78">
        <f t="shared" si="4"/>
        <v>2.167042245441762E-2</v>
      </c>
      <c r="P7" s="72">
        <f>分析係数表!C10</f>
        <v>0.68007710705743762</v>
      </c>
      <c r="Q7" s="78">
        <f t="shared" si="5"/>
        <v>1.4737558211512871E-2</v>
      </c>
      <c r="R7" s="79">
        <v>2.4858252245803875E-2</v>
      </c>
      <c r="S7" s="80">
        <f t="shared" si="6"/>
        <v>2.6003611426587855E-2</v>
      </c>
      <c r="T7" s="81">
        <f>分析係数表!F10</f>
        <v>0.51654343606185527</v>
      </c>
      <c r="U7" s="82">
        <f t="shared" si="7"/>
        <v>1.3431994796307013E-2</v>
      </c>
      <c r="V7" s="83">
        <f>分析係数表!D10</f>
        <v>9.7799297694606213E-2</v>
      </c>
      <c r="W7" s="127">
        <f t="shared" si="8"/>
        <v>0</v>
      </c>
      <c r="X7" s="72">
        <f>分析係数表!E10</f>
        <v>2.6958057972911079E-2</v>
      </c>
      <c r="Y7" s="126">
        <f t="shared" si="9"/>
        <v>0</v>
      </c>
    </row>
    <row r="8" spans="1:25" x14ac:dyDescent="0.15">
      <c r="A8" s="10" t="s">
        <v>179</v>
      </c>
      <c r="B8" s="9" t="s">
        <v>27</v>
      </c>
      <c r="C8" s="86"/>
      <c r="D8" s="72">
        <f>投入係数表!AA8</f>
        <v>0</v>
      </c>
      <c r="E8" s="73">
        <f t="shared" si="0"/>
        <v>0</v>
      </c>
      <c r="F8" s="72">
        <f>分析係数表!C11</f>
        <v>2.1147201560344109E-2</v>
      </c>
      <c r="G8" s="73">
        <f t="shared" si="1"/>
        <v>0</v>
      </c>
      <c r="H8" s="73">
        <v>4.5840176039199869E-2</v>
      </c>
      <c r="I8" s="73">
        <f t="shared" si="2"/>
        <v>4.5840176039199869E-2</v>
      </c>
      <c r="J8" s="72">
        <f>分析係数表!G11</f>
        <v>0.2349962690544718</v>
      </c>
      <c r="K8" s="74">
        <f t="shared" si="3"/>
        <v>1.0772270342012164E-2</v>
      </c>
      <c r="L8" s="75"/>
      <c r="M8" s="76"/>
      <c r="N8" s="77">
        <f>分析係数表!H11</f>
        <v>-2.2238602446561594E-5</v>
      </c>
      <c r="O8" s="78">
        <f t="shared" si="4"/>
        <v>-3.7333975429312957E-4</v>
      </c>
      <c r="P8" s="72">
        <f>分析係数表!C11</f>
        <v>2.1147201560344109E-2</v>
      </c>
      <c r="Q8" s="78">
        <f t="shared" si="5"/>
        <v>-7.895091034526156E-6</v>
      </c>
      <c r="R8" s="79">
        <v>4.3413819785248038E-3</v>
      </c>
      <c r="S8" s="80">
        <f t="shared" si="6"/>
        <v>5.018155801772467E-2</v>
      </c>
      <c r="T8" s="81">
        <f>分析係数表!F11</f>
        <v>0.38828483104146677</v>
      </c>
      <c r="U8" s="82">
        <f t="shared" si="7"/>
        <v>1.9484737776309786E-2</v>
      </c>
      <c r="V8" s="83">
        <f>分析係数表!D11</f>
        <v>2.238567316917173E-2</v>
      </c>
      <c r="W8" s="127">
        <f t="shared" si="8"/>
        <v>0</v>
      </c>
      <c r="X8" s="72">
        <f>分析係数表!E11</f>
        <v>2.1852680950858117E-2</v>
      </c>
      <c r="Y8" s="126">
        <f t="shared" si="9"/>
        <v>0</v>
      </c>
    </row>
    <row r="9" spans="1:25" x14ac:dyDescent="0.15">
      <c r="A9" s="10" t="s">
        <v>180</v>
      </c>
      <c r="B9" s="9" t="s">
        <v>151</v>
      </c>
      <c r="C9" s="86"/>
      <c r="D9" s="72">
        <f>投入係数表!AA9</f>
        <v>0</v>
      </c>
      <c r="E9" s="73">
        <f t="shared" si="0"/>
        <v>0</v>
      </c>
      <c r="F9" s="72">
        <f>分析係数表!C12</f>
        <v>0.26979296775158057</v>
      </c>
      <c r="G9" s="73">
        <f t="shared" si="1"/>
        <v>0</v>
      </c>
      <c r="H9" s="73">
        <v>4.7922747706468614E-3</v>
      </c>
      <c r="I9" s="73">
        <f t="shared" si="2"/>
        <v>4.7922747706468614E-3</v>
      </c>
      <c r="J9" s="72">
        <f>分析係数表!G12</f>
        <v>0.14399966915404239</v>
      </c>
      <c r="K9" s="74">
        <f t="shared" si="3"/>
        <v>6.9008598146841241E-4</v>
      </c>
      <c r="L9" s="75"/>
      <c r="M9" s="76"/>
      <c r="N9" s="77">
        <f>分析係数表!H12</f>
        <v>8.4790563397567215E-2</v>
      </c>
      <c r="O9" s="78">
        <f t="shared" si="4"/>
        <v>1.4234567204162683</v>
      </c>
      <c r="P9" s="72">
        <f>分析係数表!C12</f>
        <v>0.26979296775158057</v>
      </c>
      <c r="Q9" s="78">
        <f t="shared" si="5"/>
        <v>0.3840386130670369</v>
      </c>
      <c r="R9" s="79">
        <v>0.48516083502112523</v>
      </c>
      <c r="S9" s="80">
        <f t="shared" si="6"/>
        <v>0.48995310979177209</v>
      </c>
      <c r="T9" s="81">
        <f>分析係数表!F12</f>
        <v>0.33481714299007204</v>
      </c>
      <c r="U9" s="82">
        <f t="shared" si="7"/>
        <v>0.16404470041958222</v>
      </c>
      <c r="V9" s="83">
        <f>分析係数表!D12</f>
        <v>3.7088865741159563E-2</v>
      </c>
      <c r="W9" s="127">
        <f t="shared" si="8"/>
        <v>0</v>
      </c>
      <c r="X9" s="72">
        <f>分析係数表!E12</f>
        <v>3.539948357013805E-2</v>
      </c>
      <c r="Y9" s="126">
        <f t="shared" si="9"/>
        <v>0</v>
      </c>
    </row>
    <row r="10" spans="1:25" x14ac:dyDescent="0.15">
      <c r="A10" s="10" t="s">
        <v>181</v>
      </c>
      <c r="B10" s="9" t="s">
        <v>28</v>
      </c>
      <c r="C10" s="86"/>
      <c r="D10" s="72">
        <f>投入係数表!AA10</f>
        <v>9.8509052183173591E-4</v>
      </c>
      <c r="E10" s="73">
        <f t="shared" si="0"/>
        <v>9.8509052183173587E-2</v>
      </c>
      <c r="F10" s="72">
        <f>分析係数表!C13</f>
        <v>6.684233532602335E-2</v>
      </c>
      <c r="G10" s="73">
        <f t="shared" si="1"/>
        <v>6.5845750986764217E-3</v>
      </c>
      <c r="H10" s="73">
        <v>1.3209645895679838E-2</v>
      </c>
      <c r="I10" s="73">
        <f t="shared" si="2"/>
        <v>1.3209645895679838E-2</v>
      </c>
      <c r="J10" s="72">
        <f>分析係数表!G13</f>
        <v>0.23596605339775753</v>
      </c>
      <c r="K10" s="74">
        <f t="shared" si="3"/>
        <v>3.1170280087854572E-3</v>
      </c>
      <c r="L10" s="75"/>
      <c r="M10" s="76"/>
      <c r="N10" s="77">
        <f>分析係数表!H13</f>
        <v>1.6879182236800124E-2</v>
      </c>
      <c r="O10" s="78">
        <f t="shared" si="4"/>
        <v>0.28336626656726999</v>
      </c>
      <c r="P10" s="72">
        <f>分析係数表!C13</f>
        <v>6.684233532602335E-2</v>
      </c>
      <c r="Q10" s="78">
        <f t="shared" si="5"/>
        <v>1.8940863009972778E-2</v>
      </c>
      <c r="R10" s="79">
        <v>2.1160923343257202E-2</v>
      </c>
      <c r="S10" s="80">
        <f t="shared" si="6"/>
        <v>3.437056923893704E-2</v>
      </c>
      <c r="T10" s="81">
        <f>分析係数表!F13</f>
        <v>0.36934894381465649</v>
      </c>
      <c r="U10" s="82">
        <f t="shared" si="7"/>
        <v>1.2694733446709917E-2</v>
      </c>
      <c r="V10" s="83">
        <f>分析係数表!D13</f>
        <v>0.1651861487951434</v>
      </c>
      <c r="W10" s="127">
        <f t="shared" si="8"/>
        <v>0</v>
      </c>
      <c r="X10" s="72">
        <f>分析係数表!E13</f>
        <v>0.12199715046769498</v>
      </c>
      <c r="Y10" s="126">
        <f t="shared" si="9"/>
        <v>0</v>
      </c>
    </row>
    <row r="11" spans="1:25" x14ac:dyDescent="0.15">
      <c r="A11" s="10" t="s">
        <v>182</v>
      </c>
      <c r="B11" s="9" t="s">
        <v>223</v>
      </c>
      <c r="C11" s="86"/>
      <c r="D11" s="72">
        <f>投入係数表!AA11</f>
        <v>3.1043663471778489E-3</v>
      </c>
      <c r="E11" s="73">
        <f t="shared" si="0"/>
        <v>0.31043663471778488</v>
      </c>
      <c r="F11" s="72">
        <f>分析係数表!C14</f>
        <v>0.21710827927701792</v>
      </c>
      <c r="G11" s="73">
        <f t="shared" si="1"/>
        <v>6.7398363588126439E-2</v>
      </c>
      <c r="H11" s="73">
        <v>0.17467477771218448</v>
      </c>
      <c r="I11" s="73">
        <f t="shared" si="2"/>
        <v>0.17467477771218448</v>
      </c>
      <c r="J11" s="72">
        <f>分析係数表!G14</f>
        <v>0.17574790290253137</v>
      </c>
      <c r="K11" s="74">
        <f t="shared" si="3"/>
        <v>3.0698725872882249E-2</v>
      </c>
      <c r="L11" s="75"/>
      <c r="M11" s="76"/>
      <c r="N11" s="77">
        <f>分析係数表!H14</f>
        <v>1.1225515443921091E-3</v>
      </c>
      <c r="O11" s="78">
        <f t="shared" si="4"/>
        <v>1.8845299239094986E-2</v>
      </c>
      <c r="P11" s="72">
        <f>分析係数表!C14</f>
        <v>0.21710827927701792</v>
      </c>
      <c r="Q11" s="78">
        <f t="shared" si="5"/>
        <v>4.0914704902604076E-3</v>
      </c>
      <c r="R11" s="79">
        <v>2.302021878649476E-2</v>
      </c>
      <c r="S11" s="80">
        <f t="shared" si="6"/>
        <v>0.19769499649867925</v>
      </c>
      <c r="T11" s="81">
        <f>分析係数表!F14</f>
        <v>0.32729567218469302</v>
      </c>
      <c r="U11" s="82">
        <f t="shared" si="7"/>
        <v>6.4704716766585763E-2</v>
      </c>
      <c r="V11" s="83">
        <f>分析係数表!D14</f>
        <v>4.5196804531672026E-2</v>
      </c>
      <c r="W11" s="127">
        <f t="shared" si="8"/>
        <v>0</v>
      </c>
      <c r="X11" s="72">
        <f>分析係数表!E14</f>
        <v>3.8130342673435243E-2</v>
      </c>
      <c r="Y11" s="126">
        <f t="shared" si="9"/>
        <v>0</v>
      </c>
    </row>
    <row r="12" spans="1:25" x14ac:dyDescent="0.15">
      <c r="A12" s="10" t="s">
        <v>183</v>
      </c>
      <c r="B12" s="9" t="s">
        <v>29</v>
      </c>
      <c r="C12" s="86"/>
      <c r="D12" s="72">
        <f>投入係数表!AA12</f>
        <v>8.9829605963791265E-3</v>
      </c>
      <c r="E12" s="73">
        <f t="shared" si="0"/>
        <v>0.8982960596379127</v>
      </c>
      <c r="F12" s="72">
        <f>分析係数表!C15</f>
        <v>0.1777237835164599</v>
      </c>
      <c r="G12" s="73">
        <f t="shared" si="1"/>
        <v>0.15964857443677735</v>
      </c>
      <c r="H12" s="73">
        <v>0.24187678131427881</v>
      </c>
      <c r="I12" s="73">
        <f t="shared" si="2"/>
        <v>0.24187678131427881</v>
      </c>
      <c r="J12" s="72">
        <f>分析係数表!G15</f>
        <v>0.10387096116118634</v>
      </c>
      <c r="K12" s="74">
        <f t="shared" si="3"/>
        <v>2.5123973757688215E-2</v>
      </c>
      <c r="L12" s="75"/>
      <c r="M12" s="76"/>
      <c r="N12" s="77">
        <f>分析係数表!H15</f>
        <v>7.5144901505810619E-3</v>
      </c>
      <c r="O12" s="78">
        <f t="shared" si="4"/>
        <v>0.12615261742267619</v>
      </c>
      <c r="P12" s="72">
        <f>分析係数表!C15</f>
        <v>0.1777237835164599</v>
      </c>
      <c r="Q12" s="78">
        <f t="shared" si="5"/>
        <v>2.2420320468862491E-2</v>
      </c>
      <c r="R12" s="79">
        <v>5.2624923592316873E-2</v>
      </c>
      <c r="S12" s="80">
        <f t="shared" si="6"/>
        <v>0.29450170490659566</v>
      </c>
      <c r="T12" s="81">
        <f>分析係数表!F15</f>
        <v>0.33005409485469872</v>
      </c>
      <c r="U12" s="82">
        <f t="shared" si="7"/>
        <v>9.7201493646112011E-2</v>
      </c>
      <c r="V12" s="83">
        <f>分析係数表!D15</f>
        <v>1.862209422908882E-2</v>
      </c>
      <c r="W12" s="127">
        <f t="shared" si="8"/>
        <v>0</v>
      </c>
      <c r="X12" s="72">
        <f>分析係数表!E15</f>
        <v>1.8544573004253467E-2</v>
      </c>
      <c r="Y12" s="126">
        <f t="shared" si="9"/>
        <v>0</v>
      </c>
    </row>
    <row r="13" spans="1:25" x14ac:dyDescent="0.15">
      <c r="A13" s="10" t="s">
        <v>184</v>
      </c>
      <c r="B13" s="9" t="s">
        <v>30</v>
      </c>
      <c r="C13" s="86"/>
      <c r="D13" s="72">
        <f>投入係数表!AA13</f>
        <v>1.4877529286474973E-2</v>
      </c>
      <c r="E13" s="73">
        <f t="shared" si="0"/>
        <v>1.4877529286474973</v>
      </c>
      <c r="F13" s="72">
        <f>分析係数表!C16</f>
        <v>0.12368252551663639</v>
      </c>
      <c r="G13" s="73">
        <f t="shared" si="1"/>
        <v>0.18400903955989459</v>
      </c>
      <c r="H13" s="73">
        <v>0.2859741583802517</v>
      </c>
      <c r="I13" s="73">
        <f t="shared" si="2"/>
        <v>0.2859741583802517</v>
      </c>
      <c r="J13" s="72">
        <f>分析係数表!G16</f>
        <v>1.9772048092292722E-2</v>
      </c>
      <c r="K13" s="74">
        <f t="shared" si="3"/>
        <v>5.6542948126472722E-3</v>
      </c>
      <c r="L13" s="75"/>
      <c r="M13" s="76"/>
      <c r="N13" s="77">
        <f>分析係数表!H16</f>
        <v>1.7113434381227897E-2</v>
      </c>
      <c r="O13" s="78">
        <f t="shared" si="4"/>
        <v>0.28729887151640993</v>
      </c>
      <c r="P13" s="72">
        <f>分析係数表!C16</f>
        <v>0.12368252551663639</v>
      </c>
      <c r="Q13" s="78">
        <f t="shared" si="5"/>
        <v>3.5533850007229209E-2</v>
      </c>
      <c r="R13" s="79">
        <v>5.1645421054978741E-2</v>
      </c>
      <c r="S13" s="80">
        <f t="shared" si="6"/>
        <v>0.33761957943523047</v>
      </c>
      <c r="T13" s="81">
        <f>分析係数表!F16</f>
        <v>0.17086837167280561</v>
      </c>
      <c r="U13" s="82">
        <f t="shared" si="7"/>
        <v>5.7688507782955277E-2</v>
      </c>
      <c r="V13" s="83">
        <f>分析係数表!D16</f>
        <v>1.2952602682604767E-2</v>
      </c>
      <c r="W13" s="127">
        <f t="shared" si="8"/>
        <v>0</v>
      </c>
      <c r="X13" s="72">
        <f>分析係数表!E16</f>
        <v>1.2952602682604767E-2</v>
      </c>
      <c r="Y13" s="126">
        <f t="shared" si="9"/>
        <v>0</v>
      </c>
    </row>
    <row r="14" spans="1:25" x14ac:dyDescent="0.15">
      <c r="A14" s="10" t="s">
        <v>2</v>
      </c>
      <c r="B14" s="9" t="s">
        <v>469</v>
      </c>
      <c r="C14" s="86"/>
      <c r="D14" s="72">
        <f>投入係数表!AA14</f>
        <v>3.9068157614483491E-2</v>
      </c>
      <c r="E14" s="73">
        <f t="shared" si="0"/>
        <v>3.9068157614483492</v>
      </c>
      <c r="F14" s="72">
        <f>分析係数表!C17</f>
        <v>0.19283956701830429</v>
      </c>
      <c r="G14" s="73">
        <f t="shared" si="1"/>
        <v>0.75338865985798642</v>
      </c>
      <c r="H14" s="73">
        <v>0.90778375395101174</v>
      </c>
      <c r="I14" s="73">
        <f t="shared" si="2"/>
        <v>0.90778375395101174</v>
      </c>
      <c r="J14" s="72">
        <f>分析係数表!G17</f>
        <v>0.23402763404868787</v>
      </c>
      <c r="K14" s="74">
        <f t="shared" si="3"/>
        <v>0.21244648416499148</v>
      </c>
      <c r="L14" s="75"/>
      <c r="M14" s="76"/>
      <c r="N14" s="77">
        <f>分析係数表!H17</f>
        <v>3.1766349957435482E-3</v>
      </c>
      <c r="O14" s="78">
        <f t="shared" si="4"/>
        <v>5.3329076394961136E-2</v>
      </c>
      <c r="P14" s="72">
        <f>分析係数表!C17</f>
        <v>0.19283956701830429</v>
      </c>
      <c r="Q14" s="78">
        <f t="shared" si="5"/>
        <v>1.0283956001490378E-2</v>
      </c>
      <c r="R14" s="79">
        <v>2.3643238446261657E-2</v>
      </c>
      <c r="S14" s="80">
        <f t="shared" si="6"/>
        <v>0.93142699239727345</v>
      </c>
      <c r="T14" s="81">
        <f>分析係数表!F17</f>
        <v>0.36995154049829787</v>
      </c>
      <c r="U14" s="82">
        <f t="shared" si="7"/>
        <v>0.34458285069906769</v>
      </c>
      <c r="V14" s="83">
        <f>分析係数表!D17</f>
        <v>4.4453920652026524E-2</v>
      </c>
      <c r="W14" s="127">
        <f t="shared" si="8"/>
        <v>0</v>
      </c>
      <c r="X14" s="72">
        <f>分析係数表!E17</f>
        <v>4.2061277361062542E-2</v>
      </c>
      <c r="Y14" s="126">
        <f t="shared" si="9"/>
        <v>0</v>
      </c>
    </row>
    <row r="15" spans="1:25" x14ac:dyDescent="0.15">
      <c r="A15" s="10" t="s">
        <v>3</v>
      </c>
      <c r="B15" s="9" t="s">
        <v>31</v>
      </c>
      <c r="C15" s="86"/>
      <c r="D15" s="72">
        <f>投入係数表!AA15</f>
        <v>4.680511182108626E-3</v>
      </c>
      <c r="E15" s="73">
        <f t="shared" si="0"/>
        <v>0.46805111821086259</v>
      </c>
      <c r="F15" s="72">
        <f>分析係数表!C18</f>
        <v>0.30630539049432115</v>
      </c>
      <c r="G15" s="73">
        <f t="shared" si="1"/>
        <v>0.14336658053488194</v>
      </c>
      <c r="H15" s="73">
        <v>0.22469707716330045</v>
      </c>
      <c r="I15" s="73">
        <f t="shared" si="2"/>
        <v>0.22469707716330045</v>
      </c>
      <c r="J15" s="72">
        <f>分析係数表!G18</f>
        <v>0.21755179396051724</v>
      </c>
      <c r="K15" s="74">
        <f t="shared" si="3"/>
        <v>4.8883252234560783E-2</v>
      </c>
      <c r="L15" s="75"/>
      <c r="M15" s="76"/>
      <c r="N15" s="77">
        <f>分析係数表!H18</f>
        <v>5.3704565311248737E-4</v>
      </c>
      <c r="O15" s="78">
        <f t="shared" si="4"/>
        <v>9.0158764544221413E-3</v>
      </c>
      <c r="P15" s="72">
        <f>分析係数表!C18</f>
        <v>0.30630539049432115</v>
      </c>
      <c r="Q15" s="78">
        <f t="shared" si="5"/>
        <v>2.7616115580203298E-3</v>
      </c>
      <c r="R15" s="79">
        <v>7.2976484831999127E-3</v>
      </c>
      <c r="S15" s="80">
        <f t="shared" si="6"/>
        <v>0.23199472564650037</v>
      </c>
      <c r="T15" s="81">
        <f>分析係数表!F18</f>
        <v>0.4635011306393737</v>
      </c>
      <c r="U15" s="82">
        <f t="shared" si="7"/>
        <v>0.10752981763952423</v>
      </c>
      <c r="V15" s="83">
        <f>分析係数表!D18</f>
        <v>4.1488554421314744E-2</v>
      </c>
      <c r="W15" s="127">
        <f t="shared" si="8"/>
        <v>0</v>
      </c>
      <c r="X15" s="72">
        <f>分析係数表!E18</f>
        <v>3.8178621954614265E-2</v>
      </c>
      <c r="Y15" s="126">
        <f t="shared" si="9"/>
        <v>0</v>
      </c>
    </row>
    <row r="16" spans="1:25" x14ac:dyDescent="0.15">
      <c r="A16" s="10" t="s">
        <v>4</v>
      </c>
      <c r="B16" s="9" t="s">
        <v>32</v>
      </c>
      <c r="C16" s="86"/>
      <c r="D16" s="72">
        <f>投入係数表!AA16</f>
        <v>3.1948881789137381E-5</v>
      </c>
      <c r="E16" s="73">
        <f t="shared" si="0"/>
        <v>3.1948881789137379E-3</v>
      </c>
      <c r="F16" s="72">
        <f>分析係数表!C19</f>
        <v>0.36966314955627488</v>
      </c>
      <c r="G16" s="73">
        <f t="shared" si="1"/>
        <v>1.1810324266973639E-3</v>
      </c>
      <c r="H16" s="73">
        <v>8.5745270169347632E-2</v>
      </c>
      <c r="I16" s="73">
        <f t="shared" si="2"/>
        <v>8.5745270169347632E-2</v>
      </c>
      <c r="J16" s="72">
        <f>分析係数表!G19</f>
        <v>4.2381117789262797E-2</v>
      </c>
      <c r="K16" s="74">
        <f t="shared" si="3"/>
        <v>3.6339803949192837E-3</v>
      </c>
      <c r="L16" s="75"/>
      <c r="M16" s="76"/>
      <c r="N16" s="77">
        <f>分析係数表!H19</f>
        <v>-1.254655481313475E-4</v>
      </c>
      <c r="O16" s="78">
        <f t="shared" si="4"/>
        <v>-2.106304882429895E-3</v>
      </c>
      <c r="P16" s="72">
        <f>分析係数表!C19</f>
        <v>0.36966314955627488</v>
      </c>
      <c r="Q16" s="78">
        <f t="shared" si="5"/>
        <v>-7.7862329676479426E-4</v>
      </c>
      <c r="R16" s="79">
        <v>4.9416548907330899E-3</v>
      </c>
      <c r="S16" s="80">
        <f t="shared" si="6"/>
        <v>9.068692506008072E-2</v>
      </c>
      <c r="T16" s="81">
        <f>分析係数表!F19</f>
        <v>0.17645477862102601</v>
      </c>
      <c r="U16" s="82">
        <f t="shared" si="7"/>
        <v>1.6002141285298119E-2</v>
      </c>
      <c r="V16" s="83">
        <f>分析係数表!D19</f>
        <v>8.3109656186295868E-3</v>
      </c>
      <c r="W16" s="127">
        <f t="shared" si="8"/>
        <v>0</v>
      </c>
      <c r="X16" s="72">
        <f>分析係数表!E19</f>
        <v>8.1137788631236215E-3</v>
      </c>
      <c r="Y16" s="126">
        <f t="shared" si="9"/>
        <v>0</v>
      </c>
    </row>
    <row r="17" spans="1:25" x14ac:dyDescent="0.15">
      <c r="A17" s="10" t="s">
        <v>5</v>
      </c>
      <c r="B17" s="9" t="s">
        <v>33</v>
      </c>
      <c r="C17" s="86"/>
      <c r="D17" s="72">
        <f>投入係数表!AA17</f>
        <v>2.3429179978700745E-4</v>
      </c>
      <c r="E17" s="73">
        <f t="shared" si="0"/>
        <v>2.3429179978700747E-2</v>
      </c>
      <c r="F17" s="72">
        <f>分析係数表!C20</f>
        <v>0.11840151680286914</v>
      </c>
      <c r="G17" s="73">
        <f t="shared" si="1"/>
        <v>2.7740504469255817E-3</v>
      </c>
      <c r="H17" s="73">
        <v>1.3730914783262913E-2</v>
      </c>
      <c r="I17" s="73">
        <f t="shared" si="2"/>
        <v>1.3730914783262913E-2</v>
      </c>
      <c r="J17" s="72">
        <f>分析係数表!G20</f>
        <v>0.11103277983246747</v>
      </c>
      <c r="K17" s="74">
        <f t="shared" si="3"/>
        <v>1.5245816380284039E-3</v>
      </c>
      <c r="L17" s="75"/>
      <c r="M17" s="76"/>
      <c r="N17" s="77">
        <f>分析係数表!H20</f>
        <v>6.0558701736942728E-4</v>
      </c>
      <c r="O17" s="78">
        <f t="shared" si="4"/>
        <v>1.01665430105644E-2</v>
      </c>
      <c r="P17" s="72">
        <f>分析係数表!C20</f>
        <v>0.11840151680286914</v>
      </c>
      <c r="Q17" s="78">
        <f t="shared" si="5"/>
        <v>1.2037341130924327E-3</v>
      </c>
      <c r="R17" s="79">
        <v>3.1394394709832272E-3</v>
      </c>
      <c r="S17" s="80">
        <f t="shared" si="6"/>
        <v>1.6870354254246142E-2</v>
      </c>
      <c r="T17" s="81">
        <f>分析係数表!F20</f>
        <v>0.24737258814980315</v>
      </c>
      <c r="U17" s="82">
        <f t="shared" si="7"/>
        <v>4.1732631948769106E-3</v>
      </c>
      <c r="V17" s="83">
        <f>分析係数表!D20</f>
        <v>2.4837040813006365E-2</v>
      </c>
      <c r="W17" s="127">
        <f t="shared" si="8"/>
        <v>0</v>
      </c>
      <c r="X17" s="72">
        <f>分析係数表!E20</f>
        <v>2.4562278789456368E-2</v>
      </c>
      <c r="Y17" s="126">
        <f t="shared" si="9"/>
        <v>0</v>
      </c>
    </row>
    <row r="18" spans="1:25" x14ac:dyDescent="0.15">
      <c r="A18" s="10" t="s">
        <v>6</v>
      </c>
      <c r="B18" s="9" t="s">
        <v>34</v>
      </c>
      <c r="C18" s="86"/>
      <c r="D18" s="72">
        <f>投入係数表!AA18</f>
        <v>7.8807241746538866E-4</v>
      </c>
      <c r="E18" s="73">
        <f t="shared" si="0"/>
        <v>7.8807241746538872E-2</v>
      </c>
      <c r="F18" s="72">
        <f>分析係数表!C21</f>
        <v>0.26258212636596168</v>
      </c>
      <c r="G18" s="73">
        <f t="shared" si="1"/>
        <v>2.0693373110842562E-2</v>
      </c>
      <c r="H18" s="73">
        <v>0.13120724783914531</v>
      </c>
      <c r="I18" s="73">
        <f t="shared" si="2"/>
        <v>0.13120724783914531</v>
      </c>
      <c r="J18" s="72">
        <f>分析係数表!G21</f>
        <v>0.28467983327929475</v>
      </c>
      <c r="K18" s="74">
        <f t="shared" si="3"/>
        <v>3.7352057439882992E-2</v>
      </c>
      <c r="L18" s="75"/>
      <c r="M18" s="76"/>
      <c r="N18" s="77">
        <f>分析係数表!H21</f>
        <v>1.0324354165676096E-3</v>
      </c>
      <c r="O18" s="78">
        <f t="shared" si="4"/>
        <v>1.7332437398937008E-2</v>
      </c>
      <c r="P18" s="72">
        <f>分析係数表!C21</f>
        <v>0.26258212636596168</v>
      </c>
      <c r="Q18" s="78">
        <f t="shared" si="5"/>
        <v>4.5511882673177975E-3</v>
      </c>
      <c r="R18" s="79">
        <v>1.3221501090824496E-2</v>
      </c>
      <c r="S18" s="80">
        <f t="shared" si="6"/>
        <v>0.14442874892996979</v>
      </c>
      <c r="T18" s="81">
        <f>分析係数表!F21</f>
        <v>0.42515189534375575</v>
      </c>
      <c r="U18" s="82">
        <f t="shared" si="7"/>
        <v>6.1404156349704093E-2</v>
      </c>
      <c r="V18" s="83">
        <f>分析係数表!D21</f>
        <v>6.1343946819791585E-2</v>
      </c>
      <c r="W18" s="127">
        <f t="shared" si="8"/>
        <v>0</v>
      </c>
      <c r="X18" s="72">
        <f>分析係数表!E21</f>
        <v>5.4343995376178865E-2</v>
      </c>
      <c r="Y18" s="126">
        <f t="shared" si="9"/>
        <v>0</v>
      </c>
    </row>
    <row r="19" spans="1:25" x14ac:dyDescent="0.15">
      <c r="A19" s="10" t="s">
        <v>7</v>
      </c>
      <c r="B19" s="9" t="s">
        <v>225</v>
      </c>
      <c r="C19" s="86"/>
      <c r="D19" s="72">
        <f>投入係数表!AA19</f>
        <v>1.1315228966986156E-2</v>
      </c>
      <c r="E19" s="73">
        <f t="shared" si="0"/>
        <v>1.1315228966986157</v>
      </c>
      <c r="F19" s="72">
        <f>分析係数表!C22</f>
        <v>0.19256748567873505</v>
      </c>
      <c r="G19" s="73">
        <f t="shared" si="1"/>
        <v>0.21789451920517147</v>
      </c>
      <c r="H19" s="73">
        <v>0.30024500017896505</v>
      </c>
      <c r="I19" s="73">
        <f t="shared" si="2"/>
        <v>0.30024500017896505</v>
      </c>
      <c r="J19" s="72">
        <f>分析係数表!G22</f>
        <v>0.19753386347788673</v>
      </c>
      <c r="K19" s="74">
        <f t="shared" si="3"/>
        <v>5.9308554875269759E-2</v>
      </c>
      <c r="L19" s="75"/>
      <c r="M19" s="76"/>
      <c r="N19" s="77">
        <f>分析係数表!H22</f>
        <v>4.8211298587508529E-5</v>
      </c>
      <c r="O19" s="78">
        <f t="shared" si="4"/>
        <v>8.093671538966726E-4</v>
      </c>
      <c r="P19" s="72">
        <f>分析係数表!C22</f>
        <v>0.19256748567873505</v>
      </c>
      <c r="Q19" s="78">
        <f t="shared" si="5"/>
        <v>1.5585779781683606E-4</v>
      </c>
      <c r="R19" s="79">
        <v>3.8045398230901191E-3</v>
      </c>
      <c r="S19" s="80">
        <f t="shared" si="6"/>
        <v>0.30404954000205514</v>
      </c>
      <c r="T19" s="81">
        <f>分析係数表!F22</f>
        <v>0.41915604646677446</v>
      </c>
      <c r="U19" s="82">
        <f t="shared" si="7"/>
        <v>0.12744420311730281</v>
      </c>
      <c r="V19" s="83">
        <f>分析係数表!D22</f>
        <v>2.9425619037728289E-2</v>
      </c>
      <c r="W19" s="127">
        <f t="shared" si="8"/>
        <v>0</v>
      </c>
      <c r="X19" s="72">
        <f>分析係数表!E22</f>
        <v>2.8940662878506891E-2</v>
      </c>
      <c r="Y19" s="126">
        <f t="shared" si="9"/>
        <v>0</v>
      </c>
    </row>
    <row r="20" spans="1:25" x14ac:dyDescent="0.15">
      <c r="A20" s="10" t="s">
        <v>8</v>
      </c>
      <c r="B20" s="9" t="s">
        <v>226</v>
      </c>
      <c r="C20" s="86"/>
      <c r="D20" s="72">
        <f>投入係数表!AA20</f>
        <v>2.7689030883919062E-4</v>
      </c>
      <c r="E20" s="73">
        <f t="shared" si="0"/>
        <v>2.7689030883919063E-2</v>
      </c>
      <c r="F20" s="72">
        <f>分析係数表!C23</f>
        <v>0.20116432520583094</v>
      </c>
      <c r="G20" s="73">
        <f t="shared" si="1"/>
        <v>5.5700452133669908E-3</v>
      </c>
      <c r="H20" s="73">
        <v>6.7103488989605747E-2</v>
      </c>
      <c r="I20" s="73">
        <f t="shared" si="2"/>
        <v>6.7103488989605747E-2</v>
      </c>
      <c r="J20" s="72">
        <f>分析係数表!G23</f>
        <v>0.20785566100352021</v>
      </c>
      <c r="K20" s="74">
        <f t="shared" si="3"/>
        <v>1.3947840059576944E-2</v>
      </c>
      <c r="L20" s="75"/>
      <c r="M20" s="76"/>
      <c r="N20" s="77">
        <f>分析係数表!H23</f>
        <v>2.5225877402069866E-5</v>
      </c>
      <c r="O20" s="78">
        <f t="shared" si="4"/>
        <v>4.2348987054146035E-4</v>
      </c>
      <c r="P20" s="72">
        <f>分析係数表!C23</f>
        <v>0.20116432520583094</v>
      </c>
      <c r="Q20" s="78">
        <f t="shared" si="5"/>
        <v>8.5191054038977575E-5</v>
      </c>
      <c r="R20" s="79">
        <v>3.6266604481042064E-3</v>
      </c>
      <c r="S20" s="80">
        <f t="shared" si="6"/>
        <v>7.0730149437709958E-2</v>
      </c>
      <c r="T20" s="81">
        <f>分析係数表!F23</f>
        <v>0.42478695148042223</v>
      </c>
      <c r="U20" s="82">
        <f t="shared" si="7"/>
        <v>3.0045244557399514E-2</v>
      </c>
      <c r="V20" s="83">
        <f>分析係数表!D23</f>
        <v>3.5044555722743287E-2</v>
      </c>
      <c r="W20" s="127">
        <f t="shared" si="8"/>
        <v>0</v>
      </c>
      <c r="X20" s="72">
        <f>分析係数表!E23</f>
        <v>3.4275414947972954E-2</v>
      </c>
      <c r="Y20" s="126">
        <f t="shared" si="9"/>
        <v>0</v>
      </c>
    </row>
    <row r="21" spans="1:25" x14ac:dyDescent="0.15">
      <c r="A21" s="10" t="s">
        <v>9</v>
      </c>
      <c r="B21" s="9" t="s">
        <v>227</v>
      </c>
      <c r="C21" s="86"/>
      <c r="D21" s="72">
        <f>投入係数表!AA21</f>
        <v>1.0117145899893504E-4</v>
      </c>
      <c r="E21" s="73">
        <f t="shared" si="0"/>
        <v>1.0117145899893503E-2</v>
      </c>
      <c r="F21" s="72">
        <f>分析係数表!C24</f>
        <v>0.46796458506974481</v>
      </c>
      <c r="G21" s="73">
        <f t="shared" si="1"/>
        <v>4.7344659831337326E-3</v>
      </c>
      <c r="H21" s="73">
        <v>5.8214634954159669E-2</v>
      </c>
      <c r="I21" s="73">
        <f t="shared" si="2"/>
        <v>5.8214634954159669E-2</v>
      </c>
      <c r="J21" s="72">
        <f>分析係数表!G24</f>
        <v>0.19290112247208774</v>
      </c>
      <c r="K21" s="74">
        <f t="shared" si="3"/>
        <v>1.1229668426960234E-2</v>
      </c>
      <c r="L21" s="75"/>
      <c r="M21" s="76"/>
      <c r="N21" s="77">
        <f>分析係数表!H24</f>
        <v>1.1220536652328578E-3</v>
      </c>
      <c r="O21" s="78">
        <f t="shared" si="4"/>
        <v>1.8836940886386933E-2</v>
      </c>
      <c r="P21" s="72">
        <f>分析係数表!C24</f>
        <v>0.46796458506974481</v>
      </c>
      <c r="Q21" s="78">
        <f t="shared" si="5"/>
        <v>8.8150212258813719E-3</v>
      </c>
      <c r="R21" s="79">
        <v>1.7889533622296918E-2</v>
      </c>
      <c r="S21" s="80">
        <f t="shared" si="6"/>
        <v>7.6104168576456591E-2</v>
      </c>
      <c r="T21" s="81">
        <f>分析係数表!F24</f>
        <v>0.36341689561906876</v>
      </c>
      <c r="U21" s="82">
        <f t="shared" si="7"/>
        <v>2.7657540687726138E-2</v>
      </c>
      <c r="V21" s="83">
        <f>分析係数表!D24</f>
        <v>4.5804723184795566E-2</v>
      </c>
      <c r="W21" s="127">
        <f t="shared" si="8"/>
        <v>0</v>
      </c>
      <c r="X21" s="72">
        <f>分析係数表!E24</f>
        <v>4.4933066139114755E-2</v>
      </c>
      <c r="Y21" s="126">
        <f t="shared" si="9"/>
        <v>0</v>
      </c>
    </row>
    <row r="22" spans="1:25" x14ac:dyDescent="0.15">
      <c r="A22" s="10" t="s">
        <v>10</v>
      </c>
      <c r="B22" s="9" t="s">
        <v>228</v>
      </c>
      <c r="C22" s="86"/>
      <c r="D22" s="72">
        <f>投入係数表!AA22</f>
        <v>2.6624068157614482E-5</v>
      </c>
      <c r="E22" s="73">
        <f t="shared" si="0"/>
        <v>2.6624068157614484E-3</v>
      </c>
      <c r="F22" s="72">
        <f>分析係数表!C25</f>
        <v>0.11839811615034102</v>
      </c>
      <c r="G22" s="73">
        <f t="shared" si="1"/>
        <v>3.1522395141198354E-4</v>
      </c>
      <c r="H22" s="73">
        <v>4.3010860279020652E-2</v>
      </c>
      <c r="I22" s="73">
        <f t="shared" si="2"/>
        <v>4.3010860279020652E-2</v>
      </c>
      <c r="J22" s="72">
        <f>分析係数表!G25</f>
        <v>0.19601885967651284</v>
      </c>
      <c r="K22" s="74">
        <f t="shared" si="3"/>
        <v>8.4309397855994485E-3</v>
      </c>
      <c r="L22" s="75"/>
      <c r="M22" s="76"/>
      <c r="N22" s="77">
        <f>分析係数表!H25</f>
        <v>4.7721717414244671E-4</v>
      </c>
      <c r="O22" s="78">
        <f t="shared" si="4"/>
        <v>8.0114810706708502E-3</v>
      </c>
      <c r="P22" s="72">
        <f>分析係数表!C25</f>
        <v>0.11839811615034102</v>
      </c>
      <c r="Q22" s="78">
        <f t="shared" si="5"/>
        <v>9.4854426634154577E-4</v>
      </c>
      <c r="R22" s="79">
        <v>5.9839028483329578E-3</v>
      </c>
      <c r="S22" s="80">
        <f t="shared" si="6"/>
        <v>4.899476312735361E-2</v>
      </c>
      <c r="T22" s="81">
        <f>分析係数表!F25</f>
        <v>0.34892899519140697</v>
      </c>
      <c r="U22" s="82">
        <f t="shared" si="7"/>
        <v>1.7095693467668493E-2</v>
      </c>
      <c r="V22" s="83">
        <f>分析係数表!D25</f>
        <v>3.4959095734715541E-2</v>
      </c>
      <c r="W22" s="127">
        <f t="shared" si="8"/>
        <v>0</v>
      </c>
      <c r="X22" s="72">
        <f>分析係数表!E25</f>
        <v>3.4440766876912506E-2</v>
      </c>
      <c r="Y22" s="126">
        <f t="shared" si="9"/>
        <v>0</v>
      </c>
    </row>
    <row r="23" spans="1:25" x14ac:dyDescent="0.15">
      <c r="A23" s="10" t="s">
        <v>11</v>
      </c>
      <c r="B23" s="9" t="s">
        <v>35</v>
      </c>
      <c r="C23" s="86"/>
      <c r="D23" s="72">
        <f>投入係数表!AA23</f>
        <v>2.0234291799787007E-4</v>
      </c>
      <c r="E23" s="73">
        <f t="shared" si="0"/>
        <v>2.0234291799787005E-2</v>
      </c>
      <c r="F23" s="72">
        <f>分析係数表!C26</f>
        <v>0.29113960871661038</v>
      </c>
      <c r="G23" s="73">
        <f t="shared" si="1"/>
        <v>5.8910037972477068E-3</v>
      </c>
      <c r="H23" s="73">
        <v>6.7564988190098069E-2</v>
      </c>
      <c r="I23" s="73">
        <f t="shared" si="2"/>
        <v>6.7564988190098069E-2</v>
      </c>
      <c r="J23" s="72">
        <f>分析係数表!G26</f>
        <v>0.2004458717578543</v>
      </c>
      <c r="K23" s="74">
        <f t="shared" si="3"/>
        <v>1.3543122958073339E-2</v>
      </c>
      <c r="L23" s="75"/>
      <c r="M23" s="76"/>
      <c r="N23" s="77">
        <f>分析係数表!H26</f>
        <v>1.0726059667332082E-2</v>
      </c>
      <c r="O23" s="78">
        <f t="shared" si="4"/>
        <v>0.18006817156598587</v>
      </c>
      <c r="P23" s="72">
        <f>分析係数表!C26</f>
        <v>0.29113960871661038</v>
      </c>
      <c r="Q23" s="78">
        <f t="shared" si="5"/>
        <v>5.2424977012036592E-2</v>
      </c>
      <c r="R23" s="79">
        <v>5.8983929530467431E-2</v>
      </c>
      <c r="S23" s="80">
        <f t="shared" si="6"/>
        <v>0.12654891772056551</v>
      </c>
      <c r="T23" s="81">
        <f>分析係数表!F26</f>
        <v>0.34176102976079403</v>
      </c>
      <c r="U23" s="82">
        <f t="shared" si="7"/>
        <v>4.3249488435294463E-2</v>
      </c>
      <c r="V23" s="83">
        <f>分析係数表!D26</f>
        <v>2.5195355338839619E-2</v>
      </c>
      <c r="W23" s="127">
        <f t="shared" si="8"/>
        <v>0</v>
      </c>
      <c r="X23" s="72">
        <f>分析係数表!E26</f>
        <v>2.4685974681555249E-2</v>
      </c>
      <c r="Y23" s="126">
        <f t="shared" si="9"/>
        <v>0</v>
      </c>
    </row>
    <row r="24" spans="1:25" x14ac:dyDescent="0.15">
      <c r="A24" s="10" t="s">
        <v>12</v>
      </c>
      <c r="B24" s="9" t="s">
        <v>496</v>
      </c>
      <c r="C24" s="86"/>
      <c r="D24" s="72">
        <f>投入係数表!AA24</f>
        <v>1.0649627263045793E-5</v>
      </c>
      <c r="E24" s="73">
        <f t="shared" si="0"/>
        <v>1.0649627263045792E-3</v>
      </c>
      <c r="F24" s="72">
        <f>分析係数表!C27</f>
        <v>0.22390034937983039</v>
      </c>
      <c r="G24" s="73">
        <f t="shared" si="1"/>
        <v>2.3844552649609197E-4</v>
      </c>
      <c r="H24" s="73">
        <v>7.7250185938708849E-3</v>
      </c>
      <c r="I24" s="73">
        <f t="shared" si="2"/>
        <v>7.7250185938708849E-3</v>
      </c>
      <c r="J24" s="72">
        <f>分析係数表!G27</f>
        <v>0.17801424712710151</v>
      </c>
      <c r="K24" s="74">
        <f t="shared" si="3"/>
        <v>1.375163369030786E-3</v>
      </c>
      <c r="L24" s="75"/>
      <c r="M24" s="76"/>
      <c r="N24" s="77">
        <f>分析係数表!H27</f>
        <v>1.001616696609949E-2</v>
      </c>
      <c r="O24" s="78">
        <f t="shared" si="4"/>
        <v>0.16815055366308393</v>
      </c>
      <c r="P24" s="72">
        <f>分析係数表!C27</f>
        <v>0.22390034937983039</v>
      </c>
      <c r="Q24" s="78">
        <f t="shared" si="5"/>
        <v>3.7648967713576412E-2</v>
      </c>
      <c r="R24" s="79">
        <v>3.8448224901072491E-2</v>
      </c>
      <c r="S24" s="80">
        <f t="shared" si="6"/>
        <v>4.6173243494943374E-2</v>
      </c>
      <c r="T24" s="81">
        <f>分析係数表!F27</f>
        <v>0.3354402389489512</v>
      </c>
      <c r="U24" s="82">
        <f t="shared" si="7"/>
        <v>1.5488363830991912E-2</v>
      </c>
      <c r="V24" s="83">
        <f>分析係数表!D27</f>
        <v>2.2648101403620974E-2</v>
      </c>
      <c r="W24" s="127">
        <f t="shared" si="8"/>
        <v>0</v>
      </c>
      <c r="X24" s="72">
        <f>分析係数表!E27</f>
        <v>2.2430380263578655E-2</v>
      </c>
      <c r="Y24" s="126">
        <f t="shared" si="9"/>
        <v>0</v>
      </c>
    </row>
    <row r="25" spans="1:25" x14ac:dyDescent="0.15">
      <c r="A25" s="10" t="s">
        <v>13</v>
      </c>
      <c r="B25" s="9" t="s">
        <v>153</v>
      </c>
      <c r="C25" s="86"/>
      <c r="D25" s="72">
        <f>投入係数表!AA25</f>
        <v>0</v>
      </c>
      <c r="E25" s="73">
        <f t="shared" si="0"/>
        <v>0</v>
      </c>
      <c r="F25" s="72">
        <f>分析係数表!C28</f>
        <v>0.22512814125204084</v>
      </c>
      <c r="G25" s="73">
        <f t="shared" si="1"/>
        <v>0</v>
      </c>
      <c r="H25" s="73">
        <v>7.3378959556343507E-2</v>
      </c>
      <c r="I25" s="73">
        <f t="shared" si="2"/>
        <v>7.3378959556343507E-2</v>
      </c>
      <c r="J25" s="72">
        <f>分析係数表!G28</f>
        <v>0.17968722251031818</v>
      </c>
      <c r="K25" s="74">
        <f t="shared" si="3"/>
        <v>1.3185261433376335E-2</v>
      </c>
      <c r="L25" s="75"/>
      <c r="M25" s="76"/>
      <c r="N25" s="77">
        <f>分析係数表!H28</f>
        <v>8.1409051127791718E-3</v>
      </c>
      <c r="O25" s="78">
        <f t="shared" si="4"/>
        <v>0.13666881818819424</v>
      </c>
      <c r="P25" s="72">
        <f>分析係数表!C28</f>
        <v>0.22512814125204084</v>
      </c>
      <c r="Q25" s="78">
        <f t="shared" si="5"/>
        <v>3.0767997005821279E-2</v>
      </c>
      <c r="R25" s="79">
        <v>3.9594194578078577E-2</v>
      </c>
      <c r="S25" s="80">
        <f t="shared" si="6"/>
        <v>0.11297315413442208</v>
      </c>
      <c r="T25" s="81">
        <f>分析係数表!F28</f>
        <v>0.30733691598411605</v>
      </c>
      <c r="U25" s="82">
        <f t="shared" si="7"/>
        <v>3.4720820780671471E-2</v>
      </c>
      <c r="V25" s="83">
        <f>分析係数表!D28</f>
        <v>2.8688437249149327E-2</v>
      </c>
      <c r="W25" s="127">
        <f t="shared" si="8"/>
        <v>0</v>
      </c>
      <c r="X25" s="72">
        <f>分析係数表!E28</f>
        <v>2.8133457885501985E-2</v>
      </c>
      <c r="Y25" s="126">
        <f t="shared" si="9"/>
        <v>0</v>
      </c>
    </row>
    <row r="26" spans="1:25" x14ac:dyDescent="0.15">
      <c r="A26" s="10" t="s">
        <v>14</v>
      </c>
      <c r="B26" s="9" t="s">
        <v>55</v>
      </c>
      <c r="C26" s="86"/>
      <c r="D26" s="72">
        <f>投入係数表!AA26</f>
        <v>3.8232161874334398E-3</v>
      </c>
      <c r="E26" s="73">
        <f t="shared" si="0"/>
        <v>0.38232161874334397</v>
      </c>
      <c r="F26" s="72">
        <f>分析係数表!C29</f>
        <v>0.20292812083079403</v>
      </c>
      <c r="G26" s="73">
        <f t="shared" si="1"/>
        <v>7.7583807644574079E-2</v>
      </c>
      <c r="H26" s="73">
        <v>0.15908770136849659</v>
      </c>
      <c r="I26" s="73">
        <f t="shared" si="2"/>
        <v>0.15908770136849659</v>
      </c>
      <c r="J26" s="72">
        <f>分析係数表!G29</f>
        <v>0.25422836329948895</v>
      </c>
      <c r="K26" s="74">
        <f t="shared" si="3"/>
        <v>4.0444605939990753E-2</v>
      </c>
      <c r="L26" s="75"/>
      <c r="M26" s="76"/>
      <c r="N26" s="77">
        <f>分析係数表!H29</f>
        <v>1.2173975242294967E-2</v>
      </c>
      <c r="O26" s="78">
        <f t="shared" si="4"/>
        <v>0.2043756542997949</v>
      </c>
      <c r="P26" s="72">
        <f>分析係数表!C29</f>
        <v>0.20292812083079403</v>
      </c>
      <c r="Q26" s="78">
        <f t="shared" si="5"/>
        <v>4.1473567470621371E-2</v>
      </c>
      <c r="R26" s="79">
        <v>6.0478310873556013E-2</v>
      </c>
      <c r="S26" s="80">
        <f t="shared" si="6"/>
        <v>0.21956601224205261</v>
      </c>
      <c r="T26" s="81">
        <f>分析係数表!F29</f>
        <v>0.40384720428768384</v>
      </c>
      <c r="U26" s="82">
        <f t="shared" si="7"/>
        <v>8.8671120200548306E-2</v>
      </c>
      <c r="V26" s="83">
        <f>分析係数表!D29</f>
        <v>7.670374473161555E-2</v>
      </c>
      <c r="W26" s="127">
        <f t="shared" si="8"/>
        <v>0</v>
      </c>
      <c r="X26" s="72">
        <f>分析係数表!E29</f>
        <v>6.1557890505000185E-2</v>
      </c>
      <c r="Y26" s="126">
        <f t="shared" si="9"/>
        <v>0</v>
      </c>
    </row>
    <row r="27" spans="1:25" x14ac:dyDescent="0.15">
      <c r="A27" s="10" t="s">
        <v>15</v>
      </c>
      <c r="B27" s="9" t="s">
        <v>36</v>
      </c>
      <c r="C27" s="86"/>
      <c r="D27" s="72">
        <f>投入係数表!AA27</f>
        <v>2.9350372736954206E-2</v>
      </c>
      <c r="E27" s="73">
        <f t="shared" si="0"/>
        <v>2.9350372736954204</v>
      </c>
      <c r="F27" s="72">
        <f>分析係数表!C30</f>
        <v>1</v>
      </c>
      <c r="G27" s="73">
        <f t="shared" si="1"/>
        <v>2.9350372736954204</v>
      </c>
      <c r="H27" s="73">
        <v>3.3595537632218888</v>
      </c>
      <c r="I27" s="73">
        <f t="shared" si="2"/>
        <v>3.3595537632218888</v>
      </c>
      <c r="J27" s="72">
        <f>分析係数表!G30</f>
        <v>0.34673715455884868</v>
      </c>
      <c r="K27" s="74">
        <f t="shared" si="3"/>
        <v>1.1648821124470299</v>
      </c>
      <c r="L27" s="75"/>
      <c r="M27" s="76"/>
      <c r="N27" s="77">
        <f>分析係数表!H30</f>
        <v>0</v>
      </c>
      <c r="O27" s="78">
        <f t="shared" si="4"/>
        <v>0</v>
      </c>
      <c r="P27" s="72">
        <f>分析係数表!C30</f>
        <v>1</v>
      </c>
      <c r="Q27" s="78">
        <f t="shared" si="5"/>
        <v>0</v>
      </c>
      <c r="R27" s="79">
        <v>7.2183692159349638E-2</v>
      </c>
      <c r="S27" s="80">
        <f t="shared" si="6"/>
        <v>3.4317374553812385</v>
      </c>
      <c r="T27" s="81">
        <f>分析係数表!F30</f>
        <v>0.44336430675838301</v>
      </c>
      <c r="U27" s="82">
        <f t="shared" si="7"/>
        <v>1.5215098978818802</v>
      </c>
      <c r="V27" s="83">
        <f>分析係数表!D30</f>
        <v>8.6867041025616112E-2</v>
      </c>
      <c r="W27" s="127">
        <f t="shared" si="8"/>
        <v>0</v>
      </c>
      <c r="X27" s="72">
        <f>分析係数表!E30</f>
        <v>6.5897217034789901E-2</v>
      </c>
      <c r="Y27" s="126">
        <f t="shared" si="9"/>
        <v>0</v>
      </c>
    </row>
    <row r="28" spans="1:25" x14ac:dyDescent="0.15">
      <c r="A28" s="10" t="s">
        <v>16</v>
      </c>
      <c r="B28" s="9" t="s">
        <v>154</v>
      </c>
      <c r="C28" s="86"/>
      <c r="D28" s="72">
        <f>投入係数表!AA28</f>
        <v>4.4888178913738017E-2</v>
      </c>
      <c r="E28" s="73">
        <f t="shared" si="0"/>
        <v>4.4888178913738015</v>
      </c>
      <c r="F28" s="72">
        <f>分析係数表!C31</f>
        <v>0.99667993786519227</v>
      </c>
      <c r="G28" s="73">
        <f t="shared" si="1"/>
        <v>4.4739147370626036</v>
      </c>
      <c r="H28" s="73">
        <v>5.6932193266763216</v>
      </c>
      <c r="I28" s="73">
        <f t="shared" si="2"/>
        <v>5.6932193266763216</v>
      </c>
      <c r="J28" s="72">
        <f>分析係数表!G31</f>
        <v>7.0744430198025232E-2</v>
      </c>
      <c r="K28" s="74">
        <f t="shared" si="3"/>
        <v>0.40276355725810126</v>
      </c>
      <c r="L28" s="75"/>
      <c r="M28" s="76"/>
      <c r="N28" s="77">
        <f>分析係数表!H31</f>
        <v>1.5783931066306964E-2</v>
      </c>
      <c r="O28" s="78">
        <f t="shared" si="4"/>
        <v>0.26497928366833334</v>
      </c>
      <c r="P28" s="72">
        <f>分析係数表!C31</f>
        <v>0.99667993786519227</v>
      </c>
      <c r="Q28" s="78">
        <f t="shared" si="5"/>
        <v>0.26409953598211761</v>
      </c>
      <c r="R28" s="79">
        <v>0.50075071015035133</v>
      </c>
      <c r="S28" s="80">
        <f t="shared" si="6"/>
        <v>6.1939700368266726</v>
      </c>
      <c r="T28" s="81">
        <f>分析係数表!F31</f>
        <v>0.308369223350977</v>
      </c>
      <c r="U28" s="82">
        <f t="shared" si="7"/>
        <v>1.9100297297154634</v>
      </c>
      <c r="V28" s="83">
        <f>分析係数表!D31</f>
        <v>6.5953615120199595E-3</v>
      </c>
      <c r="W28" s="127">
        <f t="shared" si="8"/>
        <v>0</v>
      </c>
      <c r="X28" s="72">
        <f>分析係数表!E31</f>
        <v>6.5953615120199595E-3</v>
      </c>
      <c r="Y28" s="126">
        <f t="shared" si="9"/>
        <v>0</v>
      </c>
    </row>
    <row r="29" spans="1:25" x14ac:dyDescent="0.15">
      <c r="A29" s="10" t="s">
        <v>17</v>
      </c>
      <c r="B29" s="9" t="s">
        <v>229</v>
      </c>
      <c r="C29" s="71">
        <f>最終需要_まとめ!C30</f>
        <v>100</v>
      </c>
      <c r="D29" s="72">
        <f>投入係数表!AA29</f>
        <v>8.3296059637912673E-2</v>
      </c>
      <c r="E29" s="73">
        <f t="shared" si="0"/>
        <v>8.3296059637912681</v>
      </c>
      <c r="F29" s="72">
        <f>分析係数表!C32</f>
        <v>0.99973750468741629</v>
      </c>
      <c r="G29" s="73">
        <f t="shared" si="1"/>
        <v>8.3274194812701037</v>
      </c>
      <c r="H29" s="73">
        <v>9.1406034765396473</v>
      </c>
      <c r="I29" s="73">
        <f t="shared" si="2"/>
        <v>109.14060347653965</v>
      </c>
      <c r="J29" s="72">
        <f>分析係数表!G32</f>
        <v>0.13654952076677315</v>
      </c>
      <c r="K29" s="74">
        <f t="shared" si="3"/>
        <v>14.903097100917906</v>
      </c>
      <c r="L29" s="75"/>
      <c r="M29" s="76"/>
      <c r="N29" s="77">
        <f>分析係数表!H32</f>
        <v>6.1925380029087757E-3</v>
      </c>
      <c r="O29" s="78">
        <f t="shared" si="4"/>
        <v>0.10395979792400513</v>
      </c>
      <c r="P29" s="72">
        <f>分析係数表!C32</f>
        <v>0.99973750468741629</v>
      </c>
      <c r="Q29" s="78">
        <f t="shared" si="5"/>
        <v>0.10393250896435292</v>
      </c>
      <c r="R29" s="79">
        <v>0.15478994458893258</v>
      </c>
      <c r="S29" s="80">
        <f t="shared" si="6"/>
        <v>109.29539342112858</v>
      </c>
      <c r="T29" s="81">
        <f>分析係数表!F32</f>
        <v>0.46980830670926516</v>
      </c>
      <c r="U29" s="82">
        <f t="shared" si="7"/>
        <v>51.347883714303379</v>
      </c>
      <c r="V29" s="83">
        <f>分析係数表!D32</f>
        <v>1.7896698615548455E-2</v>
      </c>
      <c r="W29" s="127">
        <f t="shared" si="8"/>
        <v>2</v>
      </c>
      <c r="X29" s="72">
        <f>分析係数表!E32</f>
        <v>1.7896698615548455E-2</v>
      </c>
      <c r="Y29" s="126">
        <f t="shared" si="9"/>
        <v>2</v>
      </c>
    </row>
    <row r="30" spans="1:25" x14ac:dyDescent="0.15">
      <c r="A30" s="10" t="s">
        <v>18</v>
      </c>
      <c r="B30" s="9" t="s">
        <v>230</v>
      </c>
      <c r="C30" s="86"/>
      <c r="D30" s="72">
        <f>投入係数表!AA30</f>
        <v>1.8210862619808307E-3</v>
      </c>
      <c r="E30" s="73">
        <f t="shared" si="0"/>
        <v>0.18210862619808307</v>
      </c>
      <c r="F30" s="72">
        <f>分析係数表!C33</f>
        <v>0.92720800471848297</v>
      </c>
      <c r="G30" s="73">
        <f t="shared" si="1"/>
        <v>0.16885257593914865</v>
      </c>
      <c r="H30" s="73">
        <v>0.28457113792260835</v>
      </c>
      <c r="I30" s="73">
        <f t="shared" si="2"/>
        <v>0.28457113792260835</v>
      </c>
      <c r="J30" s="72">
        <f>分析係数表!G33</f>
        <v>0.48251618559482062</v>
      </c>
      <c r="K30" s="74">
        <f t="shared" si="3"/>
        <v>0.13731018000079459</v>
      </c>
      <c r="L30" s="75"/>
      <c r="M30" s="76"/>
      <c r="N30" s="77">
        <f>分析係数表!H33</f>
        <v>1.0711870111293417E-3</v>
      </c>
      <c r="O30" s="78">
        <f t="shared" si="4"/>
        <v>1.7982995851380631E-2</v>
      </c>
      <c r="P30" s="72">
        <f>分析係数表!C33</f>
        <v>0.92720800471848297</v>
      </c>
      <c r="Q30" s="78">
        <f t="shared" si="5"/>
        <v>1.6673977702219393E-2</v>
      </c>
      <c r="R30" s="79">
        <v>6.7735886231793177E-2</v>
      </c>
      <c r="S30" s="80">
        <f t="shared" si="6"/>
        <v>0.35230702415440152</v>
      </c>
      <c r="T30" s="81">
        <f>分析係数表!F33</f>
        <v>0.61375438359859724</v>
      </c>
      <c r="U30" s="82">
        <f t="shared" si="7"/>
        <v>0.21622998044734082</v>
      </c>
      <c r="V30" s="83">
        <f>分析係数表!D33</f>
        <v>6.3927479543206545E-2</v>
      </c>
      <c r="W30" s="127">
        <f t="shared" si="8"/>
        <v>0</v>
      </c>
      <c r="X30" s="72">
        <f>分析係数表!E33</f>
        <v>6.2471900008991998E-2</v>
      </c>
      <c r="Y30" s="126">
        <f t="shared" si="9"/>
        <v>0</v>
      </c>
    </row>
    <row r="31" spans="1:25" x14ac:dyDescent="0.15">
      <c r="A31" s="10" t="s">
        <v>19</v>
      </c>
      <c r="B31" s="9" t="s">
        <v>231</v>
      </c>
      <c r="C31" s="86"/>
      <c r="D31" s="72">
        <f>投入係数表!AA31</f>
        <v>1.9526091586794463E-2</v>
      </c>
      <c r="E31" s="73">
        <f t="shared" si="0"/>
        <v>1.9526091586794463</v>
      </c>
      <c r="F31" s="72">
        <f>分析係数表!C34</f>
        <v>0.43058167090385968</v>
      </c>
      <c r="G31" s="73">
        <f t="shared" si="1"/>
        <v>0.84075771416637568</v>
      </c>
      <c r="H31" s="73">
        <v>1.3335270593487141</v>
      </c>
      <c r="I31" s="73">
        <f t="shared" si="2"/>
        <v>1.3335270593487141</v>
      </c>
      <c r="J31" s="72">
        <f>分析係数表!G34</f>
        <v>0.40252218378442245</v>
      </c>
      <c r="K31" s="74">
        <f t="shared" si="3"/>
        <v>0.53677422406466346</v>
      </c>
      <c r="L31" s="75"/>
      <c r="M31" s="76"/>
      <c r="N31" s="77">
        <f>分析係数表!H34</f>
        <v>0.17332617383102331</v>
      </c>
      <c r="O31" s="78">
        <f t="shared" si="4"/>
        <v>2.9097849699025273</v>
      </c>
      <c r="P31" s="72">
        <f>分析係数表!C34</f>
        <v>0.43058167090385968</v>
      </c>
      <c r="Q31" s="78">
        <f t="shared" si="5"/>
        <v>1.2529000743115672</v>
      </c>
      <c r="R31" s="79">
        <v>1.4074439891288755</v>
      </c>
      <c r="S31" s="80">
        <f t="shared" si="6"/>
        <v>2.7409710484775895</v>
      </c>
      <c r="T31" s="81">
        <f>分析係数表!F34</f>
        <v>0.66293540075026103</v>
      </c>
      <c r="U31" s="82">
        <f t="shared" si="7"/>
        <v>1.8170867404673541</v>
      </c>
      <c r="V31" s="83">
        <f>分析係数表!D34</f>
        <v>0.16067471370017011</v>
      </c>
      <c r="W31" s="127">
        <f t="shared" si="8"/>
        <v>0</v>
      </c>
      <c r="X31" s="72">
        <f>分析係数表!E34</f>
        <v>0.14658203786750718</v>
      </c>
      <c r="Y31" s="126">
        <f t="shared" si="9"/>
        <v>0</v>
      </c>
    </row>
    <row r="32" spans="1:25" x14ac:dyDescent="0.15">
      <c r="A32" s="10" t="s">
        <v>20</v>
      </c>
      <c r="B32" s="9" t="s">
        <v>37</v>
      </c>
      <c r="C32" s="86"/>
      <c r="D32" s="72">
        <f>投入係数表!AA32</f>
        <v>2.562300319488818E-2</v>
      </c>
      <c r="E32" s="73">
        <f t="shared" si="0"/>
        <v>2.5623003194888181</v>
      </c>
      <c r="F32" s="72">
        <f>分析係数表!C35</f>
        <v>0.85041941808411148</v>
      </c>
      <c r="G32" s="73">
        <f t="shared" si="1"/>
        <v>2.1790299466564136</v>
      </c>
      <c r="H32" s="73">
        <v>2.8455856075440771</v>
      </c>
      <c r="I32" s="73">
        <f t="shared" si="2"/>
        <v>2.8455856075440771</v>
      </c>
      <c r="J32" s="72">
        <f>分析係数表!G35</f>
        <v>0.31439227022235533</v>
      </c>
      <c r="K32" s="74">
        <f t="shared" si="3"/>
        <v>0.89463011926784264</v>
      </c>
      <c r="L32" s="75"/>
      <c r="M32" s="76"/>
      <c r="N32" s="77">
        <f>分析係数表!H35</f>
        <v>5.0116599150103677E-2</v>
      </c>
      <c r="O32" s="78">
        <f t="shared" si="4"/>
        <v>0.84135317665161491</v>
      </c>
      <c r="P32" s="72">
        <f>分析係数表!C35</f>
        <v>0.85041941808411148</v>
      </c>
      <c r="Q32" s="78">
        <f t="shared" si="5"/>
        <v>0.71550307889128495</v>
      </c>
      <c r="R32" s="79">
        <v>1.0987910820722311</v>
      </c>
      <c r="S32" s="80">
        <f t="shared" si="6"/>
        <v>3.9443766896163082</v>
      </c>
      <c r="T32" s="81">
        <f>分析係数表!F35</f>
        <v>0.64510687312527537</v>
      </c>
      <c r="U32" s="82">
        <f t="shared" si="7"/>
        <v>2.5445445126666013</v>
      </c>
      <c r="V32" s="83">
        <f>分析係数表!D35</f>
        <v>4.4457450663799247E-2</v>
      </c>
      <c r="W32" s="127">
        <f t="shared" si="8"/>
        <v>0</v>
      </c>
      <c r="X32" s="72">
        <f>分析係数表!E35</f>
        <v>4.3787951741632962E-2</v>
      </c>
      <c r="Y32" s="126">
        <f t="shared" si="9"/>
        <v>0</v>
      </c>
    </row>
    <row r="33" spans="1:25" x14ac:dyDescent="0.15">
      <c r="A33" s="10" t="s">
        <v>21</v>
      </c>
      <c r="B33" s="9" t="s">
        <v>38</v>
      </c>
      <c r="C33" s="86"/>
      <c r="D33" s="72">
        <f>投入係数表!AA33</f>
        <v>1.4749733759318424E-3</v>
      </c>
      <c r="E33" s="73">
        <f t="shared" si="0"/>
        <v>0.14749733759318423</v>
      </c>
      <c r="F33" s="72">
        <f>分析係数表!C36</f>
        <v>0.99367212085214862</v>
      </c>
      <c r="G33" s="73">
        <f t="shared" si="1"/>
        <v>0.14656399226626474</v>
      </c>
      <c r="H33" s="73">
        <v>0.54432203315277394</v>
      </c>
      <c r="I33" s="73">
        <f t="shared" si="2"/>
        <v>0.54432203315277394</v>
      </c>
      <c r="J33" s="72">
        <f>分析係数表!G36</f>
        <v>5.4622350270852466E-2</v>
      </c>
      <c r="K33" s="74">
        <f t="shared" si="3"/>
        <v>2.9732148755013385E-2</v>
      </c>
      <c r="L33" s="75"/>
      <c r="M33" s="76"/>
      <c r="N33" s="77">
        <f>分析係数表!H36</f>
        <v>0.22260102528255266</v>
      </c>
      <c r="O33" s="78">
        <f t="shared" si="4"/>
        <v>3.7370069582423904</v>
      </c>
      <c r="P33" s="72">
        <f>分析係数表!C36</f>
        <v>0.99367212085214862</v>
      </c>
      <c r="Q33" s="78">
        <f t="shared" si="5"/>
        <v>3.7133596298359528</v>
      </c>
      <c r="R33" s="79">
        <v>3.9570976782105411</v>
      </c>
      <c r="S33" s="80">
        <f t="shared" si="6"/>
        <v>4.5014197113633152</v>
      </c>
      <c r="T33" s="81">
        <f>分析係数表!F36</f>
        <v>0.84078106922799567</v>
      </c>
      <c r="U33" s="82">
        <f t="shared" si="7"/>
        <v>3.7847084779640237</v>
      </c>
      <c r="V33" s="83">
        <f>分析係数表!D36</f>
        <v>1.6146279761308086E-2</v>
      </c>
      <c r="W33" s="127">
        <f t="shared" si="8"/>
        <v>0</v>
      </c>
      <c r="X33" s="72">
        <f>分析係数表!E36</f>
        <v>1.4152245516969955E-2</v>
      </c>
      <c r="Y33" s="126">
        <f t="shared" si="9"/>
        <v>0</v>
      </c>
    </row>
    <row r="34" spans="1:25" x14ac:dyDescent="0.15">
      <c r="A34" s="10" t="s">
        <v>22</v>
      </c>
      <c r="B34" s="9" t="s">
        <v>471</v>
      </c>
      <c r="C34" s="86"/>
      <c r="D34" s="72">
        <f>投入係数表!AA34</f>
        <v>1.5005324813631524E-2</v>
      </c>
      <c r="E34" s="73">
        <f t="shared" si="0"/>
        <v>1.5005324813631524</v>
      </c>
      <c r="F34" s="72">
        <f>分析係数表!C37</f>
        <v>0.57178358697686016</v>
      </c>
      <c r="G34" s="73">
        <f t="shared" si="1"/>
        <v>0.85797984456911192</v>
      </c>
      <c r="H34" s="73">
        <v>1.4803599943520835</v>
      </c>
      <c r="I34" s="73">
        <f t="shared" si="2"/>
        <v>1.4803599943520835</v>
      </c>
      <c r="J34" s="72">
        <f>分析係数表!G37</f>
        <v>0.36884830758302428</v>
      </c>
      <c r="K34" s="74">
        <f t="shared" si="3"/>
        <v>0.54602827853038138</v>
      </c>
      <c r="L34" s="75"/>
      <c r="M34" s="76"/>
      <c r="N34" s="77">
        <f>分析係数表!H37</f>
        <v>4.5622990798280361E-2</v>
      </c>
      <c r="O34" s="78">
        <f t="shared" si="4"/>
        <v>0.76591486428506328</v>
      </c>
      <c r="P34" s="72">
        <f>分析係数表!C37</f>
        <v>0.57178358697686016</v>
      </c>
      <c r="Q34" s="78">
        <f t="shared" si="5"/>
        <v>0.43793754841980853</v>
      </c>
      <c r="R34" s="79">
        <v>0.59153248212606135</v>
      </c>
      <c r="S34" s="80">
        <f t="shared" si="6"/>
        <v>2.071892476478145</v>
      </c>
      <c r="T34" s="81">
        <f>分析係数表!F37</f>
        <v>0.64429400301330442</v>
      </c>
      <c r="U34" s="82">
        <f t="shared" si="7"/>
        <v>1.3349078974832527</v>
      </c>
      <c r="V34" s="83">
        <f>分析係数表!D37</f>
        <v>7.2142948725191447E-2</v>
      </c>
      <c r="W34" s="127">
        <f t="shared" si="8"/>
        <v>0</v>
      </c>
      <c r="X34" s="72">
        <f>分析係数表!E37</f>
        <v>6.9101643267789628E-2</v>
      </c>
      <c r="Y34" s="126">
        <f t="shared" si="9"/>
        <v>0</v>
      </c>
    </row>
    <row r="35" spans="1:25" x14ac:dyDescent="0.15">
      <c r="A35" s="10" t="s">
        <v>23</v>
      </c>
      <c r="B35" s="9" t="s">
        <v>155</v>
      </c>
      <c r="C35" s="86"/>
      <c r="D35" s="72">
        <f>投入係数表!AA35</f>
        <v>4.1432374866879659E-2</v>
      </c>
      <c r="E35" s="73">
        <f t="shared" si="0"/>
        <v>4.1432374866879655</v>
      </c>
      <c r="F35" s="72">
        <f>分析係数表!C38</f>
        <v>0.42668283982472699</v>
      </c>
      <c r="G35" s="73">
        <f t="shared" si="1"/>
        <v>1.7678483368882856</v>
      </c>
      <c r="H35" s="73">
        <v>2.5257594186990513</v>
      </c>
      <c r="I35" s="73">
        <f t="shared" si="2"/>
        <v>2.5257594186990513</v>
      </c>
      <c r="J35" s="72">
        <f>分析係数表!G38</f>
        <v>0.18042179614021467</v>
      </c>
      <c r="K35" s="74">
        <f t="shared" si="3"/>
        <v>0.45570205093974736</v>
      </c>
      <c r="L35" s="75"/>
      <c r="M35" s="76"/>
      <c r="N35" s="77">
        <f>分析係数表!H38</f>
        <v>3.1385057501308801E-2</v>
      </c>
      <c r="O35" s="78">
        <f t="shared" si="4"/>
        <v>0.52688965883402583</v>
      </c>
      <c r="P35" s="72">
        <f>分析係数表!C38</f>
        <v>0.42668283982472699</v>
      </c>
      <c r="Q35" s="78">
        <f t="shared" si="5"/>
        <v>0.22481477590558369</v>
      </c>
      <c r="R35" s="79">
        <v>0.36025782739520429</v>
      </c>
      <c r="S35" s="80">
        <f t="shared" si="6"/>
        <v>2.8860172460942555</v>
      </c>
      <c r="T35" s="81">
        <f>分析係数表!F38</f>
        <v>0.52437100026299643</v>
      </c>
      <c r="U35" s="82">
        <f t="shared" si="7"/>
        <v>1.513343750110703</v>
      </c>
      <c r="V35" s="83">
        <f>分析係数表!D38</f>
        <v>3.745569762927526E-2</v>
      </c>
      <c r="W35" s="127">
        <f t="shared" si="8"/>
        <v>0</v>
      </c>
      <c r="X35" s="72">
        <f>分析係数表!E38</f>
        <v>3.4218337111297577E-2</v>
      </c>
      <c r="Y35" s="126">
        <f t="shared" si="9"/>
        <v>0</v>
      </c>
    </row>
    <row r="36" spans="1:25" x14ac:dyDescent="0.15">
      <c r="A36" s="10" t="s">
        <v>24</v>
      </c>
      <c r="B36" s="9" t="s">
        <v>39</v>
      </c>
      <c r="C36" s="86"/>
      <c r="D36" s="72">
        <f>投入係数表!AA36</f>
        <v>0</v>
      </c>
      <c r="E36" s="73">
        <f t="shared" si="0"/>
        <v>0</v>
      </c>
      <c r="F36" s="72">
        <f>分析係数表!C39</f>
        <v>1</v>
      </c>
      <c r="G36" s="73">
        <f t="shared" si="1"/>
        <v>0</v>
      </c>
      <c r="H36" s="73">
        <v>0.28955841271935473</v>
      </c>
      <c r="I36" s="73">
        <f t="shared" si="2"/>
        <v>0.28955841271935473</v>
      </c>
      <c r="J36" s="72">
        <f>分析係数表!G39</f>
        <v>0.351753812215997</v>
      </c>
      <c r="K36" s="74">
        <f t="shared" si="3"/>
        <v>0.10185327553324607</v>
      </c>
      <c r="L36" s="75"/>
      <c r="M36" s="76"/>
      <c r="N36" s="77">
        <f>分析係数表!H39</f>
        <v>2.6196741762610056E-3</v>
      </c>
      <c r="O36" s="78">
        <f t="shared" si="4"/>
        <v>4.3978865832216787E-2</v>
      </c>
      <c r="P36" s="72">
        <f>分析係数表!C39</f>
        <v>1</v>
      </c>
      <c r="Q36" s="78">
        <f t="shared" si="5"/>
        <v>4.3978865832216787E-2</v>
      </c>
      <c r="R36" s="79">
        <v>5.7215342115231139E-2</v>
      </c>
      <c r="S36" s="80">
        <f t="shared" si="6"/>
        <v>0.34677375483458589</v>
      </c>
      <c r="T36" s="81">
        <f>分析係数表!F39</f>
        <v>0.70125652740175148</v>
      </c>
      <c r="U36" s="82">
        <f t="shared" si="7"/>
        <v>0.24317735910936802</v>
      </c>
      <c r="V36" s="83">
        <f>分析係数表!D39</f>
        <v>5.4632803645743147E-2</v>
      </c>
      <c r="W36" s="127">
        <f t="shared" si="8"/>
        <v>0</v>
      </c>
      <c r="X36" s="72">
        <f>分析係数表!E39</f>
        <v>5.4632803645743147E-2</v>
      </c>
      <c r="Y36" s="126">
        <f t="shared" si="9"/>
        <v>0</v>
      </c>
    </row>
    <row r="37" spans="1:25" x14ac:dyDescent="0.15">
      <c r="A37" s="10" t="s">
        <v>25</v>
      </c>
      <c r="B37" s="9" t="s">
        <v>40</v>
      </c>
      <c r="C37" s="86"/>
      <c r="D37" s="72">
        <f>投入係数表!AA37</f>
        <v>9.5846645367412143E-5</v>
      </c>
      <c r="E37" s="73">
        <f t="shared" si="0"/>
        <v>9.5846645367412137E-3</v>
      </c>
      <c r="F37" s="72">
        <f>分析係数表!C40</f>
        <v>0.86812466863195592</v>
      </c>
      <c r="G37" s="73">
        <f t="shared" si="1"/>
        <v>8.320683724906925E-3</v>
      </c>
      <c r="H37" s="73">
        <v>2.9055002717797526E-2</v>
      </c>
      <c r="I37" s="73">
        <f t="shared" si="2"/>
        <v>2.9055002717797526E-2</v>
      </c>
      <c r="J37" s="72">
        <f>分析係数表!G40</f>
        <v>0.5308449982881025</v>
      </c>
      <c r="K37" s="74">
        <f t="shared" si="3"/>
        <v>1.5423702867990042E-2</v>
      </c>
      <c r="L37" s="75"/>
      <c r="M37" s="76"/>
      <c r="N37" s="77">
        <f>分析係数表!H40</f>
        <v>3.1726768564274997E-2</v>
      </c>
      <c r="O37" s="78">
        <f t="shared" si="4"/>
        <v>0.53262627490932102</v>
      </c>
      <c r="P37" s="72">
        <f>分析係数表!C40</f>
        <v>0.86812466863195592</v>
      </c>
      <c r="Q37" s="78">
        <f t="shared" si="5"/>
        <v>0.46238600841032734</v>
      </c>
      <c r="R37" s="79">
        <v>0.46642827343609117</v>
      </c>
      <c r="S37" s="80">
        <f t="shared" si="6"/>
        <v>0.49548327615388871</v>
      </c>
      <c r="T37" s="81">
        <f>分析係数表!F40</f>
        <v>0.72849135138041188</v>
      </c>
      <c r="U37" s="82">
        <f t="shared" si="7"/>
        <v>0.36095528143174022</v>
      </c>
      <c r="V37" s="83">
        <f>分析係数表!D40</f>
        <v>7.8167788596215718E-2</v>
      </c>
      <c r="W37" s="127">
        <f t="shared" si="8"/>
        <v>0</v>
      </c>
      <c r="X37" s="72">
        <f>分析係数表!E40</f>
        <v>7.1051953968348291E-2</v>
      </c>
      <c r="Y37" s="126">
        <f t="shared" si="9"/>
        <v>0</v>
      </c>
    </row>
    <row r="38" spans="1:25" x14ac:dyDescent="0.15">
      <c r="A38" s="10" t="s">
        <v>26</v>
      </c>
      <c r="B38" s="9" t="s">
        <v>233</v>
      </c>
      <c r="C38" s="86"/>
      <c r="D38" s="72">
        <f>投入係数表!AA38</f>
        <v>2.7156549520766771E-4</v>
      </c>
      <c r="E38" s="73">
        <f t="shared" si="0"/>
        <v>2.7156549520766772E-2</v>
      </c>
      <c r="F38" s="72">
        <f>分析係数表!C41</f>
        <v>0.9999434031873089</v>
      </c>
      <c r="G38" s="73">
        <f t="shared" si="1"/>
        <v>2.715501254662021E-2</v>
      </c>
      <c r="H38" s="73">
        <v>3.8707529696167045E-2</v>
      </c>
      <c r="I38" s="73">
        <f t="shared" si="2"/>
        <v>3.8707529696167045E-2</v>
      </c>
      <c r="J38" s="72">
        <f>分析係数表!G41</f>
        <v>0.50163334603597476</v>
      </c>
      <c r="K38" s="74">
        <f t="shared" si="3"/>
        <v>1.9416987638275131E-2</v>
      </c>
      <c r="L38" s="75"/>
      <c r="M38" s="76"/>
      <c r="N38" s="77">
        <f>分析係数表!H41</f>
        <v>4.605647758626856E-2</v>
      </c>
      <c r="O38" s="78">
        <f t="shared" si="4"/>
        <v>0.77319220337620997</v>
      </c>
      <c r="P38" s="72">
        <f>分析係数表!C41</f>
        <v>0.9999434031873089</v>
      </c>
      <c r="Q38" s="78">
        <f t="shared" si="5"/>
        <v>0.77314844316190123</v>
      </c>
      <c r="R38" s="79">
        <v>0.78764701828703654</v>
      </c>
      <c r="S38" s="80">
        <f t="shared" si="6"/>
        <v>0.82635454798320362</v>
      </c>
      <c r="T38" s="81">
        <f>分析係数表!F41</f>
        <v>0.6065809667987323</v>
      </c>
      <c r="U38" s="82">
        <f t="shared" si="7"/>
        <v>0.50125094063418107</v>
      </c>
      <c r="V38" s="83">
        <f>分析係数表!D41</f>
        <v>0.10372147914479408</v>
      </c>
      <c r="W38" s="127">
        <f t="shared" si="8"/>
        <v>0</v>
      </c>
      <c r="X38" s="72">
        <f>分析係数表!E41</f>
        <v>9.872112035903656E-2</v>
      </c>
      <c r="Y38" s="126">
        <f t="shared" si="9"/>
        <v>0</v>
      </c>
    </row>
    <row r="39" spans="1:25" x14ac:dyDescent="0.15">
      <c r="A39" s="10" t="s">
        <v>56</v>
      </c>
      <c r="B39" s="9" t="s">
        <v>472</v>
      </c>
      <c r="C39" s="86"/>
      <c r="D39" s="72">
        <f>投入係数表!AA39</f>
        <v>8.4291799787007456E-3</v>
      </c>
      <c r="E39" s="73">
        <f>$C$29*D39</f>
        <v>0.8429179978700746</v>
      </c>
      <c r="F39" s="72">
        <f>分析係数表!C42</f>
        <v>0.93692850875802069</v>
      </c>
      <c r="G39" s="73">
        <f>E39*F39</f>
        <v>0.78975390274970547</v>
      </c>
      <c r="H39" s="73">
        <v>0.9183444089721694</v>
      </c>
      <c r="I39" s="73">
        <f>C39+H39</f>
        <v>0.9183444089721694</v>
      </c>
      <c r="J39" s="72">
        <f>分析係数表!G42</f>
        <v>0.49922072097325781</v>
      </c>
      <c r="K39" s="74">
        <f>I39*J39</f>
        <v>0.45845655794884677</v>
      </c>
      <c r="L39" s="75"/>
      <c r="M39" s="76"/>
      <c r="N39" s="77">
        <f>分析係数表!H42</f>
        <v>1.1809361738003208E-2</v>
      </c>
      <c r="O39" s="78">
        <f t="shared" si="4"/>
        <v>0.1982545539999292</v>
      </c>
      <c r="P39" s="72">
        <f>分析係数表!C42</f>
        <v>0.93692850875802069</v>
      </c>
      <c r="Q39" s="78">
        <f>O39*P39</f>
        <v>0.18575034363364015</v>
      </c>
      <c r="R39" s="79">
        <v>0.20296259015459797</v>
      </c>
      <c r="S39" s="80">
        <f>I39+R39</f>
        <v>1.1213069991267675</v>
      </c>
      <c r="T39" s="81">
        <f>分析係数表!F42</f>
        <v>0.57339238661209846</v>
      </c>
      <c r="U39" s="82">
        <f>S39*T39</f>
        <v>0.64294889635414743</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72">
        <f>投入係数表!AA40</f>
        <v>0.14626198083067093</v>
      </c>
      <c r="E40" s="73">
        <f>$C$29*D40</f>
        <v>14.626198083067093</v>
      </c>
      <c r="F40" s="72">
        <f>分析係数表!C43</f>
        <v>0.64668770435795053</v>
      </c>
      <c r="G40" s="73">
        <f>E40*F40</f>
        <v>9.4585824618233154</v>
      </c>
      <c r="H40" s="73">
        <v>12.683945722861619</v>
      </c>
      <c r="I40" s="73">
        <f>C40+H40</f>
        <v>12.683945722861619</v>
      </c>
      <c r="J40" s="72">
        <f>分析係数表!G43</f>
        <v>0.34525361813281841</v>
      </c>
      <c r="K40" s="74">
        <f>I40*J40</f>
        <v>4.3791781530182607</v>
      </c>
      <c r="L40" s="75"/>
      <c r="M40" s="76"/>
      <c r="N40" s="77">
        <f>分析係数表!H43</f>
        <v>1.6687581740348217E-2</v>
      </c>
      <c r="O40" s="78">
        <f t="shared" si="4"/>
        <v>0.28014969383345339</v>
      </c>
      <c r="P40" s="72">
        <f>分析係数表!C43</f>
        <v>0.64668770435795053</v>
      </c>
      <c r="Q40" s="78">
        <f>O40*P40</f>
        <v>0.18116936238173867</v>
      </c>
      <c r="R40" s="79">
        <v>0.73016820700936336</v>
      </c>
      <c r="S40" s="80">
        <f>I40+R40</f>
        <v>13.414113929870982</v>
      </c>
      <c r="T40" s="81">
        <f>分析係数表!F43</f>
        <v>0.5971160790993254</v>
      </c>
      <c r="U40" s="82">
        <f>S40*T40</f>
        <v>8.0097831143962051</v>
      </c>
      <c r="V40" s="83">
        <f>分析係数表!D43</f>
        <v>0.11965406207615147</v>
      </c>
      <c r="W40" s="127">
        <f>ROUND(S40*V40,0)</f>
        <v>2</v>
      </c>
      <c r="X40" s="72">
        <f>分析係数表!E43</f>
        <v>0.10089499703022012</v>
      </c>
      <c r="Y40" s="126">
        <f>ROUND(S40*X40,0)</f>
        <v>1</v>
      </c>
    </row>
    <row r="41" spans="1:25" x14ac:dyDescent="0.15">
      <c r="A41" s="10" t="s">
        <v>166</v>
      </c>
      <c r="B41" s="9" t="s">
        <v>42</v>
      </c>
      <c r="C41" s="86"/>
      <c r="D41" s="72">
        <f>投入係数表!AA41</f>
        <v>2.8221512247071352E-4</v>
      </c>
      <c r="E41" s="73">
        <f>$C$29*D41</f>
        <v>2.8221512247071354E-2</v>
      </c>
      <c r="F41" s="72">
        <f>分析係数表!C44</f>
        <v>0.69156580457188765</v>
      </c>
      <c r="G41" s="73">
        <f>E41*F41</f>
        <v>1.9517032823381283E-2</v>
      </c>
      <c r="H41" s="73">
        <v>4.9003126042438547E-2</v>
      </c>
      <c r="I41" s="73">
        <f>C41+H41</f>
        <v>4.9003126042438547E-2</v>
      </c>
      <c r="J41" s="72">
        <f>分析係数表!G44</f>
        <v>0.27271905819722003</v>
      </c>
      <c r="K41" s="74">
        <f>I41*J41</f>
        <v>1.3364086383013507E-2</v>
      </c>
      <c r="L41" s="75"/>
      <c r="M41" s="76"/>
      <c r="N41" s="77">
        <f>分析係数表!H44</f>
        <v>0.15674397651271663</v>
      </c>
      <c r="O41" s="78">
        <f t="shared" si="4"/>
        <v>2.6314044607256122</v>
      </c>
      <c r="P41" s="72">
        <f>分析係数表!C44</f>
        <v>0.69156580457188765</v>
      </c>
      <c r="Q41" s="78">
        <f>O41*P41</f>
        <v>1.8197893430357621</v>
      </c>
      <c r="R41" s="79">
        <v>1.8544178310350756</v>
      </c>
      <c r="S41" s="80">
        <f>I41+R41</f>
        <v>1.9034209570775142</v>
      </c>
      <c r="T41" s="81">
        <f>分析係数表!F44</f>
        <v>0.50862281906626206</v>
      </c>
      <c r="U41" s="82">
        <f>S41*T41</f>
        <v>0.9681233330585679</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72">
        <f>投入係数表!AA42</f>
        <v>9.9041533546325887E-4</v>
      </c>
      <c r="E42" s="73">
        <f>$C$29*D42</f>
        <v>9.9041533546325888E-2</v>
      </c>
      <c r="F42" s="72">
        <f>分析係数表!C45</f>
        <v>1</v>
      </c>
      <c r="G42" s="73">
        <f>E42*F42</f>
        <v>9.9041533546325888E-2</v>
      </c>
      <c r="H42" s="73">
        <v>0.16070002933064184</v>
      </c>
      <c r="I42" s="73">
        <f>C42+H42</f>
        <v>0.16070002933064184</v>
      </c>
      <c r="J42" s="72">
        <f>分析係数表!G45</f>
        <v>0</v>
      </c>
      <c r="K42" s="74">
        <f>I42*J42</f>
        <v>0</v>
      </c>
      <c r="L42" s="75"/>
      <c r="M42" s="76"/>
      <c r="N42" s="77">
        <f>分析係数表!H45</f>
        <v>0</v>
      </c>
      <c r="O42" s="78">
        <f t="shared" si="4"/>
        <v>0</v>
      </c>
      <c r="P42" s="72">
        <f>分析係数表!C45</f>
        <v>1</v>
      </c>
      <c r="Q42" s="78">
        <f>O42*P42</f>
        <v>0</v>
      </c>
      <c r="R42" s="79">
        <v>2.0525880066481164E-2</v>
      </c>
      <c r="S42" s="80">
        <f>I42+R42</f>
        <v>0.18122590939712302</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47">
        <f>投入係数表!AA43</f>
        <v>9.2811501597444088E-3</v>
      </c>
      <c r="E43" s="441">
        <f>$C$29*D43</f>
        <v>0.9281150159744409</v>
      </c>
      <c r="F43" s="447">
        <f>分析係数表!C46</f>
        <v>0.99300149364803736</v>
      </c>
      <c r="G43" s="441">
        <f>E43*F43</f>
        <v>0.92161959713979191</v>
      </c>
      <c r="H43" s="441">
        <v>1.1741987154046529</v>
      </c>
      <c r="I43" s="441">
        <f>C43+H43</f>
        <v>1.1741987154046529</v>
      </c>
      <c r="J43" s="447">
        <f>分析係数表!G46</f>
        <v>1.2662527198429125E-2</v>
      </c>
      <c r="K43" s="442">
        <f>I43*J43</f>
        <v>1.4868323170171957E-2</v>
      </c>
      <c r="L43" s="448"/>
      <c r="M43" s="449"/>
      <c r="N43" s="450">
        <f>分析係数表!H46</f>
        <v>3.642815848522589E-5</v>
      </c>
      <c r="O43" s="451">
        <f t="shared" si="4"/>
        <v>6.1155280647270092E-4</v>
      </c>
      <c r="P43" s="447">
        <f>分析係数表!C46</f>
        <v>0.99300149364803736</v>
      </c>
      <c r="Q43" s="451">
        <f>O43*P43</f>
        <v>6.072728502720411E-4</v>
      </c>
      <c r="R43" s="452">
        <v>5.3675710203120383E-2</v>
      </c>
      <c r="S43" s="444">
        <f>I43+R43</f>
        <v>1.2278744256077734</v>
      </c>
      <c r="T43" s="453">
        <f>分析係数表!F46</f>
        <v>0.42786180544499286</v>
      </c>
      <c r="U43" s="445">
        <f>S43*T43</f>
        <v>0.52536056860027547</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72">
        <f>投入係数表!AA44</f>
        <v>0.51653887113951014</v>
      </c>
      <c r="E44" s="441">
        <f>SUM(E5:E43)</f>
        <v>51.653887113951022</v>
      </c>
      <c r="F44" s="447">
        <f>分析係数表!C47</f>
        <v>0.58532523599566522</v>
      </c>
      <c r="G44" s="441">
        <f>SUM(G5:G43)</f>
        <v>34.672665887249984</v>
      </c>
      <c r="H44" s="441">
        <f>SUM(H5:H43)</f>
        <v>45.461775323124677</v>
      </c>
      <c r="I44" s="441">
        <f>SUM(I5:I43)</f>
        <v>145.46177532312464</v>
      </c>
      <c r="J44" s="72">
        <f>分析係数表!G47</f>
        <v>0.25475569279079324</v>
      </c>
      <c r="K44" s="442">
        <f>SUM(K5:K43)</f>
        <v>24.615710266871776</v>
      </c>
      <c r="L44" s="15">
        <f>最終需要_まとめ!M21</f>
        <v>0.68200000000000005</v>
      </c>
      <c r="M44" s="441">
        <f>K44*L44</f>
        <v>16.787914402006553</v>
      </c>
      <c r="N44" s="77">
        <f>分析係数表!H47</f>
        <v>1</v>
      </c>
      <c r="O44" s="443">
        <f>SUM(O5:O43)</f>
        <v>16.787914402006553</v>
      </c>
      <c r="P44" s="72">
        <f>分析係数表!C47</f>
        <v>0.58532523599566522</v>
      </c>
      <c r="Q44" s="443">
        <f>SUM(Q5:Q43)</f>
        <v>10.901446358471308</v>
      </c>
      <c r="R44" s="441">
        <f>SUM(R5:R43)</f>
        <v>13.385354847272458</v>
      </c>
      <c r="S44" s="444">
        <f>SUM(S5:S43)</f>
        <v>158.84713017039718</v>
      </c>
      <c r="T44" s="453">
        <f>分析係数表!F47</f>
        <v>0.5063294671067512</v>
      </c>
      <c r="U44" s="445">
        <f>SUM(U5:U43)</f>
        <v>78.618956793662093</v>
      </c>
      <c r="V44" s="454">
        <f>分析係数表!D47</f>
        <v>6.4581730562403572E-2</v>
      </c>
      <c r="W44" s="446">
        <f>SUM(W5:W43)</f>
        <v>4</v>
      </c>
      <c r="X44" s="88">
        <f>分析係数表!E47</f>
        <v>5.7136770824146227E-2</v>
      </c>
      <c r="Y44" s="125">
        <f>SUM(Y5:Y43)</f>
        <v>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Q48"/>
  <sheetViews>
    <sheetView workbookViewId="0">
      <pane xSplit="2" ySplit="5" topLeftCell="C33" activePane="bottomRight" state="frozen"/>
      <selection pane="topRight" activeCell="C1" sqref="C1"/>
      <selection pane="bottomLeft" activeCell="A6" sqref="A6"/>
      <selection pane="bottomRight" activeCell="J38" sqref="J38"/>
    </sheetView>
  </sheetViews>
  <sheetFormatPr defaultColWidth="9" defaultRowHeight="12" x14ac:dyDescent="0.15"/>
  <cols>
    <col min="1" max="1" width="3.5" style="49" customWidth="1"/>
    <col min="2" max="2" width="22.875" style="49" customWidth="1"/>
    <col min="3" max="17" width="9.625" style="49" customWidth="1"/>
    <col min="18" max="16384" width="9" style="49"/>
  </cols>
  <sheetData>
    <row r="1" spans="1:17" x14ac:dyDescent="0.15">
      <c r="A1" s="213"/>
      <c r="B1" s="213" t="s">
        <v>314</v>
      </c>
      <c r="G1" s="54"/>
    </row>
    <row r="2" spans="1:17" ht="14.25" customHeight="1" x14ac:dyDescent="0.15">
      <c r="A2" s="208"/>
      <c r="B2" s="209"/>
      <c r="C2" s="203" t="s">
        <v>315</v>
      </c>
      <c r="D2" s="117" t="s">
        <v>316</v>
      </c>
      <c r="E2" s="877" t="s">
        <v>317</v>
      </c>
      <c r="F2" s="878"/>
      <c r="G2" s="878"/>
      <c r="H2" s="879"/>
      <c r="I2" s="877" t="s">
        <v>318</v>
      </c>
      <c r="J2" s="878"/>
      <c r="K2" s="878"/>
      <c r="L2" s="879"/>
      <c r="M2" s="877" t="s">
        <v>319</v>
      </c>
      <c r="N2" s="878"/>
      <c r="O2" s="878"/>
      <c r="P2" s="879"/>
      <c r="Q2" s="327" t="s">
        <v>120</v>
      </c>
    </row>
    <row r="3" spans="1:17" x14ac:dyDescent="0.15">
      <c r="A3" s="128"/>
      <c r="B3" s="214"/>
      <c r="C3" s="204" t="s">
        <v>320</v>
      </c>
      <c r="D3" s="154" t="s">
        <v>321</v>
      </c>
      <c r="E3" s="53"/>
      <c r="F3" s="105"/>
      <c r="G3" s="105"/>
      <c r="H3" s="149"/>
      <c r="I3" s="105"/>
      <c r="J3" s="105"/>
      <c r="K3" s="105"/>
      <c r="L3" s="105"/>
      <c r="M3" s="53"/>
      <c r="N3" s="105"/>
      <c r="O3" s="105"/>
      <c r="P3" s="149"/>
      <c r="Q3" s="328"/>
    </row>
    <row r="4" spans="1:17" ht="25.5" customHeight="1" x14ac:dyDescent="0.15">
      <c r="A4" s="128"/>
      <c r="B4" s="214"/>
      <c r="C4" s="103"/>
      <c r="D4" s="105"/>
      <c r="E4" s="210" t="s">
        <v>322</v>
      </c>
      <c r="F4" s="205" t="s">
        <v>323</v>
      </c>
      <c r="G4" s="206" t="s">
        <v>324</v>
      </c>
      <c r="H4" s="211" t="s">
        <v>325</v>
      </c>
      <c r="I4" s="212" t="s">
        <v>79</v>
      </c>
      <c r="J4" s="205" t="s">
        <v>326</v>
      </c>
      <c r="K4" s="332" t="s">
        <v>324</v>
      </c>
      <c r="L4" s="205" t="s">
        <v>327</v>
      </c>
      <c r="M4" s="331" t="s">
        <v>328</v>
      </c>
      <c r="N4" s="205" t="s">
        <v>329</v>
      </c>
      <c r="O4" s="332" t="s">
        <v>324</v>
      </c>
      <c r="P4" s="205" t="s">
        <v>319</v>
      </c>
      <c r="Q4" s="329"/>
    </row>
    <row r="5" spans="1:17" x14ac:dyDescent="0.15">
      <c r="A5" s="215"/>
      <c r="B5" s="216"/>
      <c r="C5" s="204" t="s">
        <v>330</v>
      </c>
      <c r="D5" s="154" t="s">
        <v>331</v>
      </c>
      <c r="E5" s="217" t="s">
        <v>332</v>
      </c>
      <c r="F5" s="150" t="s">
        <v>333</v>
      </c>
      <c r="G5" s="154" t="s">
        <v>334</v>
      </c>
      <c r="H5" s="150" t="s">
        <v>335</v>
      </c>
      <c r="I5" s="154" t="s">
        <v>336</v>
      </c>
      <c r="J5" s="204" t="s">
        <v>337</v>
      </c>
      <c r="K5" s="333" t="s">
        <v>338</v>
      </c>
      <c r="L5" s="204" t="s">
        <v>339</v>
      </c>
      <c r="M5" s="217" t="s">
        <v>340</v>
      </c>
      <c r="N5" s="204" t="s">
        <v>341</v>
      </c>
      <c r="O5" s="333" t="s">
        <v>342</v>
      </c>
      <c r="P5" s="204" t="s">
        <v>343</v>
      </c>
      <c r="Q5" s="204" t="s">
        <v>344</v>
      </c>
    </row>
    <row r="6" spans="1:17" x14ac:dyDescent="0.15">
      <c r="A6" s="96" t="s">
        <v>219</v>
      </c>
      <c r="B6" s="122" t="s">
        <v>220</v>
      </c>
      <c r="C6" s="218">
        <f>D6+P6</f>
        <v>10.684401233194921</v>
      </c>
      <c r="D6" s="219">
        <f>H6+L6</f>
        <v>6.4259945885998606</v>
      </c>
      <c r="E6" s="474">
        <f t="array" ref="E6:E45">TRANSPOSE(投入係数表!C47:AP47)</f>
        <v>0.20192332887875691</v>
      </c>
      <c r="F6" s="219">
        <f>E6*Q6</f>
        <v>21.995696085837768</v>
      </c>
      <c r="G6" s="472">
        <f>税収係数1!P17</f>
        <v>0.2324837662465174</v>
      </c>
      <c r="H6" s="219">
        <f>F6*G6</f>
        <v>5.1136422672493449</v>
      </c>
      <c r="I6" s="474">
        <f>分析係数表!G8</f>
        <v>0.11982810575688495</v>
      </c>
      <c r="J6" s="220">
        <f>I6*Q6</f>
        <v>13.052987049122258</v>
      </c>
      <c r="K6" s="472">
        <f>税収係数1!M17</f>
        <v>0.10054038331699443</v>
      </c>
      <c r="L6" s="220">
        <f>J6*K6</f>
        <v>1.3123523213505157</v>
      </c>
      <c r="M6" s="474">
        <f>分析係数表!F8</f>
        <v>0.4520504153237429</v>
      </c>
      <c r="N6" s="220">
        <f>Q6*M6</f>
        <v>49.242272332525154</v>
      </c>
      <c r="O6" s="472">
        <f>税収係数2!C57</f>
        <v>8.6478678640959622E-2</v>
      </c>
      <c r="P6" s="219">
        <f>N6*O6</f>
        <v>4.2584066445950599</v>
      </c>
      <c r="Q6" s="324">
        <f>部門別まとめ!C6</f>
        <v>108.93093040797129</v>
      </c>
    </row>
    <row r="7" spans="1:17" x14ac:dyDescent="0.15">
      <c r="A7" s="96" t="s">
        <v>177</v>
      </c>
      <c r="B7" s="122" t="s">
        <v>221</v>
      </c>
      <c r="C7" s="221">
        <f>D7+P7</f>
        <v>20.848228925850343</v>
      </c>
      <c r="D7" s="222">
        <f>H7+L7</f>
        <v>13.287003981356758</v>
      </c>
      <c r="E7" s="475">
        <v>0.42302704705446459</v>
      </c>
      <c r="F7" s="222">
        <f>E7*Q7</f>
        <v>44.689752216382928</v>
      </c>
      <c r="G7" s="473">
        <f>G6</f>
        <v>0.2324837662465174</v>
      </c>
      <c r="H7" s="222">
        <f>F7*G7</f>
        <v>10.389641907888352</v>
      </c>
      <c r="I7" s="475">
        <f>分析係数表!G9</f>
        <v>0.27278621711745094</v>
      </c>
      <c r="J7" s="223">
        <f>I7*Q7</f>
        <v>28.817893645116648</v>
      </c>
      <c r="K7" s="473">
        <f>K6</f>
        <v>0.10054038331699443</v>
      </c>
      <c r="L7" s="223">
        <f>J7*K7</f>
        <v>2.8973620734684054</v>
      </c>
      <c r="M7" s="475">
        <f>分析係数表!F9</f>
        <v>0.74407187847350875</v>
      </c>
      <c r="N7" s="223">
        <f>Q7*M7</f>
        <v>78.605819915525302</v>
      </c>
      <c r="O7" s="473">
        <f>税収係数2!D57</f>
        <v>9.6191668156624346E-2</v>
      </c>
      <c r="P7" s="222">
        <f>N7*O7</f>
        <v>7.5612249444935831</v>
      </c>
      <c r="Q7" s="325">
        <f>部門別まとめ!C7</f>
        <v>105.64277751873661</v>
      </c>
    </row>
    <row r="8" spans="1:17" x14ac:dyDescent="0.15">
      <c r="A8" s="96" t="s">
        <v>178</v>
      </c>
      <c r="B8" s="122" t="s">
        <v>222</v>
      </c>
      <c r="C8" s="221">
        <f t="shared" ref="C8:C44" si="0">D8+P8</f>
        <v>10.742411872811845</v>
      </c>
      <c r="D8" s="222">
        <f t="shared" ref="D8:D44" si="1">H8+L8</f>
        <v>5.5262395715667614</v>
      </c>
      <c r="E8" s="475">
        <v>0.14757137560252132</v>
      </c>
      <c r="F8" s="222">
        <f t="shared" ref="F8:F44" si="2">E8*Q8</f>
        <v>15.605342465158298</v>
      </c>
      <c r="G8" s="473">
        <f t="shared" ref="G8:G44" si="3">G7</f>
        <v>0.2324837662465174</v>
      </c>
      <c r="H8" s="222">
        <f t="shared" ref="H8:H44" si="4">F8*G8</f>
        <v>3.6279887898667131</v>
      </c>
      <c r="I8" s="475">
        <f>分析係数表!G10</f>
        <v>0.17854260725424764</v>
      </c>
      <c r="J8" s="223">
        <f t="shared" ref="J8:J44" si="5">I8*Q8</f>
        <v>18.880480848327789</v>
      </c>
      <c r="K8" s="473">
        <f t="shared" ref="K8:K44" si="6">K7</f>
        <v>0.10054038331699443</v>
      </c>
      <c r="L8" s="223">
        <f t="shared" ref="L8:L44" si="7">J8*K8</f>
        <v>1.898250781700048</v>
      </c>
      <c r="M8" s="475">
        <f>分析係数表!F10</f>
        <v>0.51654343606185527</v>
      </c>
      <c r="N8" s="223">
        <f t="shared" ref="N8:N44" si="8">Q8*M8</f>
        <v>54.62331149901626</v>
      </c>
      <c r="O8" s="473">
        <f>税収係数2!E57</f>
        <v>9.5493520222387537E-2</v>
      </c>
      <c r="P8" s="222">
        <f t="shared" ref="P8:P44" si="9">N8*O8</f>
        <v>5.2161723012450834</v>
      </c>
      <c r="Q8" s="325">
        <f>部門別まとめ!C8</f>
        <v>105.7477603731958</v>
      </c>
    </row>
    <row r="9" spans="1:17" x14ac:dyDescent="0.15">
      <c r="A9" s="96" t="s">
        <v>179</v>
      </c>
      <c r="B9" s="122" t="s">
        <v>27</v>
      </c>
      <c r="C9" s="221">
        <f t="shared" si="0"/>
        <v>48.725846056591429</v>
      </c>
      <c r="D9" s="222">
        <f t="shared" si="1"/>
        <v>3.1937010550542384</v>
      </c>
      <c r="E9" s="475">
        <v>3.0700351774864087E-2</v>
      </c>
      <c r="F9" s="222">
        <f t="shared" si="2"/>
        <v>3.1870988944692051</v>
      </c>
      <c r="G9" s="473">
        <f t="shared" si="3"/>
        <v>0.2324837662465174</v>
      </c>
      <c r="H9" s="222">
        <f t="shared" si="4"/>
        <v>0.74094875438631269</v>
      </c>
      <c r="I9" s="475">
        <f>分析係数表!G11</f>
        <v>0.2349962690544718</v>
      </c>
      <c r="J9" s="223">
        <f t="shared" si="5"/>
        <v>24.395692752976952</v>
      </c>
      <c r="K9" s="473">
        <f t="shared" si="6"/>
        <v>0.10054038331699443</v>
      </c>
      <c r="L9" s="223">
        <f t="shared" si="7"/>
        <v>2.4527523006679259</v>
      </c>
      <c r="M9" s="475">
        <f>分析係数表!F11</f>
        <v>0.38828483104146677</v>
      </c>
      <c r="N9" s="223">
        <f t="shared" si="8"/>
        <v>40.309054594111387</v>
      </c>
      <c r="O9" s="473">
        <f>税収係数2!F57</f>
        <v>1.1295761078998072</v>
      </c>
      <c r="P9" s="222">
        <f t="shared" si="9"/>
        <v>45.532145001537188</v>
      </c>
      <c r="Q9" s="325">
        <f>部門別まとめ!C9</f>
        <v>103.81310669797088</v>
      </c>
    </row>
    <row r="10" spans="1:17" x14ac:dyDescent="0.15">
      <c r="A10" s="96" t="s">
        <v>180</v>
      </c>
      <c r="B10" s="122" t="s">
        <v>151</v>
      </c>
      <c r="C10" s="221">
        <f t="shared" si="0"/>
        <v>11.569891461209465</v>
      </c>
      <c r="D10" s="222">
        <f t="shared" si="1"/>
        <v>4.736762892881508</v>
      </c>
      <c r="E10" s="475">
        <v>8.1898332071121543E-2</v>
      </c>
      <c r="F10" s="222">
        <f t="shared" si="2"/>
        <v>11.573934181011159</v>
      </c>
      <c r="G10" s="473">
        <f t="shared" si="3"/>
        <v>0.2324837662465174</v>
      </c>
      <c r="H10" s="222">
        <f t="shared" si="4"/>
        <v>2.6907518086907762</v>
      </c>
      <c r="I10" s="475">
        <f>分析係数表!G12</f>
        <v>0.14399966915404239</v>
      </c>
      <c r="J10" s="223">
        <f t="shared" si="5"/>
        <v>20.350142069180798</v>
      </c>
      <c r="K10" s="473">
        <f t="shared" si="6"/>
        <v>0.10054038331699443</v>
      </c>
      <c r="L10" s="223">
        <f t="shared" si="7"/>
        <v>2.0460110841907317</v>
      </c>
      <c r="M10" s="475">
        <f>分析係数表!F12</f>
        <v>0.33481714299007204</v>
      </c>
      <c r="N10" s="223">
        <f t="shared" si="8"/>
        <v>47.316611677464508</v>
      </c>
      <c r="O10" s="473">
        <f>税収係数2!G57</f>
        <v>0.14441288854126408</v>
      </c>
      <c r="P10" s="222">
        <f t="shared" si="9"/>
        <v>6.8331285683279566</v>
      </c>
      <c r="Q10" s="325">
        <f>部門別まとめ!C10</f>
        <v>141.32075572626081</v>
      </c>
    </row>
    <row r="11" spans="1:17" x14ac:dyDescent="0.15">
      <c r="A11" s="96" t="s">
        <v>181</v>
      </c>
      <c r="B11" s="122" t="s">
        <v>28</v>
      </c>
      <c r="C11" s="221">
        <f t="shared" si="0"/>
        <v>7.552716197289814</v>
      </c>
      <c r="D11" s="222">
        <f t="shared" si="1"/>
        <v>2.0166208041721401</v>
      </c>
      <c r="E11" s="475">
        <v>-1.8472402899089389E-2</v>
      </c>
      <c r="F11" s="222">
        <f t="shared" si="2"/>
        <v>-1.9172738150071607</v>
      </c>
      <c r="G11" s="473">
        <f t="shared" si="3"/>
        <v>0.2324837662465174</v>
      </c>
      <c r="H11" s="222">
        <f t="shared" si="4"/>
        <v>-0.44573503743869336</v>
      </c>
      <c r="I11" s="475">
        <f>分析係数表!G13</f>
        <v>0.23596605339775753</v>
      </c>
      <c r="J11" s="223">
        <f t="shared" si="5"/>
        <v>24.49121199237182</v>
      </c>
      <c r="K11" s="473">
        <f t="shared" si="6"/>
        <v>0.10054038331699443</v>
      </c>
      <c r="L11" s="223">
        <f t="shared" si="7"/>
        <v>2.4623558416108335</v>
      </c>
      <c r="M11" s="475">
        <f>分析係数表!F13</f>
        <v>0.36934894381465649</v>
      </c>
      <c r="N11" s="223">
        <f t="shared" si="8"/>
        <v>38.335189116695823</v>
      </c>
      <c r="O11" s="473">
        <f>O10</f>
        <v>0.14441288854126408</v>
      </c>
      <c r="P11" s="222">
        <f t="shared" si="9"/>
        <v>5.536095393117674</v>
      </c>
      <c r="Q11" s="325">
        <f>部門別まとめ!C11</f>
        <v>103.79125149450233</v>
      </c>
    </row>
    <row r="12" spans="1:17" x14ac:dyDescent="0.15">
      <c r="A12" s="96" t="s">
        <v>182</v>
      </c>
      <c r="B12" s="122" t="s">
        <v>223</v>
      </c>
      <c r="C12" s="221">
        <f t="shared" si="0"/>
        <v>10.413903348376596</v>
      </c>
      <c r="D12" s="222">
        <f t="shared" si="1"/>
        <v>4.3581550401214226</v>
      </c>
      <c r="E12" s="475">
        <v>7.0310581705429892E-2</v>
      </c>
      <c r="F12" s="222">
        <f t="shared" si="2"/>
        <v>9.0082885741369711</v>
      </c>
      <c r="G12" s="473">
        <f t="shared" si="3"/>
        <v>0.2324837662465174</v>
      </c>
      <c r="H12" s="222">
        <f t="shared" si="4"/>
        <v>2.0942808551508332</v>
      </c>
      <c r="I12" s="475">
        <f>分析係数表!G14</f>
        <v>0.17574790290253137</v>
      </c>
      <c r="J12" s="223">
        <f t="shared" si="5"/>
        <v>22.517063395638807</v>
      </c>
      <c r="K12" s="473">
        <f t="shared" si="6"/>
        <v>0.10054038331699443</v>
      </c>
      <c r="L12" s="223">
        <f t="shared" si="7"/>
        <v>2.2638741849705899</v>
      </c>
      <c r="M12" s="475">
        <f>分析係数表!F14</f>
        <v>0.32729567218469302</v>
      </c>
      <c r="N12" s="223">
        <f t="shared" si="8"/>
        <v>41.933572338488489</v>
      </c>
      <c r="O12" s="473">
        <f t="shared" ref="O12:O27" si="10">O11</f>
        <v>0.14441288854126408</v>
      </c>
      <c r="P12" s="222">
        <f t="shared" si="9"/>
        <v>6.0557483082551729</v>
      </c>
      <c r="Q12" s="325">
        <f>部門別まとめ!C12</f>
        <v>128.12137740344261</v>
      </c>
    </row>
    <row r="13" spans="1:17" x14ac:dyDescent="0.15">
      <c r="A13" s="96" t="s">
        <v>183</v>
      </c>
      <c r="B13" s="122" t="s">
        <v>29</v>
      </c>
      <c r="C13" s="221">
        <f t="shared" si="0"/>
        <v>9.2960580699608002</v>
      </c>
      <c r="D13" s="222">
        <f t="shared" si="1"/>
        <v>3.2608898922846405</v>
      </c>
      <c r="E13" s="475">
        <v>6.5855640519120198E-2</v>
      </c>
      <c r="F13" s="222">
        <f t="shared" si="2"/>
        <v>8.3385641616320356</v>
      </c>
      <c r="G13" s="473">
        <f t="shared" si="3"/>
        <v>0.2324837662465174</v>
      </c>
      <c r="H13" s="222">
        <f t="shared" si="4"/>
        <v>1.9385808013844494</v>
      </c>
      <c r="I13" s="475">
        <f>分析係数表!G15</f>
        <v>0.10387096116118634</v>
      </c>
      <c r="J13" s="223">
        <f t="shared" si="5"/>
        <v>13.152019589293529</v>
      </c>
      <c r="K13" s="473">
        <f t="shared" si="6"/>
        <v>0.10054038331699443</v>
      </c>
      <c r="L13" s="223">
        <f t="shared" si="7"/>
        <v>1.3223090909001911</v>
      </c>
      <c r="M13" s="475">
        <f>分析係数表!F15</f>
        <v>0.33005409485469872</v>
      </c>
      <c r="N13" s="223">
        <f t="shared" si="8"/>
        <v>41.791063378333369</v>
      </c>
      <c r="O13" s="473">
        <f t="shared" si="10"/>
        <v>0.14441288854126408</v>
      </c>
      <c r="P13" s="222">
        <f t="shared" si="9"/>
        <v>6.0351681776761597</v>
      </c>
      <c r="Q13" s="325">
        <f>部門別まとめ!C13</f>
        <v>126.61883015489096</v>
      </c>
    </row>
    <row r="14" spans="1:17" x14ac:dyDescent="0.15">
      <c r="A14" s="96" t="s">
        <v>184</v>
      </c>
      <c r="B14" s="122" t="s">
        <v>30</v>
      </c>
      <c r="C14" s="221">
        <f t="shared" si="0"/>
        <v>3.4442374899310515</v>
      </c>
      <c r="D14" s="222">
        <f t="shared" si="1"/>
        <v>0.6546571210778096</v>
      </c>
      <c r="E14" s="475">
        <v>1.6357981791646395E-2</v>
      </c>
      <c r="F14" s="222">
        <f t="shared" si="2"/>
        <v>1.8492727194596807</v>
      </c>
      <c r="G14" s="473">
        <f t="shared" si="3"/>
        <v>0.2324837662465174</v>
      </c>
      <c r="H14" s="222">
        <f t="shared" si="4"/>
        <v>0.42992588663692599</v>
      </c>
      <c r="I14" s="475">
        <f>分析係数表!G16</f>
        <v>1.9772048092292722E-2</v>
      </c>
      <c r="J14" s="223">
        <f t="shared" si="5"/>
        <v>2.2352335153957692</v>
      </c>
      <c r="K14" s="473">
        <f t="shared" si="6"/>
        <v>0.10054038331699443</v>
      </c>
      <c r="L14" s="223">
        <f t="shared" si="7"/>
        <v>0.22473123444088361</v>
      </c>
      <c r="M14" s="475">
        <f>分析係数表!F16</f>
        <v>0.17086837167280561</v>
      </c>
      <c r="N14" s="223">
        <f t="shared" si="8"/>
        <v>19.316699479050698</v>
      </c>
      <c r="O14" s="473">
        <f t="shared" si="10"/>
        <v>0.14441288854126408</v>
      </c>
      <c r="P14" s="222">
        <f t="shared" si="9"/>
        <v>2.7895803688532421</v>
      </c>
      <c r="Q14" s="325">
        <f>部門別まとめ!C14</f>
        <v>113.05017593332066</v>
      </c>
    </row>
    <row r="15" spans="1:17" x14ac:dyDescent="0.15">
      <c r="A15" s="96" t="s">
        <v>2</v>
      </c>
      <c r="B15" s="122" t="s">
        <v>469</v>
      </c>
      <c r="C15" s="221">
        <f t="shared" si="0"/>
        <v>9.1535263145120638</v>
      </c>
      <c r="D15" s="222">
        <f t="shared" si="1"/>
        <v>2.823592087856309</v>
      </c>
      <c r="E15" s="475">
        <v>1.3006987017992106E-3</v>
      </c>
      <c r="F15" s="222">
        <f t="shared" si="2"/>
        <v>0.1541079733832656</v>
      </c>
      <c r="G15" s="473">
        <f t="shared" si="3"/>
        <v>0.2324837662465174</v>
      </c>
      <c r="H15" s="222">
        <f t="shared" si="4"/>
        <v>3.582760206075964E-2</v>
      </c>
      <c r="I15" s="475">
        <f>分析係数表!G17</f>
        <v>0.23402763404868787</v>
      </c>
      <c r="J15" s="223">
        <f t="shared" si="5"/>
        <v>27.727808407155049</v>
      </c>
      <c r="K15" s="473">
        <f t="shared" si="6"/>
        <v>0.10054038331699443</v>
      </c>
      <c r="L15" s="223">
        <f t="shared" si="7"/>
        <v>2.7877644857955493</v>
      </c>
      <c r="M15" s="475">
        <f>分析係数表!F17</f>
        <v>0.36995154049829787</v>
      </c>
      <c r="N15" s="223">
        <f t="shared" si="8"/>
        <v>43.832197323904786</v>
      </c>
      <c r="O15" s="473">
        <f t="shared" si="10"/>
        <v>0.14441288854126408</v>
      </c>
      <c r="P15" s="222">
        <f t="shared" si="9"/>
        <v>6.3299342266557552</v>
      </c>
      <c r="Q15" s="325">
        <f>部門別まとめ!C15</f>
        <v>118.48091581093567</v>
      </c>
    </row>
    <row r="16" spans="1:17" x14ac:dyDescent="0.15">
      <c r="A16" s="96" t="s">
        <v>3</v>
      </c>
      <c r="B16" s="122" t="s">
        <v>31</v>
      </c>
      <c r="C16" s="221">
        <f t="shared" si="0"/>
        <v>12.181002116035458</v>
      </c>
      <c r="D16" s="222">
        <f t="shared" si="1"/>
        <v>4.8682164587291812</v>
      </c>
      <c r="E16" s="475">
        <v>9.7585808473884705E-2</v>
      </c>
      <c r="F16" s="222">
        <f t="shared" si="2"/>
        <v>10.661363623762853</v>
      </c>
      <c r="G16" s="473">
        <f t="shared" si="3"/>
        <v>0.2324837662465174</v>
      </c>
      <c r="H16" s="222">
        <f t="shared" si="4"/>
        <v>2.4785939685760066</v>
      </c>
      <c r="I16" s="475">
        <f>分析係数表!G18</f>
        <v>0.21755179396051724</v>
      </c>
      <c r="J16" s="223">
        <f t="shared" si="5"/>
        <v>23.767787741756653</v>
      </c>
      <c r="K16" s="473">
        <f t="shared" si="6"/>
        <v>0.10054038331699443</v>
      </c>
      <c r="L16" s="223">
        <f t="shared" si="7"/>
        <v>2.3896224901531751</v>
      </c>
      <c r="M16" s="475">
        <f>分析係数表!F18</f>
        <v>0.4635011306393737</v>
      </c>
      <c r="N16" s="223">
        <f t="shared" si="8"/>
        <v>50.638040213541906</v>
      </c>
      <c r="O16" s="473">
        <f t="shared" si="10"/>
        <v>0.14441288854126408</v>
      </c>
      <c r="P16" s="222">
        <f t="shared" si="9"/>
        <v>7.3127856573062759</v>
      </c>
      <c r="Q16" s="325">
        <f>部門別まとめ!C16</f>
        <v>109.25116869443141</v>
      </c>
    </row>
    <row r="17" spans="1:17" x14ac:dyDescent="0.15">
      <c r="A17" s="96" t="s">
        <v>4</v>
      </c>
      <c r="B17" s="122" t="s">
        <v>32</v>
      </c>
      <c r="C17" s="221">
        <f t="shared" si="0"/>
        <v>7.8703316328349509</v>
      </c>
      <c r="D17" s="222">
        <f t="shared" si="1"/>
        <v>3.7357057645351439</v>
      </c>
      <c r="E17" s="475">
        <v>8.0705521580020284E-2</v>
      </c>
      <c r="F17" s="222">
        <f t="shared" si="2"/>
        <v>13.094836707511076</v>
      </c>
      <c r="G17" s="473">
        <f t="shared" si="3"/>
        <v>0.2324837662465174</v>
      </c>
      <c r="H17" s="222">
        <f t="shared" si="4"/>
        <v>3.0443369561453206</v>
      </c>
      <c r="I17" s="475">
        <f>分析係数表!G19</f>
        <v>4.2381117789262797E-2</v>
      </c>
      <c r="J17" s="223">
        <f t="shared" si="5"/>
        <v>6.8765284712512189</v>
      </c>
      <c r="K17" s="473">
        <f t="shared" si="6"/>
        <v>0.10054038331699443</v>
      </c>
      <c r="L17" s="223">
        <f t="shared" si="7"/>
        <v>0.69136880838982329</v>
      </c>
      <c r="M17" s="475">
        <f>分析係数表!F19</f>
        <v>0.17645477862102601</v>
      </c>
      <c r="N17" s="223">
        <f t="shared" si="8"/>
        <v>28.630587685519441</v>
      </c>
      <c r="O17" s="473">
        <f t="shared" si="10"/>
        <v>0.14441288854126408</v>
      </c>
      <c r="P17" s="222">
        <f t="shared" si="9"/>
        <v>4.1346258682998069</v>
      </c>
      <c r="Q17" s="325">
        <f>部門別まとめ!C17</f>
        <v>162.25453291355564</v>
      </c>
    </row>
    <row r="18" spans="1:17" x14ac:dyDescent="0.15">
      <c r="A18" s="96" t="s">
        <v>5</v>
      </c>
      <c r="B18" s="122" t="s">
        <v>33</v>
      </c>
      <c r="C18" s="221">
        <f t="shared" si="0"/>
        <v>7.6596341296152364</v>
      </c>
      <c r="D18" s="222">
        <f t="shared" si="1"/>
        <v>3.6922070695781928</v>
      </c>
      <c r="E18" s="475">
        <v>9.4984508483277483E-2</v>
      </c>
      <c r="F18" s="222">
        <f t="shared" si="2"/>
        <v>10.548827804499624</v>
      </c>
      <c r="G18" s="473">
        <f t="shared" si="3"/>
        <v>0.2324837662465174</v>
      </c>
      <c r="H18" s="222">
        <f t="shared" si="4"/>
        <v>2.4524312174760539</v>
      </c>
      <c r="I18" s="475">
        <f>分析係数表!G20</f>
        <v>0.11103277983246747</v>
      </c>
      <c r="J18" s="223">
        <f t="shared" si="5"/>
        <v>12.331123188512633</v>
      </c>
      <c r="K18" s="473">
        <f t="shared" si="6"/>
        <v>0.10054038331699443</v>
      </c>
      <c r="L18" s="223">
        <f t="shared" si="7"/>
        <v>1.2397758521021387</v>
      </c>
      <c r="M18" s="475">
        <f>分析係数表!F20</f>
        <v>0.24737258814980315</v>
      </c>
      <c r="N18" s="223">
        <f t="shared" si="8"/>
        <v>27.472804540596133</v>
      </c>
      <c r="O18" s="473">
        <f t="shared" si="10"/>
        <v>0.14441288854126408</v>
      </c>
      <c r="P18" s="222">
        <f t="shared" si="9"/>
        <v>3.9674270600370432</v>
      </c>
      <c r="Q18" s="325">
        <f>部門別まとめ!C18</f>
        <v>111.05840281688461</v>
      </c>
    </row>
    <row r="19" spans="1:17" x14ac:dyDescent="0.15">
      <c r="A19" s="96" t="s">
        <v>6</v>
      </c>
      <c r="B19" s="122" t="s">
        <v>34</v>
      </c>
      <c r="C19" s="221">
        <f t="shared" si="0"/>
        <v>11.19910873123211</v>
      </c>
      <c r="D19" s="222">
        <f t="shared" si="1"/>
        <v>4.1065419435462394</v>
      </c>
      <c r="E19" s="475">
        <v>2.9794825768718097E-2</v>
      </c>
      <c r="F19" s="222">
        <f t="shared" si="2"/>
        <v>3.4418679944097708</v>
      </c>
      <c r="G19" s="473">
        <f t="shared" si="3"/>
        <v>0.2324837662465174</v>
      </c>
      <c r="H19" s="222">
        <f t="shared" si="4"/>
        <v>0.80017843426373081</v>
      </c>
      <c r="I19" s="475">
        <f>分析係数表!G21</f>
        <v>0.28467983327929475</v>
      </c>
      <c r="J19" s="223">
        <f t="shared" si="5"/>
        <v>32.885925040268184</v>
      </c>
      <c r="K19" s="473">
        <f t="shared" si="6"/>
        <v>0.10054038331699443</v>
      </c>
      <c r="L19" s="223">
        <f t="shared" si="7"/>
        <v>3.3063635092825088</v>
      </c>
      <c r="M19" s="475">
        <f>分析係数表!F21</f>
        <v>0.42515189534375575</v>
      </c>
      <c r="N19" s="223">
        <f t="shared" si="8"/>
        <v>49.113114898046398</v>
      </c>
      <c r="O19" s="473">
        <f t="shared" si="10"/>
        <v>0.14441288854126408</v>
      </c>
      <c r="P19" s="222">
        <f t="shared" si="9"/>
        <v>7.0925667876858709</v>
      </c>
      <c r="Q19" s="325">
        <f>部門別まとめ!C19</f>
        <v>115.51898377010899</v>
      </c>
    </row>
    <row r="20" spans="1:17" x14ac:dyDescent="0.15">
      <c r="A20" s="96" t="s">
        <v>7</v>
      </c>
      <c r="B20" s="214" t="s">
        <v>225</v>
      </c>
      <c r="C20" s="221">
        <f t="shared" si="0"/>
        <v>11.280031832438212</v>
      </c>
      <c r="D20" s="222">
        <f t="shared" si="1"/>
        <v>4.8107024727700196</v>
      </c>
      <c r="E20" s="475">
        <v>0.10818880465261191</v>
      </c>
      <c r="F20" s="222">
        <f t="shared" si="2"/>
        <v>11.562716945348955</v>
      </c>
      <c r="G20" s="473">
        <f t="shared" si="3"/>
        <v>0.2324837662465174</v>
      </c>
      <c r="H20" s="222">
        <f t="shared" si="4"/>
        <v>2.6881439834971519</v>
      </c>
      <c r="I20" s="475">
        <f>分析係数表!G22</f>
        <v>0.19753386347788673</v>
      </c>
      <c r="J20" s="223">
        <f t="shared" si="5"/>
        <v>21.111501858717197</v>
      </c>
      <c r="K20" s="473">
        <f t="shared" si="6"/>
        <v>0.10054038331699443</v>
      </c>
      <c r="L20" s="223">
        <f t="shared" si="7"/>
        <v>2.1225584892728673</v>
      </c>
      <c r="M20" s="475">
        <f>分析係数表!F22</f>
        <v>0.41915604646677446</v>
      </c>
      <c r="N20" s="223">
        <f t="shared" si="8"/>
        <v>44.797451425671518</v>
      </c>
      <c r="O20" s="473">
        <f t="shared" si="10"/>
        <v>0.14441288854126408</v>
      </c>
      <c r="P20" s="222">
        <f t="shared" si="9"/>
        <v>6.4693293596681922</v>
      </c>
      <c r="Q20" s="325">
        <f>部門別まとめ!C20</f>
        <v>106.8753553796641</v>
      </c>
    </row>
    <row r="21" spans="1:17" x14ac:dyDescent="0.15">
      <c r="A21" s="96" t="s">
        <v>8</v>
      </c>
      <c r="B21" s="122" t="s">
        <v>226</v>
      </c>
      <c r="C21" s="221">
        <f t="shared" si="0"/>
        <v>11.326512858364783</v>
      </c>
      <c r="D21" s="222">
        <f t="shared" si="1"/>
        <v>4.8571504208457768</v>
      </c>
      <c r="E21" s="475">
        <v>0.1082194970236337</v>
      </c>
      <c r="F21" s="222">
        <f t="shared" si="2"/>
        <v>11.412738625953377</v>
      </c>
      <c r="G21" s="473">
        <f t="shared" si="3"/>
        <v>0.2324837662465174</v>
      </c>
      <c r="H21" s="222">
        <f t="shared" si="4"/>
        <v>2.6532764589487452</v>
      </c>
      <c r="I21" s="475">
        <f>分析係数表!G23</f>
        <v>0.20785566100352021</v>
      </c>
      <c r="J21" s="223">
        <f t="shared" si="5"/>
        <v>21.920286050118019</v>
      </c>
      <c r="K21" s="473">
        <f t="shared" si="6"/>
        <v>0.10054038331699443</v>
      </c>
      <c r="L21" s="223">
        <f t="shared" si="7"/>
        <v>2.2038739618970316</v>
      </c>
      <c r="M21" s="475">
        <f>分析係数表!F23</f>
        <v>0.42478695148042223</v>
      </c>
      <c r="N21" s="223">
        <f t="shared" si="8"/>
        <v>44.797680476216435</v>
      </c>
      <c r="O21" s="473">
        <f t="shared" si="10"/>
        <v>0.14441288854126408</v>
      </c>
      <c r="P21" s="222">
        <f t="shared" si="9"/>
        <v>6.4693624375190062</v>
      </c>
      <c r="Q21" s="325">
        <f>部門別まとめ!C21</f>
        <v>105.45917269843702</v>
      </c>
    </row>
    <row r="22" spans="1:17" x14ac:dyDescent="0.15">
      <c r="A22" s="96" t="s">
        <v>9</v>
      </c>
      <c r="B22" s="122" t="s">
        <v>227</v>
      </c>
      <c r="C22" s="221">
        <f t="shared" si="0"/>
        <v>8.6219526819233714</v>
      </c>
      <c r="D22" s="222">
        <f t="shared" si="1"/>
        <v>2.7649403895772009</v>
      </c>
      <c r="E22" s="475">
        <v>2.3145912825749775E-2</v>
      </c>
      <c r="F22" s="222">
        <f t="shared" si="2"/>
        <v>2.5830890569283085</v>
      </c>
      <c r="G22" s="473">
        <f t="shared" si="3"/>
        <v>0.2324837662465174</v>
      </c>
      <c r="H22" s="222">
        <f t="shared" si="4"/>
        <v>0.60052627250485791</v>
      </c>
      <c r="I22" s="475">
        <f>分析係数表!G24</f>
        <v>0.19290112247208774</v>
      </c>
      <c r="J22" s="223">
        <f t="shared" si="5"/>
        <v>21.527808485155141</v>
      </c>
      <c r="K22" s="473">
        <f t="shared" si="6"/>
        <v>0.10054038331699443</v>
      </c>
      <c r="L22" s="223">
        <f t="shared" si="7"/>
        <v>2.1644141170723432</v>
      </c>
      <c r="M22" s="475">
        <f>分析係数表!F24</f>
        <v>0.36341689561906876</v>
      </c>
      <c r="N22" s="223">
        <f t="shared" si="8"/>
        <v>40.557406970449215</v>
      </c>
      <c r="O22" s="473">
        <f t="shared" si="10"/>
        <v>0.14441288854126408</v>
      </c>
      <c r="P22" s="222">
        <f t="shared" si="9"/>
        <v>5.8570122923461696</v>
      </c>
      <c r="Q22" s="325">
        <f>部門別まとめ!C22</f>
        <v>111.60022403845865</v>
      </c>
    </row>
    <row r="23" spans="1:17" x14ac:dyDescent="0.15">
      <c r="A23" s="96" t="s">
        <v>10</v>
      </c>
      <c r="B23" s="214" t="s">
        <v>228</v>
      </c>
      <c r="C23" s="221">
        <f t="shared" si="0"/>
        <v>6.8311128244556238</v>
      </c>
      <c r="D23" s="222">
        <f t="shared" si="1"/>
        <v>1.130078042430769</v>
      </c>
      <c r="E23" s="475">
        <v>-4.1806657091113468E-2</v>
      </c>
      <c r="F23" s="222">
        <f t="shared" si="2"/>
        <v>-4.7299452993810638</v>
      </c>
      <c r="G23" s="473">
        <f t="shared" si="3"/>
        <v>0.2324837662465174</v>
      </c>
      <c r="H23" s="222">
        <f t="shared" si="4"/>
        <v>-1.099635497340121</v>
      </c>
      <c r="I23" s="475">
        <f>分析係数表!G25</f>
        <v>0.19601885967651284</v>
      </c>
      <c r="J23" s="223">
        <f t="shared" si="5"/>
        <v>22.177293006142733</v>
      </c>
      <c r="K23" s="473">
        <f t="shared" si="6"/>
        <v>0.10054038331699443</v>
      </c>
      <c r="L23" s="223">
        <f t="shared" si="7"/>
        <v>2.22971353977089</v>
      </c>
      <c r="M23" s="475">
        <f>分析係数表!F25</f>
        <v>0.34892899519140697</v>
      </c>
      <c r="N23" s="223">
        <f t="shared" si="8"/>
        <v>39.477326709629928</v>
      </c>
      <c r="O23" s="473">
        <f t="shared" si="10"/>
        <v>0.14441288854126408</v>
      </c>
      <c r="P23" s="222">
        <f t="shared" si="9"/>
        <v>5.7010347820248546</v>
      </c>
      <c r="Q23" s="325">
        <f>部門別まとめ!C23</f>
        <v>113.13856759875866</v>
      </c>
    </row>
    <row r="24" spans="1:17" x14ac:dyDescent="0.15">
      <c r="A24" s="96" t="s">
        <v>11</v>
      </c>
      <c r="B24" s="122" t="s">
        <v>35</v>
      </c>
      <c r="C24" s="221">
        <f t="shared" si="0"/>
        <v>7.3470250332490936</v>
      </c>
      <c r="D24" s="222">
        <f t="shared" si="1"/>
        <v>1.7148788591418904</v>
      </c>
      <c r="E24" s="475">
        <v>-2.2046099604215157E-2</v>
      </c>
      <c r="F24" s="222">
        <f t="shared" si="2"/>
        <v>-2.5158062318871677</v>
      </c>
      <c r="G24" s="473">
        <f t="shared" si="3"/>
        <v>0.2324837662465174</v>
      </c>
      <c r="H24" s="222">
        <f t="shared" si="4"/>
        <v>-0.58488410793558798</v>
      </c>
      <c r="I24" s="475">
        <f>分析係数表!G26</f>
        <v>0.2004458717578543</v>
      </c>
      <c r="J24" s="223">
        <f t="shared" si="5"/>
        <v>22.874022270499417</v>
      </c>
      <c r="K24" s="473">
        <f t="shared" si="6"/>
        <v>0.10054038331699443</v>
      </c>
      <c r="L24" s="223">
        <f t="shared" si="7"/>
        <v>2.2997629670774784</v>
      </c>
      <c r="M24" s="475">
        <f>分析係数表!F26</f>
        <v>0.34176102976079403</v>
      </c>
      <c r="N24" s="223">
        <f t="shared" si="8"/>
        <v>39.000301365053659</v>
      </c>
      <c r="O24" s="473">
        <f t="shared" si="10"/>
        <v>0.14441288854126408</v>
      </c>
      <c r="P24" s="222">
        <f t="shared" si="9"/>
        <v>5.632146174107203</v>
      </c>
      <c r="Q24" s="325">
        <f>部門別まとめ!C24</f>
        <v>114.11570649921912</v>
      </c>
    </row>
    <row r="25" spans="1:17" x14ac:dyDescent="0.15">
      <c r="A25" s="96" t="s">
        <v>12</v>
      </c>
      <c r="B25" s="122" t="s">
        <v>496</v>
      </c>
      <c r="C25" s="221">
        <f t="shared" si="0"/>
        <v>5.5891189036654962</v>
      </c>
      <c r="D25" s="222">
        <f t="shared" si="1"/>
        <v>0.62865030977206704</v>
      </c>
      <c r="E25" s="475">
        <v>-5.0577641399674779E-2</v>
      </c>
      <c r="F25" s="222">
        <f t="shared" si="2"/>
        <v>-5.1791699669522027</v>
      </c>
      <c r="G25" s="473">
        <f t="shared" si="3"/>
        <v>0.2324837662465174</v>
      </c>
      <c r="H25" s="222">
        <f t="shared" si="4"/>
        <v>-1.2040729399478991</v>
      </c>
      <c r="I25" s="475">
        <f>分析係数表!G27</f>
        <v>0.17801424712710151</v>
      </c>
      <c r="J25" s="223">
        <f t="shared" si="5"/>
        <v>18.228727494916754</v>
      </c>
      <c r="K25" s="473">
        <f t="shared" si="6"/>
        <v>0.10054038331699443</v>
      </c>
      <c r="L25" s="223">
        <f t="shared" si="7"/>
        <v>1.8327232497199661</v>
      </c>
      <c r="M25" s="475">
        <f>分析係数表!F27</f>
        <v>0.3354402389489512</v>
      </c>
      <c r="N25" s="223">
        <f t="shared" si="8"/>
        <v>34.349209713896421</v>
      </c>
      <c r="O25" s="473">
        <f t="shared" si="10"/>
        <v>0.14441288854126408</v>
      </c>
      <c r="P25" s="222">
        <f t="shared" si="9"/>
        <v>4.9604685938934292</v>
      </c>
      <c r="Q25" s="325">
        <f>部門別まとめ!C25</f>
        <v>102.40038530119172</v>
      </c>
    </row>
    <row r="26" spans="1:17" x14ac:dyDescent="0.15">
      <c r="A26" s="96" t="s">
        <v>13</v>
      </c>
      <c r="B26" s="122" t="s">
        <v>153</v>
      </c>
      <c r="C26" s="221">
        <f t="shared" si="0"/>
        <v>7.5805580249442697</v>
      </c>
      <c r="D26" s="222">
        <f t="shared" si="1"/>
        <v>2.5318924114971901</v>
      </c>
      <c r="E26" s="475">
        <v>1.8032833467120358E-2</v>
      </c>
      <c r="F26" s="222">
        <f t="shared" si="2"/>
        <v>2.051256146414278</v>
      </c>
      <c r="G26" s="473">
        <f t="shared" si="3"/>
        <v>0.2324837662465174</v>
      </c>
      <c r="H26" s="222">
        <f t="shared" si="4"/>
        <v>0.4768837544547091</v>
      </c>
      <c r="I26" s="475">
        <f>分析係数表!G28</f>
        <v>0.17968722251031818</v>
      </c>
      <c r="J26" s="223">
        <f t="shared" si="5"/>
        <v>20.439634197168626</v>
      </c>
      <c r="K26" s="473">
        <f t="shared" si="6"/>
        <v>0.10054038331699443</v>
      </c>
      <c r="L26" s="223">
        <f t="shared" si="7"/>
        <v>2.0550086570424813</v>
      </c>
      <c r="M26" s="475">
        <f>分析係数表!F28</f>
        <v>0.30733691598411605</v>
      </c>
      <c r="N26" s="223">
        <f t="shared" si="8"/>
        <v>34.95993788673848</v>
      </c>
      <c r="O26" s="473">
        <f t="shared" si="10"/>
        <v>0.14441288854126408</v>
      </c>
      <c r="P26" s="222">
        <f t="shared" si="9"/>
        <v>5.0486656134470795</v>
      </c>
      <c r="Q26" s="325">
        <f>部門別まとめ!C26</f>
        <v>113.75118337084275</v>
      </c>
    </row>
    <row r="27" spans="1:17" x14ac:dyDescent="0.15">
      <c r="A27" s="96" t="s">
        <v>14</v>
      </c>
      <c r="B27" s="122" t="s">
        <v>55</v>
      </c>
      <c r="C27" s="221">
        <f t="shared" si="0"/>
        <v>10.382311347033166</v>
      </c>
      <c r="D27" s="222">
        <f t="shared" si="1"/>
        <v>3.7383586275052991</v>
      </c>
      <c r="E27" s="475">
        <v>3.1207189255445363E-2</v>
      </c>
      <c r="F27" s="222">
        <f t="shared" si="2"/>
        <v>3.5551518259039212</v>
      </c>
      <c r="G27" s="473">
        <f t="shared" si="3"/>
        <v>0.2324837662465174</v>
      </c>
      <c r="H27" s="222">
        <f t="shared" si="4"/>
        <v>0.82651508606432678</v>
      </c>
      <c r="I27" s="475">
        <f>分析係数表!G29</f>
        <v>0.25422836329948895</v>
      </c>
      <c r="J27" s="223">
        <f t="shared" si="5"/>
        <v>28.961929976536908</v>
      </c>
      <c r="K27" s="473">
        <f t="shared" si="6"/>
        <v>0.10054038331699443</v>
      </c>
      <c r="L27" s="223">
        <f t="shared" si="7"/>
        <v>2.9118435414409722</v>
      </c>
      <c r="M27" s="475">
        <f>分析係数表!F29</f>
        <v>0.40384720428768384</v>
      </c>
      <c r="N27" s="223">
        <f t="shared" si="8"/>
        <v>46.006646544082152</v>
      </c>
      <c r="O27" s="473">
        <f t="shared" si="10"/>
        <v>0.14441288854126408</v>
      </c>
      <c r="P27" s="222">
        <f t="shared" si="9"/>
        <v>6.643952719527868</v>
      </c>
      <c r="Q27" s="325">
        <f>部門別まとめ!C27</f>
        <v>113.92092369496496</v>
      </c>
    </row>
    <row r="28" spans="1:17" x14ac:dyDescent="0.15">
      <c r="A28" s="96" t="s">
        <v>15</v>
      </c>
      <c r="B28" s="122" t="s">
        <v>36</v>
      </c>
      <c r="C28" s="221">
        <f t="shared" si="0"/>
        <v>10.035253344688902</v>
      </c>
      <c r="D28" s="222">
        <f t="shared" si="1"/>
        <v>5.0829301816346097</v>
      </c>
      <c r="E28" s="475">
        <v>2.690158311616303E-2</v>
      </c>
      <c r="F28" s="222">
        <f t="shared" si="2"/>
        <v>3.3257443305945054</v>
      </c>
      <c r="G28" s="473">
        <f t="shared" si="3"/>
        <v>0.2324837662465174</v>
      </c>
      <c r="H28" s="222">
        <f t="shared" si="4"/>
        <v>0.77318156754961342</v>
      </c>
      <c r="I28" s="475">
        <f>分析係数表!G30</f>
        <v>0.34673715455884868</v>
      </c>
      <c r="J28" s="223">
        <f t="shared" si="5"/>
        <v>42.865846258977967</v>
      </c>
      <c r="K28" s="473">
        <f t="shared" si="6"/>
        <v>0.10054038331699443</v>
      </c>
      <c r="L28" s="223">
        <f t="shared" si="7"/>
        <v>4.3097486140849961</v>
      </c>
      <c r="M28" s="475">
        <f>分析係数表!F30</f>
        <v>0.44336430675838301</v>
      </c>
      <c r="N28" s="223">
        <f t="shared" si="8"/>
        <v>54.811507680517714</v>
      </c>
      <c r="O28" s="473">
        <f>税収係数2!I57</f>
        <v>9.0351887270098824E-2</v>
      </c>
      <c r="P28" s="222">
        <f t="shared" si="9"/>
        <v>4.9523231630542925</v>
      </c>
      <c r="Q28" s="325">
        <f>部門別まとめ!C28</f>
        <v>123.62634259231864</v>
      </c>
    </row>
    <row r="29" spans="1:17" x14ac:dyDescent="0.15">
      <c r="A29" s="96" t="s">
        <v>16</v>
      </c>
      <c r="B29" s="122" t="s">
        <v>154</v>
      </c>
      <c r="C29" s="221">
        <f t="shared" si="0"/>
        <v>10.670695558397952</v>
      </c>
      <c r="D29" s="222">
        <f t="shared" si="1"/>
        <v>4.1133998965507521</v>
      </c>
      <c r="E29" s="475">
        <v>4.3466190324854888E-2</v>
      </c>
      <c r="F29" s="222">
        <f t="shared" si="2"/>
        <v>10.384209582773302</v>
      </c>
      <c r="G29" s="473">
        <f t="shared" si="3"/>
        <v>0.2324837662465174</v>
      </c>
      <c r="H29" s="222">
        <f t="shared" si="4"/>
        <v>2.4141601532963142</v>
      </c>
      <c r="I29" s="475">
        <f>分析係数表!G31</f>
        <v>7.0744430198025232E-2</v>
      </c>
      <c r="J29" s="223">
        <f t="shared" si="5"/>
        <v>16.901066886694611</v>
      </c>
      <c r="K29" s="473">
        <f t="shared" si="6"/>
        <v>0.10054038331699443</v>
      </c>
      <c r="L29" s="223">
        <f t="shared" si="7"/>
        <v>1.6992397432544379</v>
      </c>
      <c r="M29" s="475">
        <f>分析係数表!F31</f>
        <v>0.308369223350977</v>
      </c>
      <c r="N29" s="223">
        <f t="shared" si="8"/>
        <v>73.670377371961834</v>
      </c>
      <c r="O29" s="473">
        <f>税収係数2!H57</f>
        <v>8.9008579781523392E-2</v>
      </c>
      <c r="P29" s="222">
        <f t="shared" si="9"/>
        <v>6.5572956618472009</v>
      </c>
      <c r="Q29" s="325">
        <f>部門別まとめ!C29</f>
        <v>238.90314529901167</v>
      </c>
    </row>
    <row r="30" spans="1:17" x14ac:dyDescent="0.15">
      <c r="A30" s="96" t="s">
        <v>17</v>
      </c>
      <c r="B30" s="122" t="s">
        <v>229</v>
      </c>
      <c r="C30" s="221">
        <f t="shared" si="0"/>
        <v>10.767311787755414</v>
      </c>
      <c r="D30" s="222">
        <f t="shared" si="1"/>
        <v>5.4668491019416292</v>
      </c>
      <c r="E30" s="475">
        <v>0.12646432374866878</v>
      </c>
      <c r="F30" s="222">
        <f t="shared" si="2"/>
        <v>16.029842112328069</v>
      </c>
      <c r="G30" s="473">
        <f t="shared" si="3"/>
        <v>0.2324837662465174</v>
      </c>
      <c r="H30" s="222">
        <f t="shared" si="4"/>
        <v>3.7266780666110595</v>
      </c>
      <c r="I30" s="475">
        <f>分析係数表!G32</f>
        <v>0.13654952076677315</v>
      </c>
      <c r="J30" s="223">
        <f t="shared" si="5"/>
        <v>17.308179836991201</v>
      </c>
      <c r="K30" s="473">
        <f t="shared" si="6"/>
        <v>0.10054038331699443</v>
      </c>
      <c r="L30" s="223">
        <f t="shared" si="7"/>
        <v>1.7401710353305695</v>
      </c>
      <c r="M30" s="475">
        <f>分析係数表!F32</f>
        <v>0.46980830670926516</v>
      </c>
      <c r="N30" s="223">
        <f t="shared" si="8"/>
        <v>59.550019771398134</v>
      </c>
      <c r="O30" s="473">
        <f>O29</f>
        <v>8.9008579781523392E-2</v>
      </c>
      <c r="P30" s="222">
        <f t="shared" si="9"/>
        <v>5.3004626858137858</v>
      </c>
      <c r="Q30" s="325">
        <f>部門別まとめ!C30</f>
        <v>126.7538673134826</v>
      </c>
    </row>
    <row r="31" spans="1:17" x14ac:dyDescent="0.15">
      <c r="A31" s="96" t="s">
        <v>18</v>
      </c>
      <c r="B31" s="122" t="s">
        <v>230</v>
      </c>
      <c r="C31" s="221">
        <f t="shared" si="0"/>
        <v>12.974389492813902</v>
      </c>
      <c r="D31" s="222">
        <f t="shared" si="1"/>
        <v>6.6098230837873579</v>
      </c>
      <c r="E31" s="475">
        <v>3.5366648682672419E-2</v>
      </c>
      <c r="F31" s="222">
        <f t="shared" si="2"/>
        <v>4.1203703391564517</v>
      </c>
      <c r="G31" s="473">
        <f t="shared" si="3"/>
        <v>0.2324837662465174</v>
      </c>
      <c r="H31" s="222">
        <f t="shared" si="4"/>
        <v>0.95791921477753217</v>
      </c>
      <c r="I31" s="475">
        <f>分析係数表!G33</f>
        <v>0.48251618559482062</v>
      </c>
      <c r="J31" s="223">
        <f t="shared" si="5"/>
        <v>56.215260799134825</v>
      </c>
      <c r="K31" s="473">
        <f t="shared" si="6"/>
        <v>0.10054038331699443</v>
      </c>
      <c r="L31" s="223">
        <f t="shared" si="7"/>
        <v>5.6519038690098258</v>
      </c>
      <c r="M31" s="475">
        <f>分析係数表!F33</f>
        <v>0.61375438359859724</v>
      </c>
      <c r="N31" s="223">
        <f t="shared" si="8"/>
        <v>71.505088887484021</v>
      </c>
      <c r="O31" s="473">
        <f>O30</f>
        <v>8.9008579781523392E-2</v>
      </c>
      <c r="P31" s="222">
        <f t="shared" si="9"/>
        <v>6.3645664090265432</v>
      </c>
      <c r="Q31" s="325">
        <f>部門別まとめ!C31</f>
        <v>116.50440436487246</v>
      </c>
    </row>
    <row r="32" spans="1:17" x14ac:dyDescent="0.15">
      <c r="A32" s="96" t="s">
        <v>19</v>
      </c>
      <c r="B32" s="122" t="s">
        <v>231</v>
      </c>
      <c r="C32" s="221">
        <f t="shared" si="0"/>
        <v>36.39587691682614</v>
      </c>
      <c r="D32" s="222">
        <f t="shared" si="1"/>
        <v>17.801156455882403</v>
      </c>
      <c r="E32" s="475">
        <v>0.12969195510943768</v>
      </c>
      <c r="F32" s="222">
        <f t="shared" si="2"/>
        <v>32.690934642806432</v>
      </c>
      <c r="G32" s="473">
        <f t="shared" si="3"/>
        <v>0.2324837662465174</v>
      </c>
      <c r="H32" s="222">
        <f t="shared" si="4"/>
        <v>7.6001116078783886</v>
      </c>
      <c r="I32" s="475">
        <f>分析係数表!G34</f>
        <v>0.40252218378442245</v>
      </c>
      <c r="J32" s="223">
        <f t="shared" si="5"/>
        <v>101.46216387340671</v>
      </c>
      <c r="K32" s="473">
        <f t="shared" si="6"/>
        <v>0.10054038331699443</v>
      </c>
      <c r="L32" s="223">
        <f t="shared" si="7"/>
        <v>10.201044848004015</v>
      </c>
      <c r="M32" s="475">
        <f>分析係数表!F34</f>
        <v>0.66293540075026103</v>
      </c>
      <c r="N32" s="223">
        <f t="shared" si="8"/>
        <v>167.10348641164407</v>
      </c>
      <c r="O32" s="473">
        <f>税収係数2!J57</f>
        <v>0.11127667567113086</v>
      </c>
      <c r="P32" s="222">
        <f t="shared" si="9"/>
        <v>18.594720460943741</v>
      </c>
      <c r="Q32" s="325">
        <f>部門別まとめ!C32</f>
        <v>252.06601762785448</v>
      </c>
    </row>
    <row r="33" spans="1:17" x14ac:dyDescent="0.15">
      <c r="A33" s="96" t="s">
        <v>20</v>
      </c>
      <c r="B33" s="122" t="s">
        <v>37</v>
      </c>
      <c r="C33" s="221">
        <f t="shared" si="0"/>
        <v>25.777182201089985</v>
      </c>
      <c r="D33" s="222">
        <f t="shared" si="1"/>
        <v>19.299736382241846</v>
      </c>
      <c r="E33" s="475">
        <v>0.25122798182229611</v>
      </c>
      <c r="F33" s="222">
        <f t="shared" si="2"/>
        <v>53.86440448900796</v>
      </c>
      <c r="G33" s="473">
        <f t="shared" si="3"/>
        <v>0.2324837662465174</v>
      </c>
      <c r="H33" s="222">
        <f t="shared" si="4"/>
        <v>12.522599622230389</v>
      </c>
      <c r="I33" s="475">
        <f>分析係数表!G35</f>
        <v>0.31439227022235533</v>
      </c>
      <c r="J33" s="223">
        <f t="shared" si="5"/>
        <v>67.407110818781916</v>
      </c>
      <c r="K33" s="473">
        <f t="shared" si="6"/>
        <v>0.10054038331699443</v>
      </c>
      <c r="L33" s="223">
        <f t="shared" si="7"/>
        <v>6.777136760011456</v>
      </c>
      <c r="M33" s="475">
        <f>分析係数表!F35</f>
        <v>0.64510687312527537</v>
      </c>
      <c r="N33" s="223">
        <f t="shared" si="8"/>
        <v>138.31380286785839</v>
      </c>
      <c r="O33" s="473">
        <f>税収係数2!N57</f>
        <v>4.6831521399469667E-2</v>
      </c>
      <c r="P33" s="222">
        <f t="shared" si="9"/>
        <v>6.477445818848139</v>
      </c>
      <c r="Q33" s="325">
        <f>部門別まとめ!C33</f>
        <v>214.40447874595623</v>
      </c>
    </row>
    <row r="34" spans="1:17" x14ac:dyDescent="0.15">
      <c r="A34" s="96" t="s">
        <v>21</v>
      </c>
      <c r="B34" s="122" t="s">
        <v>38</v>
      </c>
      <c r="C34" s="221">
        <f t="shared" si="0"/>
        <v>43.827265952646144</v>
      </c>
      <c r="D34" s="222">
        <f t="shared" si="1"/>
        <v>31.704114794756677</v>
      </c>
      <c r="E34" s="475">
        <v>0.40012232544181042</v>
      </c>
      <c r="F34" s="222">
        <f t="shared" si="2"/>
        <v>128.76914070600415</v>
      </c>
      <c r="G34" s="473">
        <f t="shared" si="3"/>
        <v>0.2324837662465174</v>
      </c>
      <c r="H34" s="222">
        <f t="shared" si="4"/>
        <v>29.936734807659576</v>
      </c>
      <c r="I34" s="475">
        <f>分析係数表!G36</f>
        <v>5.4622350270852466E-2</v>
      </c>
      <c r="J34" s="223">
        <f t="shared" si="5"/>
        <v>17.57880693098928</v>
      </c>
      <c r="K34" s="473">
        <f t="shared" si="6"/>
        <v>0.10054038331699443</v>
      </c>
      <c r="L34" s="223">
        <f t="shared" si="7"/>
        <v>1.7673799870971008</v>
      </c>
      <c r="M34" s="475">
        <f>分析係数表!F36</f>
        <v>0.84078106922799567</v>
      </c>
      <c r="N34" s="223">
        <f t="shared" si="8"/>
        <v>270.5838912807917</v>
      </c>
      <c r="O34" s="473">
        <f>税収係数2!O57</f>
        <v>4.4803669207746616E-2</v>
      </c>
      <c r="P34" s="222">
        <f t="shared" si="9"/>
        <v>12.123151157889465</v>
      </c>
      <c r="Q34" s="325">
        <f>部門別まとめ!C34</f>
        <v>321.82443347498486</v>
      </c>
    </row>
    <row r="35" spans="1:17" x14ac:dyDescent="0.15">
      <c r="A35" s="96" t="s">
        <v>22</v>
      </c>
      <c r="B35" s="122" t="s">
        <v>471</v>
      </c>
      <c r="C35" s="221">
        <f t="shared" si="0"/>
        <v>24.706097431557147</v>
      </c>
      <c r="D35" s="222">
        <f t="shared" si="1"/>
        <v>11.645904029475449</v>
      </c>
      <c r="E35" s="475">
        <v>7.5031967848916234E-2</v>
      </c>
      <c r="F35" s="222">
        <f t="shared" si="2"/>
        <v>16.025111224225885</v>
      </c>
      <c r="G35" s="473">
        <f t="shared" si="3"/>
        <v>0.2324837662465174</v>
      </c>
      <c r="H35" s="222">
        <f t="shared" si="4"/>
        <v>3.725578211927373</v>
      </c>
      <c r="I35" s="475">
        <f>分析係数表!G37</f>
        <v>0.36884830758302428</v>
      </c>
      <c r="J35" s="223">
        <f t="shared" si="5"/>
        <v>78.777557397767509</v>
      </c>
      <c r="K35" s="473">
        <f t="shared" si="6"/>
        <v>0.10054038331699443</v>
      </c>
      <c r="L35" s="223">
        <f t="shared" si="7"/>
        <v>7.9203258175480755</v>
      </c>
      <c r="M35" s="475">
        <f>分析係数表!F37</f>
        <v>0.64429400301330442</v>
      </c>
      <c r="N35" s="223">
        <f t="shared" si="8"/>
        <v>137.60645436062711</v>
      </c>
      <c r="O35" s="473">
        <f>税収係数2!K57</f>
        <v>9.4909744334046073E-2</v>
      </c>
      <c r="P35" s="222">
        <f t="shared" si="9"/>
        <v>13.060193402081698</v>
      </c>
      <c r="Q35" s="325">
        <f>部門別まとめ!C35</f>
        <v>213.57711497709778</v>
      </c>
    </row>
    <row r="36" spans="1:17" x14ac:dyDescent="0.15">
      <c r="A36" s="96" t="s">
        <v>23</v>
      </c>
      <c r="B36" s="122" t="s">
        <v>155</v>
      </c>
      <c r="C36" s="221">
        <f t="shared" si="0"/>
        <v>16.831205420859437</v>
      </c>
      <c r="D36" s="222">
        <f t="shared" si="1"/>
        <v>9.44341208345325</v>
      </c>
      <c r="E36" s="475">
        <v>0.17291011784743704</v>
      </c>
      <c r="F36" s="222">
        <f t="shared" si="2"/>
        <v>27.989445751955849</v>
      </c>
      <c r="G36" s="473">
        <f t="shared" si="3"/>
        <v>0.2324837662465174</v>
      </c>
      <c r="H36" s="222">
        <f t="shared" si="4"/>
        <v>6.5070917635672831</v>
      </c>
      <c r="I36" s="475">
        <f>分析係数表!G38</f>
        <v>0.18042179614021467</v>
      </c>
      <c r="J36" s="223">
        <f t="shared" si="5"/>
        <v>29.205382185862803</v>
      </c>
      <c r="K36" s="473">
        <f t="shared" si="6"/>
        <v>0.10054038331699443</v>
      </c>
      <c r="L36" s="223">
        <f t="shared" si="7"/>
        <v>2.9363203198859669</v>
      </c>
      <c r="M36" s="475">
        <f>分析係数表!F38</f>
        <v>0.52437100026299643</v>
      </c>
      <c r="N36" s="223">
        <f t="shared" si="8"/>
        <v>84.881404561355524</v>
      </c>
      <c r="O36" s="473">
        <f>税収係数2!M57</f>
        <v>8.7036652793204036E-2</v>
      </c>
      <c r="P36" s="222">
        <f t="shared" si="9"/>
        <v>7.3877933374061859</v>
      </c>
      <c r="Q36" s="325">
        <f>部門別まとめ!C36</f>
        <v>161.87280478665593</v>
      </c>
    </row>
    <row r="37" spans="1:17" x14ac:dyDescent="0.15">
      <c r="A37" s="96" t="s">
        <v>24</v>
      </c>
      <c r="B37" s="122" t="s">
        <v>39</v>
      </c>
      <c r="C37" s="221">
        <f t="shared" si="0"/>
        <v>4.7899686342544046</v>
      </c>
      <c r="D37" s="222">
        <f t="shared" si="1"/>
        <v>4.7061779470639094</v>
      </c>
      <c r="E37" s="475">
        <v>0</v>
      </c>
      <c r="F37" s="222">
        <f t="shared" si="2"/>
        <v>0</v>
      </c>
      <c r="G37" s="473">
        <f t="shared" si="3"/>
        <v>0.2324837662465174</v>
      </c>
      <c r="H37" s="222">
        <f t="shared" si="4"/>
        <v>0</v>
      </c>
      <c r="I37" s="475">
        <f>分析係数表!G39</f>
        <v>0.351753812215997</v>
      </c>
      <c r="J37" s="223">
        <f t="shared" si="5"/>
        <v>46.808832349741202</v>
      </c>
      <c r="K37" s="473">
        <f t="shared" si="6"/>
        <v>0.10054038331699443</v>
      </c>
      <c r="L37" s="223">
        <f t="shared" si="7"/>
        <v>4.7061779470639094</v>
      </c>
      <c r="M37" s="475">
        <f>分析係数表!F39</f>
        <v>0.70125652740175148</v>
      </c>
      <c r="N37" s="223">
        <f t="shared" si="8"/>
        <v>93.318105121640741</v>
      </c>
      <c r="O37" s="473">
        <f>税収係数2!Q57</f>
        <v>8.9790386422091827E-4</v>
      </c>
      <c r="P37" s="222">
        <f t="shared" si="9"/>
        <v>8.3790687190495081E-2</v>
      </c>
      <c r="Q37" s="325">
        <f>部門別まとめ!C37</f>
        <v>133.07270802511701</v>
      </c>
    </row>
    <row r="38" spans="1:17" x14ac:dyDescent="0.15">
      <c r="A38" s="96" t="s">
        <v>25</v>
      </c>
      <c r="B38" s="122" t="s">
        <v>40</v>
      </c>
      <c r="C38" s="221">
        <f t="shared" si="0"/>
        <v>9.4174955164241787</v>
      </c>
      <c r="D38" s="222">
        <f t="shared" si="1"/>
        <v>7.1184485778652657</v>
      </c>
      <c r="E38" s="475">
        <v>1.8648081967352275E-2</v>
      </c>
      <c r="F38" s="222">
        <f t="shared" si="2"/>
        <v>2.3003451919565401</v>
      </c>
      <c r="G38" s="473">
        <f t="shared" si="3"/>
        <v>0.2324837662465174</v>
      </c>
      <c r="H38" s="222">
        <f t="shared" si="4"/>
        <v>0.53479291389312444</v>
      </c>
      <c r="I38" s="475">
        <f>分析係数表!G40</f>
        <v>0.5308449982881025</v>
      </c>
      <c r="J38" s="223">
        <f t="shared" si="5"/>
        <v>65.482699058491662</v>
      </c>
      <c r="K38" s="473">
        <f t="shared" si="6"/>
        <v>0.10054038331699443</v>
      </c>
      <c r="L38" s="223">
        <f t="shared" si="7"/>
        <v>6.5836556639721415</v>
      </c>
      <c r="M38" s="475">
        <f>分析係数表!F40</f>
        <v>0.72849135138041188</v>
      </c>
      <c r="N38" s="223">
        <f t="shared" si="8"/>
        <v>89.863481963651324</v>
      </c>
      <c r="O38" s="473">
        <f>税収係数2!R57</f>
        <v>2.5583773167045208E-2</v>
      </c>
      <c r="P38" s="222">
        <f t="shared" si="9"/>
        <v>2.2990469385589138</v>
      </c>
      <c r="Q38" s="325">
        <f>部門別まとめ!C38</f>
        <v>123.35559206484717</v>
      </c>
    </row>
    <row r="39" spans="1:17" x14ac:dyDescent="0.15">
      <c r="A39" s="96" t="s">
        <v>26</v>
      </c>
      <c r="B39" s="122" t="s">
        <v>233</v>
      </c>
      <c r="C39" s="221">
        <f t="shared" si="0"/>
        <v>10.033062667353123</v>
      </c>
      <c r="D39" s="222">
        <f t="shared" si="1"/>
        <v>8.1864515470408961</v>
      </c>
      <c r="E39" s="475">
        <v>3.6486421526588111E-2</v>
      </c>
      <c r="F39" s="222">
        <f t="shared" si="2"/>
        <v>5.0697554240203972</v>
      </c>
      <c r="G39" s="473">
        <f t="shared" si="3"/>
        <v>0.2324837662465174</v>
      </c>
      <c r="H39" s="222">
        <f t="shared" si="4"/>
        <v>1.1786358349249717</v>
      </c>
      <c r="I39" s="475">
        <f>分析係数表!G41</f>
        <v>0.50163334603597476</v>
      </c>
      <c r="J39" s="223">
        <f t="shared" si="5"/>
        <v>69.701501833556151</v>
      </c>
      <c r="K39" s="473">
        <f t="shared" si="6"/>
        <v>0.10054038331699443</v>
      </c>
      <c r="L39" s="223">
        <f t="shared" si="7"/>
        <v>7.0078157121159252</v>
      </c>
      <c r="M39" s="475">
        <f>分析係数表!F41</f>
        <v>0.6065809667987323</v>
      </c>
      <c r="N39" s="223">
        <f t="shared" si="8"/>
        <v>84.283879258876084</v>
      </c>
      <c r="O39" s="473">
        <f>税収係数2!S57</f>
        <v>2.1909422496328171E-2</v>
      </c>
      <c r="P39" s="222">
        <f t="shared" si="9"/>
        <v>1.8466111203122271</v>
      </c>
      <c r="Q39" s="325">
        <f>部門別まとめ!C39</f>
        <v>138.94909974457218</v>
      </c>
    </row>
    <row r="40" spans="1:17" x14ac:dyDescent="0.15">
      <c r="A40" s="96" t="s">
        <v>56</v>
      </c>
      <c r="B40" s="122" t="s">
        <v>472</v>
      </c>
      <c r="C40" s="221">
        <f t="shared" si="0"/>
        <v>12.189070520036964</v>
      </c>
      <c r="D40" s="222">
        <f t="shared" si="1"/>
        <v>5.690168272319319</v>
      </c>
      <c r="E40" s="475">
        <v>-5.7408757077983966E-3</v>
      </c>
      <c r="F40" s="222">
        <f t="shared" si="2"/>
        <v>-0.66861303312891984</v>
      </c>
      <c r="G40" s="473">
        <f t="shared" si="3"/>
        <v>0.2324837662465174</v>
      </c>
      <c r="H40" s="222">
        <f t="shared" si="4"/>
        <v>-0.1554416761033188</v>
      </c>
      <c r="I40" s="475">
        <f>分析係数表!G42</f>
        <v>0.49922072097325781</v>
      </c>
      <c r="J40" s="223">
        <f t="shared" si="5"/>
        <v>58.141910300779102</v>
      </c>
      <c r="K40" s="473">
        <f t="shared" si="6"/>
        <v>0.10054038331699443</v>
      </c>
      <c r="L40" s="223">
        <f t="shared" si="7"/>
        <v>5.8456099484226378</v>
      </c>
      <c r="M40" s="475">
        <f>分析係数表!F42</f>
        <v>0.57339238661209846</v>
      </c>
      <c r="N40" s="223">
        <f t="shared" si="8"/>
        <v>66.780338453411531</v>
      </c>
      <c r="O40" s="473">
        <f>税収係数2!T57</f>
        <v>9.7317599734112206E-2</v>
      </c>
      <c r="P40" s="222">
        <f t="shared" si="9"/>
        <v>6.4989022477176448</v>
      </c>
      <c r="Q40" s="325">
        <f>部門別まとめ!C40</f>
        <v>116.46533859297406</v>
      </c>
    </row>
    <row r="41" spans="1:17" x14ac:dyDescent="0.15">
      <c r="A41" s="96" t="s">
        <v>156</v>
      </c>
      <c r="B41" s="122" t="s">
        <v>41</v>
      </c>
      <c r="C41" s="221">
        <f t="shared" si="0"/>
        <v>36.10332176379832</v>
      </c>
      <c r="D41" s="222">
        <f t="shared" si="1"/>
        <v>18.417816033311773</v>
      </c>
      <c r="E41" s="475">
        <v>8.9442499341088444E-2</v>
      </c>
      <c r="F41" s="222">
        <f t="shared" si="2"/>
        <v>29.678586944778708</v>
      </c>
      <c r="G41" s="473">
        <f t="shared" si="3"/>
        <v>0.2324837662465174</v>
      </c>
      <c r="H41" s="222">
        <f t="shared" si="4"/>
        <v>6.8997896697968759</v>
      </c>
      <c r="I41" s="475">
        <f>分析係数表!G43</f>
        <v>0.34525361813281841</v>
      </c>
      <c r="J41" s="223">
        <f t="shared" si="5"/>
        <v>114.56119405472759</v>
      </c>
      <c r="K41" s="473">
        <f t="shared" si="6"/>
        <v>0.10054038331699443</v>
      </c>
      <c r="L41" s="223">
        <f t="shared" si="7"/>
        <v>11.518026363514895</v>
      </c>
      <c r="M41" s="475">
        <f>分析係数表!F43</f>
        <v>0.5971160790993254</v>
      </c>
      <c r="N41" s="223">
        <f t="shared" si="8"/>
        <v>198.13356737822832</v>
      </c>
      <c r="O41" s="473">
        <f>税収係数2!P57</f>
        <v>8.9260522406714116E-2</v>
      </c>
      <c r="P41" s="222">
        <f t="shared" si="9"/>
        <v>17.68550573048655</v>
      </c>
      <c r="Q41" s="325">
        <f>部門別まとめ!C41</f>
        <v>331.81750469203229</v>
      </c>
    </row>
    <row r="42" spans="1:17" x14ac:dyDescent="0.15">
      <c r="A42" s="96" t="s">
        <v>161</v>
      </c>
      <c r="B42" s="122" t="s">
        <v>42</v>
      </c>
      <c r="C42" s="221">
        <f t="shared" si="0"/>
        <v>18.584369673179946</v>
      </c>
      <c r="D42" s="222">
        <f t="shared" si="1"/>
        <v>9.1930713469742003</v>
      </c>
      <c r="E42" s="475">
        <v>9.047468045765987E-2</v>
      </c>
      <c r="F42" s="222">
        <f t="shared" si="2"/>
        <v>17.165856003357263</v>
      </c>
      <c r="G42" s="473">
        <f t="shared" si="3"/>
        <v>0.2324837662465174</v>
      </c>
      <c r="H42" s="222">
        <f t="shared" si="4"/>
        <v>3.9907828545058872</v>
      </c>
      <c r="I42" s="475">
        <f>分析係数表!G44</f>
        <v>0.27271905819722003</v>
      </c>
      <c r="J42" s="223">
        <f t="shared" si="5"/>
        <v>51.743272910209456</v>
      </c>
      <c r="K42" s="473">
        <f t="shared" si="6"/>
        <v>0.10054038331699443</v>
      </c>
      <c r="L42" s="223">
        <f t="shared" si="7"/>
        <v>5.2022884924683126</v>
      </c>
      <c r="M42" s="475">
        <f>分析係数表!F44</f>
        <v>0.50862281906626206</v>
      </c>
      <c r="N42" s="223">
        <f t="shared" si="8"/>
        <v>96.501540850414798</v>
      </c>
      <c r="O42" s="473">
        <f>税収係数2!T57</f>
        <v>9.7317599734112206E-2</v>
      </c>
      <c r="P42" s="222">
        <f t="shared" si="9"/>
        <v>9.3912983262057459</v>
      </c>
      <c r="Q42" s="325">
        <f>部門別まとめ!C42</f>
        <v>189.73104869257318</v>
      </c>
    </row>
    <row r="43" spans="1:17" x14ac:dyDescent="0.15">
      <c r="A43" s="96" t="s">
        <v>162</v>
      </c>
      <c r="B43" s="122" t="s">
        <v>236</v>
      </c>
      <c r="C43" s="221">
        <f t="shared" si="0"/>
        <v>0</v>
      </c>
      <c r="D43" s="222">
        <f t="shared" si="1"/>
        <v>0</v>
      </c>
      <c r="E43" s="475">
        <v>0</v>
      </c>
      <c r="F43" s="222">
        <f t="shared" si="2"/>
        <v>0</v>
      </c>
      <c r="G43" s="473">
        <f t="shared" si="3"/>
        <v>0.2324837662465174</v>
      </c>
      <c r="H43" s="222">
        <f t="shared" si="4"/>
        <v>0</v>
      </c>
      <c r="I43" s="475">
        <f>分析係数表!G45</f>
        <v>0</v>
      </c>
      <c r="J43" s="223">
        <f t="shared" si="5"/>
        <v>0</v>
      </c>
      <c r="K43" s="473">
        <f t="shared" si="6"/>
        <v>0.10054038331699443</v>
      </c>
      <c r="L43" s="223">
        <f t="shared" si="7"/>
        <v>0</v>
      </c>
      <c r="M43" s="475">
        <f>分析係数表!F45</f>
        <v>0</v>
      </c>
      <c r="N43" s="223">
        <f t="shared" si="8"/>
        <v>0</v>
      </c>
      <c r="O43" s="473">
        <f>税収係数2!G57</f>
        <v>0.14441288854126408</v>
      </c>
      <c r="P43" s="222">
        <f t="shared" si="9"/>
        <v>0</v>
      </c>
      <c r="Q43" s="325">
        <f>部門別まとめ!C43</f>
        <v>107.3951255372195</v>
      </c>
    </row>
    <row r="44" spans="1:17" x14ac:dyDescent="0.15">
      <c r="A44" s="96" t="s">
        <v>163</v>
      </c>
      <c r="B44" s="122" t="s">
        <v>237</v>
      </c>
      <c r="C44" s="221">
        <f t="shared" si="0"/>
        <v>15.162089911207016</v>
      </c>
      <c r="D44" s="222">
        <f t="shared" si="1"/>
        <v>10.511712301693724</v>
      </c>
      <c r="E44" s="475">
        <v>0.35371225388738525</v>
      </c>
      <c r="F44" s="222">
        <f t="shared" si="2"/>
        <v>44.525493228326496</v>
      </c>
      <c r="G44" s="473">
        <f t="shared" si="3"/>
        <v>0.2324837662465174</v>
      </c>
      <c r="H44" s="222">
        <f t="shared" si="4"/>
        <v>10.351454359705151</v>
      </c>
      <c r="I44" s="475">
        <f>分析係数表!G46</f>
        <v>1.2662527198429125E-2</v>
      </c>
      <c r="J44" s="223">
        <f t="shared" si="5"/>
        <v>1.5939658941153341</v>
      </c>
      <c r="K44" s="473">
        <f t="shared" si="6"/>
        <v>0.10054038331699443</v>
      </c>
      <c r="L44" s="223">
        <f t="shared" si="7"/>
        <v>0.16025794198857143</v>
      </c>
      <c r="M44" s="475">
        <f>分析係数表!F46</f>
        <v>0.42786180544499286</v>
      </c>
      <c r="N44" s="223">
        <f t="shared" si="8"/>
        <v>53.859479595711008</v>
      </c>
      <c r="O44" s="473">
        <f>税収係数2!B57</f>
        <v>8.6342787647053609E-2</v>
      </c>
      <c r="P44" s="222">
        <f t="shared" si="9"/>
        <v>4.650377609513292</v>
      </c>
      <c r="Q44" s="326">
        <f>部門別まとめ!C44</f>
        <v>125.88055047282162</v>
      </c>
    </row>
    <row r="45" spans="1:17" x14ac:dyDescent="0.15">
      <c r="A45" s="189">
        <v>40</v>
      </c>
      <c r="B45" s="183" t="s">
        <v>137</v>
      </c>
      <c r="C45" s="224">
        <f>SUM(C6:C44)</f>
        <v>548.56457787840907</v>
      </c>
      <c r="D45" s="225">
        <f>SUM(D6:D44)</f>
        <v>259.85411184089349</v>
      </c>
      <c r="E45" s="476">
        <v>9.6888587189489395E-2</v>
      </c>
      <c r="F45" s="226" t="s">
        <v>146</v>
      </c>
      <c r="G45" s="227"/>
      <c r="H45" s="225">
        <f>SUM(H6:H44)</f>
        <v>130.71221619480329</v>
      </c>
      <c r="I45" s="476">
        <f>分析係数表!G47</f>
        <v>0.25475569279079324</v>
      </c>
      <c r="J45" s="226">
        <f>SUM(J6:J44)</f>
        <v>1284.4778524358505</v>
      </c>
      <c r="K45" s="228"/>
      <c r="L45" s="226">
        <f>SUM(L6:L44)</f>
        <v>129.14189564609018</v>
      </c>
      <c r="M45" s="476">
        <f>分析係数表!F47</f>
        <v>0.5063294671067512</v>
      </c>
      <c r="N45" s="229">
        <f>SUM(N6:N44)</f>
        <v>2675.8727259001294</v>
      </c>
      <c r="O45" s="228"/>
      <c r="P45" s="225">
        <f>SUM(P6:P44)</f>
        <v>288.71046603751552</v>
      </c>
      <c r="Q45" s="326">
        <f>部門別まとめ!C45</f>
        <v>5571.062065302136</v>
      </c>
    </row>
    <row r="46" spans="1:17" x14ac:dyDescent="0.15">
      <c r="A46" s="56" t="s">
        <v>951</v>
      </c>
      <c r="G46" s="49" t="s">
        <v>345</v>
      </c>
      <c r="K46" s="49" t="s">
        <v>345</v>
      </c>
      <c r="O46" s="49" t="s">
        <v>346</v>
      </c>
      <c r="Q46" s="330" t="s">
        <v>442</v>
      </c>
    </row>
    <row r="47" spans="1:17" x14ac:dyDescent="0.15">
      <c r="A47" s="49" t="s">
        <v>347</v>
      </c>
      <c r="B47" s="49" t="s">
        <v>348</v>
      </c>
      <c r="G47" s="49" t="s">
        <v>952</v>
      </c>
      <c r="K47" s="49" t="s">
        <v>952</v>
      </c>
      <c r="O47" s="49" t="s">
        <v>952</v>
      </c>
    </row>
    <row r="48" spans="1:17" x14ac:dyDescent="0.15">
      <c r="A48" s="49" t="s">
        <v>349</v>
      </c>
    </row>
  </sheetData>
  <mergeCells count="3">
    <mergeCell ref="E2:H2"/>
    <mergeCell ref="I2:L2"/>
    <mergeCell ref="M2:P2"/>
  </mergeCells>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771</v>
      </c>
      <c r="C1" s="58"/>
      <c r="D1" s="58"/>
      <c r="E1" s="58"/>
      <c r="F1" s="59"/>
      <c r="G1" s="58" t="s">
        <v>445</v>
      </c>
    </row>
    <row r="2" spans="1:25" x14ac:dyDescent="0.15">
      <c r="B2" s="5" t="s">
        <v>240</v>
      </c>
      <c r="S2" s="5" t="s">
        <v>139</v>
      </c>
      <c r="U2" s="60" t="s">
        <v>170</v>
      </c>
      <c r="W2" s="5" t="s">
        <v>122</v>
      </c>
      <c r="Y2" s="5" t="s">
        <v>140</v>
      </c>
    </row>
    <row r="3" spans="1:25" ht="45" x14ac:dyDescent="0.15">
      <c r="B3" s="61"/>
      <c r="C3" s="62" t="s">
        <v>185</v>
      </c>
      <c r="D3" s="62" t="s">
        <v>256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72">
        <f>投入係数表!AB5</f>
        <v>0</v>
      </c>
      <c r="E5" s="73">
        <f t="shared" ref="E5:E38" si="0">$C$30*D5</f>
        <v>0</v>
      </c>
      <c r="F5" s="72">
        <f>分析係数表!C8</f>
        <v>0.16988323914406789</v>
      </c>
      <c r="G5" s="73">
        <f t="shared" ref="G5:G38" si="1">E5*F5</f>
        <v>0</v>
      </c>
      <c r="H5" s="73">
        <f t="array" ref="H5:H43">MMULT(逆行列係数!C5:AO43,'26'!G5:G43)</f>
        <v>9.4547560118175237E-4</v>
      </c>
      <c r="I5" s="73">
        <f t="shared" ref="I5:I38" si="2">C5+H5</f>
        <v>9.4547560118175237E-4</v>
      </c>
      <c r="J5" s="72">
        <f>分析係数表!G8</f>
        <v>0.11982810575688495</v>
      </c>
      <c r="K5" s="74">
        <f t="shared" ref="K5:K38" si="3">I5*J5</f>
        <v>1.132945503289614E-4</v>
      </c>
      <c r="L5" s="75" t="s">
        <v>495</v>
      </c>
      <c r="M5" s="76" t="s">
        <v>495</v>
      </c>
      <c r="N5" s="77">
        <f>分析係数表!H8</f>
        <v>1.1007693311748612E-2</v>
      </c>
      <c r="O5" s="78">
        <f t="shared" ref="O5:O43" si="4">$M$44*N5</f>
        <v>0.41238606379661208</v>
      </c>
      <c r="P5" s="72">
        <f>分析係数表!C8</f>
        <v>0.16988323914406789</v>
      </c>
      <c r="Q5" s="78">
        <f t="shared" ref="Q5:Q38" si="5">O5*P5</f>
        <v>7.0057480295640684E-2</v>
      </c>
      <c r="R5" s="79">
        <f t="array" ref="R5:R43">MMULT(逆行列係数!C5:AO43,'26'!Q5:Q43)</f>
        <v>0.11740180197511722</v>
      </c>
      <c r="S5" s="80">
        <f t="shared" ref="S5:S38" si="6">I5+R5</f>
        <v>0.11834727757629898</v>
      </c>
      <c r="T5" s="81">
        <f>分析係数表!F8</f>
        <v>0.4520504153237429</v>
      </c>
      <c r="U5" s="82">
        <f t="shared" ref="U5:U38" si="7">S5*T5</f>
        <v>5.3498935980800237E-2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投入係数表!AB6</f>
        <v>0</v>
      </c>
      <c r="E6" s="73">
        <f t="shared" si="0"/>
        <v>0</v>
      </c>
      <c r="F6" s="72">
        <f>分析係数表!C9</f>
        <v>0.40976645435244163</v>
      </c>
      <c r="G6" s="73">
        <f t="shared" si="1"/>
        <v>0</v>
      </c>
      <c r="H6" s="73">
        <v>1.2141602813193722E-3</v>
      </c>
      <c r="I6" s="73">
        <f t="shared" si="2"/>
        <v>1.2141602813193722E-3</v>
      </c>
      <c r="J6" s="72">
        <f>分析係数表!G9</f>
        <v>0.27278621711745094</v>
      </c>
      <c r="K6" s="74">
        <f t="shared" si="3"/>
        <v>3.3120619011537159E-4</v>
      </c>
      <c r="L6" s="75"/>
      <c r="M6" s="76"/>
      <c r="N6" s="77">
        <f>分析係数表!H9</f>
        <v>5.6766522140644718E-4</v>
      </c>
      <c r="O6" s="78">
        <f t="shared" si="4"/>
        <v>2.1266692265143591E-2</v>
      </c>
      <c r="P6" s="72">
        <f>分析係数表!C9</f>
        <v>0.40976645435244163</v>
      </c>
      <c r="Q6" s="78">
        <f t="shared" si="5"/>
        <v>8.7143770852923848E-3</v>
      </c>
      <c r="R6" s="79">
        <v>1.1730274493836939E-2</v>
      </c>
      <c r="S6" s="80">
        <f t="shared" si="6"/>
        <v>1.2944434775156312E-2</v>
      </c>
      <c r="T6" s="81">
        <f>分析係数表!F9</f>
        <v>0.74407187847350875</v>
      </c>
      <c r="U6" s="82">
        <f t="shared" si="7"/>
        <v>9.6315898989283687E-3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投入係数表!AB7</f>
        <v>0</v>
      </c>
      <c r="E7" s="73">
        <f t="shared" si="0"/>
        <v>0</v>
      </c>
      <c r="F7" s="72">
        <f>分析係数表!C10</f>
        <v>0.68007710705743762</v>
      </c>
      <c r="G7" s="73">
        <f t="shared" si="1"/>
        <v>0</v>
      </c>
      <c r="H7" s="73">
        <v>9.7779218634611725E-4</v>
      </c>
      <c r="I7" s="73">
        <f t="shared" si="2"/>
        <v>9.7779218634611725E-4</v>
      </c>
      <c r="J7" s="72">
        <f>分析係数表!G10</f>
        <v>0.17854260725424764</v>
      </c>
      <c r="K7" s="74">
        <f t="shared" si="3"/>
        <v>1.7457756630306695E-4</v>
      </c>
      <c r="L7" s="75"/>
      <c r="M7" s="76"/>
      <c r="N7" s="77">
        <f>分析係数表!H10</f>
        <v>1.290834700219075E-3</v>
      </c>
      <c r="O7" s="78">
        <f t="shared" si="4"/>
        <v>4.8359109030342594E-2</v>
      </c>
      <c r="P7" s="72">
        <f>分析係数表!C10</f>
        <v>0.68007710705743762</v>
      </c>
      <c r="Q7" s="78">
        <f t="shared" si="5"/>
        <v>3.2887922969230599E-2</v>
      </c>
      <c r="R7" s="79">
        <v>5.5472980888451928E-2</v>
      </c>
      <c r="S7" s="80">
        <f t="shared" si="6"/>
        <v>5.6450773074798045E-2</v>
      </c>
      <c r="T7" s="81">
        <f>分析係数表!F10</f>
        <v>0.51654343606185527</v>
      </c>
      <c r="U7" s="82">
        <f t="shared" si="7"/>
        <v>2.9159276292404245E-2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投入係数表!AB8</f>
        <v>0</v>
      </c>
      <c r="E8" s="73">
        <f t="shared" si="0"/>
        <v>0</v>
      </c>
      <c r="F8" s="72">
        <f>分析係数表!C11</f>
        <v>2.1147201560344109E-2</v>
      </c>
      <c r="G8" s="73">
        <f t="shared" si="1"/>
        <v>0</v>
      </c>
      <c r="H8" s="73">
        <v>7.9882958823959627E-2</v>
      </c>
      <c r="I8" s="73">
        <f t="shared" si="2"/>
        <v>7.9882958823959627E-2</v>
      </c>
      <c r="J8" s="72">
        <f>分析係数表!G11</f>
        <v>0.2349962690544718</v>
      </c>
      <c r="K8" s="74">
        <f t="shared" si="3"/>
        <v>1.877219728466251E-2</v>
      </c>
      <c r="L8" s="75"/>
      <c r="M8" s="76"/>
      <c r="N8" s="77">
        <f>分析係数表!H11</f>
        <v>-2.2238602446561594E-5</v>
      </c>
      <c r="O8" s="78">
        <f t="shared" si="4"/>
        <v>-8.3313456030675089E-4</v>
      </c>
      <c r="P8" s="72">
        <f>分析係数表!C11</f>
        <v>2.1147201560344109E-2</v>
      </c>
      <c r="Q8" s="78">
        <f t="shared" si="5"/>
        <v>-1.7618464473695524E-5</v>
      </c>
      <c r="R8" s="79">
        <v>9.6881066755137059E-3</v>
      </c>
      <c r="S8" s="80">
        <f t="shared" si="6"/>
        <v>8.9571065499473329E-2</v>
      </c>
      <c r="T8" s="81">
        <f>分析係数表!F11</f>
        <v>0.38828483104146677</v>
      </c>
      <c r="U8" s="82">
        <f t="shared" si="7"/>
        <v>3.4779086033667153E-2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投入係数表!AB9</f>
        <v>0</v>
      </c>
      <c r="E9" s="73">
        <f t="shared" si="0"/>
        <v>0</v>
      </c>
      <c r="F9" s="72">
        <f>分析係数表!C12</f>
        <v>0.26979296775158057</v>
      </c>
      <c r="G9" s="73">
        <f t="shared" si="1"/>
        <v>0</v>
      </c>
      <c r="H9" s="73">
        <v>4.1827078292716313E-3</v>
      </c>
      <c r="I9" s="73">
        <f t="shared" si="2"/>
        <v>4.1827078292716313E-3</v>
      </c>
      <c r="J9" s="72">
        <f>分析係数表!G12</f>
        <v>0.14399966915404239</v>
      </c>
      <c r="K9" s="74">
        <f t="shared" si="3"/>
        <v>6.0230854358313767E-4</v>
      </c>
      <c r="L9" s="75"/>
      <c r="M9" s="76"/>
      <c r="N9" s="77">
        <f>分析係数表!H12</f>
        <v>8.4790563397567215E-2</v>
      </c>
      <c r="O9" s="78">
        <f t="shared" si="4"/>
        <v>3.1765462296537481</v>
      </c>
      <c r="P9" s="72">
        <f>分析係数表!C12</f>
        <v>0.26979296775158057</v>
      </c>
      <c r="Q9" s="78">
        <f t="shared" si="5"/>
        <v>0.85700983449837853</v>
      </c>
      <c r="R9" s="79">
        <v>1.0826713585020955</v>
      </c>
      <c r="S9" s="80">
        <f t="shared" si="6"/>
        <v>1.0868540663313671</v>
      </c>
      <c r="T9" s="81">
        <f>分析係数表!F12</f>
        <v>0.33481714299007204</v>
      </c>
      <c r="U9" s="82">
        <f t="shared" si="7"/>
        <v>0.36389737333621058</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投入係数表!AB10</f>
        <v>1.9501393759553997E-3</v>
      </c>
      <c r="E10" s="73">
        <f t="shared" si="0"/>
        <v>0.19501393759553998</v>
      </c>
      <c r="F10" s="72">
        <f>分析係数表!C13</f>
        <v>6.684233532602335E-2</v>
      </c>
      <c r="G10" s="73">
        <f t="shared" si="1"/>
        <v>1.3035187010009275E-2</v>
      </c>
      <c r="H10" s="73">
        <v>1.6944665709955901E-2</v>
      </c>
      <c r="I10" s="73">
        <f t="shared" si="2"/>
        <v>1.6944665709955901E-2</v>
      </c>
      <c r="J10" s="72">
        <f>分析係数表!G13</f>
        <v>0.23596605339775753</v>
      </c>
      <c r="K10" s="74">
        <f t="shared" si="3"/>
        <v>3.9983658937226049E-3</v>
      </c>
      <c r="L10" s="75"/>
      <c r="M10" s="76"/>
      <c r="N10" s="77">
        <f>分析係数表!H13</f>
        <v>1.6879182236800124E-2</v>
      </c>
      <c r="O10" s="78">
        <f t="shared" si="4"/>
        <v>0.6323522399838698</v>
      </c>
      <c r="P10" s="72">
        <f>分析係数表!C13</f>
        <v>6.684233532602335E-2</v>
      </c>
      <c r="Q10" s="78">
        <f t="shared" si="5"/>
        <v>4.2267900469163816E-2</v>
      </c>
      <c r="R10" s="79">
        <v>4.7222125055097271E-2</v>
      </c>
      <c r="S10" s="80">
        <f t="shared" si="6"/>
        <v>6.4166790765053175E-2</v>
      </c>
      <c r="T10" s="81">
        <f>分析係数表!F13</f>
        <v>0.36934894381465649</v>
      </c>
      <c r="U10" s="82">
        <f t="shared" si="7"/>
        <v>2.3699936397048444E-2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投入係数表!AB11</f>
        <v>3.4787788867907564E-3</v>
      </c>
      <c r="E11" s="73">
        <f t="shared" si="0"/>
        <v>0.34787788867907565</v>
      </c>
      <c r="F11" s="72">
        <f>分析係数表!C14</f>
        <v>0.21710827927701792</v>
      </c>
      <c r="G11" s="73">
        <f t="shared" si="1"/>
        <v>7.5527169809636113E-2</v>
      </c>
      <c r="H11" s="73">
        <v>0.15617394162486625</v>
      </c>
      <c r="I11" s="73">
        <f t="shared" si="2"/>
        <v>0.15617394162486625</v>
      </c>
      <c r="J11" s="72">
        <f>分析係数表!G14</f>
        <v>0.17574790290253137</v>
      </c>
      <c r="K11" s="74">
        <f t="shared" si="3"/>
        <v>2.7447242728592596E-2</v>
      </c>
      <c r="L11" s="75"/>
      <c r="M11" s="76"/>
      <c r="N11" s="77">
        <f>分析係数表!H14</f>
        <v>1.1225515443921091E-3</v>
      </c>
      <c r="O11" s="78">
        <f t="shared" si="4"/>
        <v>4.2054643029215397E-2</v>
      </c>
      <c r="P11" s="72">
        <f>分析係数表!C14</f>
        <v>0.21710827927701792</v>
      </c>
      <c r="Q11" s="78">
        <f t="shared" si="5"/>
        <v>9.1304111836821907E-3</v>
      </c>
      <c r="R11" s="79">
        <v>5.1371276796290707E-2</v>
      </c>
      <c r="S11" s="80">
        <f t="shared" si="6"/>
        <v>0.20754521842115697</v>
      </c>
      <c r="T11" s="81">
        <f>分析係数表!F14</f>
        <v>0.32729567218469302</v>
      </c>
      <c r="U11" s="82">
        <f t="shared" si="7"/>
        <v>6.7928651771871504E-2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投入係数表!AB12</f>
        <v>1.4269175433863862E-2</v>
      </c>
      <c r="E12" s="73">
        <f t="shared" si="0"/>
        <v>1.4269175433863861</v>
      </c>
      <c r="F12" s="72">
        <f>分析係数表!C15</f>
        <v>0.1777237835164599</v>
      </c>
      <c r="G12" s="73">
        <f t="shared" si="1"/>
        <v>0.25359718457664088</v>
      </c>
      <c r="H12" s="73">
        <v>0.30042797284737216</v>
      </c>
      <c r="I12" s="73">
        <f t="shared" si="2"/>
        <v>0.30042797284737216</v>
      </c>
      <c r="J12" s="72">
        <f>分析係数表!G15</f>
        <v>0.10387096116118634</v>
      </c>
      <c r="K12" s="74">
        <f t="shared" si="3"/>
        <v>3.1205742299363338E-2</v>
      </c>
      <c r="L12" s="75"/>
      <c r="M12" s="76"/>
      <c r="N12" s="77">
        <f>分析係数表!H15</f>
        <v>7.5144901505810619E-3</v>
      </c>
      <c r="O12" s="78">
        <f t="shared" si="4"/>
        <v>0.28151865489648786</v>
      </c>
      <c r="P12" s="72">
        <f>分析係数表!C15</f>
        <v>0.1777237835164599</v>
      </c>
      <c r="Q12" s="78">
        <f t="shared" si="5"/>
        <v>5.0032560478668393E-2</v>
      </c>
      <c r="R12" s="79">
        <v>0.11743630854762183</v>
      </c>
      <c r="S12" s="80">
        <f t="shared" si="6"/>
        <v>0.41786428139499399</v>
      </c>
      <c r="T12" s="81">
        <f>分析係数表!F15</f>
        <v>0.33005409485469872</v>
      </c>
      <c r="U12" s="82">
        <f t="shared" si="7"/>
        <v>0.13791781716793386</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投入係数表!AB13</f>
        <v>1.8169454185774661E-2</v>
      </c>
      <c r="E13" s="73">
        <f t="shared" si="0"/>
        <v>1.8169454185774661</v>
      </c>
      <c r="F13" s="72">
        <f>分析係数表!C16</f>
        <v>0.12368252551663639</v>
      </c>
      <c r="G13" s="73">
        <f t="shared" si="1"/>
        <v>0.22472439809554304</v>
      </c>
      <c r="H13" s="73">
        <v>0.35158925470141039</v>
      </c>
      <c r="I13" s="73">
        <f t="shared" si="2"/>
        <v>0.35158925470141039</v>
      </c>
      <c r="J13" s="72">
        <f>分析係数表!G16</f>
        <v>1.9772048092292722E-2</v>
      </c>
      <c r="K13" s="74">
        <f t="shared" si="3"/>
        <v>6.9516396526896418E-3</v>
      </c>
      <c r="L13" s="75"/>
      <c r="M13" s="76"/>
      <c r="N13" s="77">
        <f>分析係数表!H16</f>
        <v>1.7113434381227897E-2</v>
      </c>
      <c r="O13" s="78">
        <f t="shared" si="4"/>
        <v>0.64112813126650392</v>
      </c>
      <c r="P13" s="72">
        <f>分析係数表!C16</f>
        <v>0.12368252551663639</v>
      </c>
      <c r="Q13" s="78">
        <f t="shared" si="5"/>
        <v>7.9296346454802769E-2</v>
      </c>
      <c r="R13" s="79">
        <v>0.11525047806377839</v>
      </c>
      <c r="S13" s="80">
        <f t="shared" si="6"/>
        <v>0.46683973276518875</v>
      </c>
      <c r="T13" s="81">
        <f>分析係数表!F16</f>
        <v>0.17086837167280561</v>
      </c>
      <c r="U13" s="82">
        <f t="shared" si="7"/>
        <v>7.9768144969755511E-2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投入係数表!AB14</f>
        <v>1.415677546983185E-2</v>
      </c>
      <c r="E14" s="73">
        <f t="shared" si="0"/>
        <v>1.415677546983185</v>
      </c>
      <c r="F14" s="72">
        <f>分析係数表!C17</f>
        <v>0.19283956701830429</v>
      </c>
      <c r="G14" s="73">
        <f t="shared" si="1"/>
        <v>0.27299864519777256</v>
      </c>
      <c r="H14" s="73">
        <v>0.32254264746271566</v>
      </c>
      <c r="I14" s="73">
        <f t="shared" si="2"/>
        <v>0.32254264746271566</v>
      </c>
      <c r="J14" s="72">
        <f>分析係数表!G17</f>
        <v>0.23402763404868787</v>
      </c>
      <c r="K14" s="74">
        <f t="shared" si="3"/>
        <v>7.5483892665499361E-2</v>
      </c>
      <c r="L14" s="75"/>
      <c r="M14" s="76"/>
      <c r="N14" s="77">
        <f>分析係数表!H17</f>
        <v>3.1766349957435482E-3</v>
      </c>
      <c r="O14" s="78">
        <f t="shared" si="4"/>
        <v>0.1190076762599367</v>
      </c>
      <c r="P14" s="72">
        <f>分析係数表!C17</f>
        <v>0.19283956701830429</v>
      </c>
      <c r="Q14" s="78">
        <f t="shared" si="5"/>
        <v>2.2949388761820726E-2</v>
      </c>
      <c r="R14" s="79">
        <v>5.2761590054746468E-2</v>
      </c>
      <c r="S14" s="80">
        <f t="shared" si="6"/>
        <v>0.37530423751746211</v>
      </c>
      <c r="T14" s="81">
        <f>分析係数表!F17</f>
        <v>0.36995154049829787</v>
      </c>
      <c r="U14" s="82">
        <f t="shared" si="7"/>
        <v>0.13884438082512418</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投入係数表!AB15</f>
        <v>4.9455984174085062E-4</v>
      </c>
      <c r="E15" s="73">
        <f t="shared" si="0"/>
        <v>4.945598417408506E-2</v>
      </c>
      <c r="F15" s="72">
        <f>分析係数表!C18</f>
        <v>0.30630539049432115</v>
      </c>
      <c r="G15" s="73">
        <f t="shared" si="1"/>
        <v>1.5148634544724092E-2</v>
      </c>
      <c r="H15" s="73">
        <v>3.3971801579338511E-2</v>
      </c>
      <c r="I15" s="73">
        <f t="shared" si="2"/>
        <v>3.3971801579338511E-2</v>
      </c>
      <c r="J15" s="72">
        <f>分析係数表!G18</f>
        <v>0.21755179396051724</v>
      </c>
      <c r="K15" s="74">
        <f t="shared" si="3"/>
        <v>7.3906263776558258E-3</v>
      </c>
      <c r="L15" s="75"/>
      <c r="M15" s="76"/>
      <c r="N15" s="77">
        <f>分析係数表!H18</f>
        <v>5.3704565311248737E-4</v>
      </c>
      <c r="O15" s="78">
        <f t="shared" si="4"/>
        <v>2.011957788919885E-2</v>
      </c>
      <c r="P15" s="72">
        <f>分析係数表!C18</f>
        <v>0.30630539049432115</v>
      </c>
      <c r="Q15" s="78">
        <f t="shared" si="5"/>
        <v>6.1627351619319634E-3</v>
      </c>
      <c r="R15" s="79">
        <v>1.6285228375519604E-2</v>
      </c>
      <c r="S15" s="80">
        <f t="shared" si="6"/>
        <v>5.0257029954858118E-2</v>
      </c>
      <c r="T15" s="81">
        <f>分析係数表!F18</f>
        <v>0.4635011306393737</v>
      </c>
      <c r="U15" s="82">
        <f t="shared" si="7"/>
        <v>2.329419020665361E-2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投入係数表!AB16</f>
        <v>0</v>
      </c>
      <c r="E16" s="73">
        <f t="shared" si="0"/>
        <v>0</v>
      </c>
      <c r="F16" s="72">
        <f>分析係数表!C19</f>
        <v>0.36966314955627488</v>
      </c>
      <c r="G16" s="73">
        <f t="shared" si="1"/>
        <v>0</v>
      </c>
      <c r="H16" s="73">
        <v>2.2581818103041506E-2</v>
      </c>
      <c r="I16" s="73">
        <f t="shared" si="2"/>
        <v>2.2581818103041506E-2</v>
      </c>
      <c r="J16" s="72">
        <f>分析係数表!G19</f>
        <v>4.2381117789262797E-2</v>
      </c>
      <c r="K16" s="74">
        <f t="shared" si="3"/>
        <v>9.5704269292070905E-4</v>
      </c>
      <c r="L16" s="75"/>
      <c r="M16" s="76"/>
      <c r="N16" s="77">
        <f>分析係数表!H19</f>
        <v>-1.254655481313475E-4</v>
      </c>
      <c r="O16" s="78">
        <f t="shared" si="4"/>
        <v>-4.7003711014321171E-3</v>
      </c>
      <c r="P16" s="72">
        <f>分析係数表!C19</f>
        <v>0.36966314955627488</v>
      </c>
      <c r="Q16" s="78">
        <f t="shared" si="5"/>
        <v>-1.7375539854386933E-3</v>
      </c>
      <c r="R16" s="79">
        <v>1.1027658927921416E-2</v>
      </c>
      <c r="S16" s="80">
        <f t="shared" si="6"/>
        <v>3.3609477030962925E-2</v>
      </c>
      <c r="T16" s="81">
        <f>分析係数表!F19</f>
        <v>0.17645477862102601</v>
      </c>
      <c r="U16" s="82">
        <f t="shared" si="7"/>
        <v>5.930552829067022E-3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投入係数表!AB17</f>
        <v>5.6199982016005753E-6</v>
      </c>
      <c r="E17" s="73">
        <f t="shared" si="0"/>
        <v>5.6199982016005758E-4</v>
      </c>
      <c r="F17" s="72">
        <f>分析係数表!C20</f>
        <v>0.11840151680286914</v>
      </c>
      <c r="G17" s="73">
        <f t="shared" si="1"/>
        <v>6.6541631149890501E-5</v>
      </c>
      <c r="H17" s="73">
        <v>4.374202870659343E-3</v>
      </c>
      <c r="I17" s="73">
        <f t="shared" si="2"/>
        <v>4.374202870659343E-3</v>
      </c>
      <c r="J17" s="72">
        <f>分析係数表!G20</f>
        <v>0.11103277983246747</v>
      </c>
      <c r="K17" s="74">
        <f t="shared" si="3"/>
        <v>4.8567990428046603E-4</v>
      </c>
      <c r="L17" s="75"/>
      <c r="M17" s="76"/>
      <c r="N17" s="77">
        <f>分析係数表!H20</f>
        <v>6.0558701736942728E-4</v>
      </c>
      <c r="O17" s="78">
        <f t="shared" si="4"/>
        <v>2.2687373213129358E-2</v>
      </c>
      <c r="P17" s="72">
        <f>分析係数表!C20</f>
        <v>0.11840151680286914</v>
      </c>
      <c r="Q17" s="78">
        <f t="shared" si="5"/>
        <v>2.686219400707299E-3</v>
      </c>
      <c r="R17" s="79">
        <v>7.0058853716757907E-3</v>
      </c>
      <c r="S17" s="80">
        <f t="shared" si="6"/>
        <v>1.1380088242335135E-2</v>
      </c>
      <c r="T17" s="81">
        <f>分析係数表!F20</f>
        <v>0.24737258814980315</v>
      </c>
      <c r="U17" s="82">
        <f t="shared" si="7"/>
        <v>2.8151218818795866E-3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投入係数表!AB18</f>
        <v>1.5173995144321555E-4</v>
      </c>
      <c r="E18" s="73">
        <f t="shared" si="0"/>
        <v>1.5173995144321554E-2</v>
      </c>
      <c r="F18" s="72">
        <f>分析係数表!C21</f>
        <v>0.26258212636596168</v>
      </c>
      <c r="G18" s="73">
        <f t="shared" si="1"/>
        <v>3.9844199104627316E-3</v>
      </c>
      <c r="H18" s="73">
        <v>3.5049533498308277E-2</v>
      </c>
      <c r="I18" s="73">
        <f t="shared" si="2"/>
        <v>3.5049533498308277E-2</v>
      </c>
      <c r="J18" s="72">
        <f>分析係数表!G21</f>
        <v>0.28467983327929475</v>
      </c>
      <c r="K18" s="74">
        <f t="shared" si="3"/>
        <v>9.9778953528154562E-3</v>
      </c>
      <c r="L18" s="75"/>
      <c r="M18" s="76"/>
      <c r="N18" s="77">
        <f>分析係数表!H21</f>
        <v>1.0324354165676096E-3</v>
      </c>
      <c r="O18" s="78">
        <f t="shared" si="4"/>
        <v>3.8678582833345507E-2</v>
      </c>
      <c r="P18" s="72">
        <f>分析係数表!C21</f>
        <v>0.26258212636596168</v>
      </c>
      <c r="Q18" s="78">
        <f t="shared" si="5"/>
        <v>1.0156304525201845E-2</v>
      </c>
      <c r="R18" s="79">
        <v>2.9504732274641676E-2</v>
      </c>
      <c r="S18" s="80">
        <f t="shared" si="6"/>
        <v>6.4554265772949954E-2</v>
      </c>
      <c r="T18" s="81">
        <f>分析係数表!F21</f>
        <v>0.42515189534375575</v>
      </c>
      <c r="U18" s="82">
        <f t="shared" si="7"/>
        <v>2.7445368445894212E-2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投入係数表!AB19</f>
        <v>0</v>
      </c>
      <c r="E19" s="73">
        <f t="shared" si="0"/>
        <v>0</v>
      </c>
      <c r="F19" s="72">
        <f>分析係数表!C22</f>
        <v>0.19256748567873505</v>
      </c>
      <c r="G19" s="73">
        <f t="shared" si="1"/>
        <v>0</v>
      </c>
      <c r="H19" s="73">
        <v>2.8202168109662539E-2</v>
      </c>
      <c r="I19" s="73">
        <f t="shared" si="2"/>
        <v>2.8202168109662539E-2</v>
      </c>
      <c r="J19" s="72">
        <f>分析係数表!G22</f>
        <v>0.19753386347788673</v>
      </c>
      <c r="K19" s="74">
        <f t="shared" si="3"/>
        <v>5.570883225154491E-3</v>
      </c>
      <c r="L19" s="75"/>
      <c r="M19" s="76"/>
      <c r="N19" s="77">
        <f>分析係数表!H22</f>
        <v>4.8211298587508529E-5</v>
      </c>
      <c r="O19" s="78">
        <f t="shared" si="4"/>
        <v>1.8061611176799339E-3</v>
      </c>
      <c r="P19" s="72">
        <f>分析係数表!C22</f>
        <v>0.19256748567873505</v>
      </c>
      <c r="Q19" s="78">
        <f t="shared" si="5"/>
        <v>3.4780790516231874E-4</v>
      </c>
      <c r="R19" s="79">
        <v>8.4901047269426589E-3</v>
      </c>
      <c r="S19" s="80">
        <f t="shared" si="6"/>
        <v>3.66922728366052E-2</v>
      </c>
      <c r="T19" s="81">
        <f>分析係数表!F22</f>
        <v>0.41915604646677446</v>
      </c>
      <c r="U19" s="82">
        <f t="shared" si="7"/>
        <v>1.5379788018071655E-2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投入係数表!AB20</f>
        <v>0</v>
      </c>
      <c r="E20" s="73">
        <f t="shared" si="0"/>
        <v>0</v>
      </c>
      <c r="F20" s="72">
        <f>分析係数表!C23</f>
        <v>0.20116432520583094</v>
      </c>
      <c r="G20" s="73">
        <f t="shared" si="1"/>
        <v>0</v>
      </c>
      <c r="H20" s="73">
        <v>3.0250162906617271E-2</v>
      </c>
      <c r="I20" s="73">
        <f t="shared" si="2"/>
        <v>3.0250162906617271E-2</v>
      </c>
      <c r="J20" s="72">
        <f>分析係数表!G23</f>
        <v>0.20785566100352021</v>
      </c>
      <c r="K20" s="74">
        <f t="shared" si="3"/>
        <v>6.287667606419101E-3</v>
      </c>
      <c r="L20" s="75"/>
      <c r="M20" s="76"/>
      <c r="N20" s="77">
        <f>分析係数表!H23</f>
        <v>2.5225877402069866E-5</v>
      </c>
      <c r="O20" s="78">
        <f t="shared" si="4"/>
        <v>9.4504815795989656E-4</v>
      </c>
      <c r="P20" s="72">
        <f>分析係数表!C23</f>
        <v>0.20116432520583094</v>
      </c>
      <c r="Q20" s="78">
        <f t="shared" si="5"/>
        <v>1.9010997498301611E-4</v>
      </c>
      <c r="R20" s="79">
        <v>8.0931540857040359E-3</v>
      </c>
      <c r="S20" s="80">
        <f t="shared" si="6"/>
        <v>3.8343316992321311E-2</v>
      </c>
      <c r="T20" s="81">
        <f>分析係数表!F23</f>
        <v>0.42478695148042223</v>
      </c>
      <c r="U20" s="82">
        <f t="shared" si="7"/>
        <v>1.6287740734815641E-2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投入係数表!AB21</f>
        <v>2.8099991008002876E-5</v>
      </c>
      <c r="E21" s="73">
        <f t="shared" si="0"/>
        <v>2.8099991008002875E-3</v>
      </c>
      <c r="F21" s="72">
        <f>分析係数表!C24</f>
        <v>0.46796458506974481</v>
      </c>
      <c r="G21" s="73">
        <f t="shared" si="1"/>
        <v>1.3149800632523626E-3</v>
      </c>
      <c r="H21" s="73">
        <v>3.1583045924353327E-2</v>
      </c>
      <c r="I21" s="73">
        <f t="shared" si="2"/>
        <v>3.1583045924353327E-2</v>
      </c>
      <c r="J21" s="72">
        <f>分析係数表!G24</f>
        <v>0.19290112247208774</v>
      </c>
      <c r="K21" s="74">
        <f t="shared" si="3"/>
        <v>6.0924050098952525E-3</v>
      </c>
      <c r="L21" s="75"/>
      <c r="M21" s="76"/>
      <c r="N21" s="77">
        <f>分析係数表!H24</f>
        <v>1.1220536652328578E-3</v>
      </c>
      <c r="O21" s="78">
        <f t="shared" si="4"/>
        <v>4.2035990762939873E-2</v>
      </c>
      <c r="P21" s="72">
        <f>分析係数表!C24</f>
        <v>0.46796458506974481</v>
      </c>
      <c r="Q21" s="78">
        <f t="shared" si="5"/>
        <v>1.9671354975374783E-2</v>
      </c>
      <c r="R21" s="79">
        <v>3.9921783193768649E-2</v>
      </c>
      <c r="S21" s="80">
        <f t="shared" si="6"/>
        <v>7.1504829118121976E-2</v>
      </c>
      <c r="T21" s="81">
        <f>分析係数表!F24</f>
        <v>0.36341689561906876</v>
      </c>
      <c r="U21" s="82">
        <f t="shared" si="7"/>
        <v>2.5986063019879883E-2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投入係数表!AB22</f>
        <v>0</v>
      </c>
      <c r="E22" s="73">
        <f t="shared" si="0"/>
        <v>0</v>
      </c>
      <c r="F22" s="72">
        <f>分析係数表!C25</f>
        <v>0.11839811615034102</v>
      </c>
      <c r="G22" s="73">
        <f t="shared" si="1"/>
        <v>0</v>
      </c>
      <c r="H22" s="73">
        <v>2.2441831043533804E-2</v>
      </c>
      <c r="I22" s="73">
        <f t="shared" si="2"/>
        <v>2.2441831043533804E-2</v>
      </c>
      <c r="J22" s="72">
        <f>分析係数表!G25</f>
        <v>0.19601885967651284</v>
      </c>
      <c r="K22" s="74">
        <f t="shared" si="3"/>
        <v>4.3990221302064626E-3</v>
      </c>
      <c r="L22" s="75"/>
      <c r="M22" s="76"/>
      <c r="N22" s="77">
        <f>分析係数表!H25</f>
        <v>4.7721717414244671E-4</v>
      </c>
      <c r="O22" s="78">
        <f t="shared" si="4"/>
        <v>1.7878197225090015E-2</v>
      </c>
      <c r="P22" s="72">
        <f>分析係数表!C25</f>
        <v>0.11839811615034102</v>
      </c>
      <c r="Q22" s="78">
        <f t="shared" si="5"/>
        <v>2.116744871614912E-3</v>
      </c>
      <c r="R22" s="79">
        <v>1.3353510337797794E-2</v>
      </c>
      <c r="S22" s="80">
        <f t="shared" si="6"/>
        <v>3.57953413813316E-2</v>
      </c>
      <c r="T22" s="81">
        <f>分析係数表!F25</f>
        <v>0.34892899519140697</v>
      </c>
      <c r="U22" s="82">
        <f t="shared" si="7"/>
        <v>1.2490032500721424E-2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投入係数表!AB23</f>
        <v>0</v>
      </c>
      <c r="E23" s="73">
        <f t="shared" si="0"/>
        <v>0</v>
      </c>
      <c r="F23" s="72">
        <f>分析係数表!C26</f>
        <v>0.29113960871661038</v>
      </c>
      <c r="G23" s="73">
        <f t="shared" si="1"/>
        <v>0</v>
      </c>
      <c r="H23" s="73">
        <v>2.7696214998323341E-2</v>
      </c>
      <c r="I23" s="73">
        <f t="shared" si="2"/>
        <v>2.7696214998323341E-2</v>
      </c>
      <c r="J23" s="72">
        <f>分析係数表!G26</f>
        <v>0.2004458717578543</v>
      </c>
      <c r="K23" s="74">
        <f t="shared" si="3"/>
        <v>5.5515919597318815E-3</v>
      </c>
      <c r="L23" s="75"/>
      <c r="M23" s="76"/>
      <c r="N23" s="77">
        <f>分析係数表!H26</f>
        <v>1.0726059667332082E-2</v>
      </c>
      <c r="O23" s="78">
        <f t="shared" si="4"/>
        <v>0.40183509850675714</v>
      </c>
      <c r="P23" s="72">
        <f>分析係数表!C26</f>
        <v>0.29113960871661038</v>
      </c>
      <c r="Q23" s="78">
        <f t="shared" si="5"/>
        <v>0.11699011334785786</v>
      </c>
      <c r="R23" s="79">
        <v>0.1316268884559951</v>
      </c>
      <c r="S23" s="80">
        <f t="shared" si="6"/>
        <v>0.15932310345431844</v>
      </c>
      <c r="T23" s="81">
        <f>分析係数表!F26</f>
        <v>0.34176102976079403</v>
      </c>
      <c r="U23" s="82">
        <f t="shared" si="7"/>
        <v>5.4450427901233389E-2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投入係数表!AB24</f>
        <v>1.6859994604801726E-5</v>
      </c>
      <c r="E24" s="73">
        <f t="shared" si="0"/>
        <v>1.6859994604801725E-3</v>
      </c>
      <c r="F24" s="72">
        <f>分析係数表!C27</f>
        <v>0.22390034937983039</v>
      </c>
      <c r="G24" s="73">
        <f t="shared" si="1"/>
        <v>3.7749586825571617E-4</v>
      </c>
      <c r="H24" s="73">
        <v>3.9430353007147362E-3</v>
      </c>
      <c r="I24" s="73">
        <f t="shared" si="2"/>
        <v>3.9430353007147362E-3</v>
      </c>
      <c r="J24" s="72">
        <f>分析係数表!G27</f>
        <v>0.17801424712710151</v>
      </c>
      <c r="K24" s="74">
        <f t="shared" si="3"/>
        <v>7.0191646045231811E-4</v>
      </c>
      <c r="L24" s="75"/>
      <c r="M24" s="76"/>
      <c r="N24" s="77">
        <f>分析係数表!H27</f>
        <v>1.001616696609949E-2</v>
      </c>
      <c r="O24" s="78">
        <f t="shared" si="4"/>
        <v>0.37524007550890548</v>
      </c>
      <c r="P24" s="72">
        <f>分析係数表!C27</f>
        <v>0.22390034937983039</v>
      </c>
      <c r="Q24" s="78">
        <f t="shared" si="5"/>
        <v>8.4016384007757877E-2</v>
      </c>
      <c r="R24" s="79">
        <v>8.5799984007006044E-2</v>
      </c>
      <c r="S24" s="80">
        <f t="shared" si="6"/>
        <v>8.9743019307720787E-2</v>
      </c>
      <c r="T24" s="81">
        <f>分析係数表!F27</f>
        <v>0.3354402389489512</v>
      </c>
      <c r="U24" s="82">
        <f t="shared" si="7"/>
        <v>3.01034198405822E-2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投入係数表!AB25</f>
        <v>0</v>
      </c>
      <c r="E25" s="73">
        <f t="shared" si="0"/>
        <v>0</v>
      </c>
      <c r="F25" s="72">
        <f>分析係数表!C28</f>
        <v>0.22512814125204084</v>
      </c>
      <c r="G25" s="73">
        <f t="shared" si="1"/>
        <v>0</v>
      </c>
      <c r="H25" s="73">
        <v>4.506375118812965E-2</v>
      </c>
      <c r="I25" s="73">
        <f t="shared" si="2"/>
        <v>4.506375118812965E-2</v>
      </c>
      <c r="J25" s="72">
        <f>分析係数表!G28</f>
        <v>0.17968722251031818</v>
      </c>
      <c r="K25" s="74">
        <f t="shared" si="3"/>
        <v>8.0973802868910677E-3</v>
      </c>
      <c r="L25" s="75"/>
      <c r="M25" s="76"/>
      <c r="N25" s="77">
        <f>分析係数表!H28</f>
        <v>8.1409051127791718E-3</v>
      </c>
      <c r="O25" s="78">
        <f t="shared" si="4"/>
        <v>0.30498631458214331</v>
      </c>
      <c r="P25" s="72">
        <f>分析係数表!C28</f>
        <v>0.22512814125204084</v>
      </c>
      <c r="Q25" s="78">
        <f t="shared" si="5"/>
        <v>6.8661002109188116E-2</v>
      </c>
      <c r="R25" s="79">
        <v>8.8357297906740739E-2</v>
      </c>
      <c r="S25" s="80">
        <f t="shared" si="6"/>
        <v>0.1334210490948704</v>
      </c>
      <c r="T25" s="81">
        <f>分析係数表!F28</f>
        <v>0.30733691598411605</v>
      </c>
      <c r="U25" s="82">
        <f t="shared" si="7"/>
        <v>4.100521375618281E-2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投入係数表!AB26</f>
        <v>4.0014387195396097E-3</v>
      </c>
      <c r="E26" s="73">
        <f t="shared" si="0"/>
        <v>0.40014387195396095</v>
      </c>
      <c r="F26" s="72">
        <f>分析係数表!C29</f>
        <v>0.20292812083079403</v>
      </c>
      <c r="G26" s="73">
        <f t="shared" si="1"/>
        <v>8.1200443997575159E-2</v>
      </c>
      <c r="H26" s="73">
        <v>0.14638616851288125</v>
      </c>
      <c r="I26" s="73">
        <f t="shared" si="2"/>
        <v>0.14638616851288125</v>
      </c>
      <c r="J26" s="72">
        <f>分析係数表!G29</f>
        <v>0.25422836329948895</v>
      </c>
      <c r="K26" s="74">
        <f t="shared" si="3"/>
        <v>3.7215516030712985E-2</v>
      </c>
      <c r="L26" s="75"/>
      <c r="M26" s="76"/>
      <c r="N26" s="77">
        <f>分析係数表!H29</f>
        <v>1.2173975242294967E-2</v>
      </c>
      <c r="O26" s="78">
        <f t="shared" si="4"/>
        <v>0.45607899754702769</v>
      </c>
      <c r="P26" s="72">
        <f>分析係数表!C29</f>
        <v>0.20292812083079403</v>
      </c>
      <c r="Q26" s="78">
        <f t="shared" si="5"/>
        <v>9.2551253922610655E-2</v>
      </c>
      <c r="R26" s="79">
        <v>0.13496170809116093</v>
      </c>
      <c r="S26" s="80">
        <f t="shared" si="6"/>
        <v>0.28134787660404215</v>
      </c>
      <c r="T26" s="81">
        <f>分析係数表!F29</f>
        <v>0.40384720428768384</v>
      </c>
      <c r="U26" s="82">
        <f t="shared" si="7"/>
        <v>0.11362155339881867</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投入係数表!AB27</f>
        <v>3.1640589875011238E-3</v>
      </c>
      <c r="E27" s="73">
        <f t="shared" si="0"/>
        <v>0.31640589875011238</v>
      </c>
      <c r="F27" s="72">
        <f>分析係数表!C30</f>
        <v>1</v>
      </c>
      <c r="G27" s="73">
        <f t="shared" si="1"/>
        <v>0.31640589875011238</v>
      </c>
      <c r="H27" s="73">
        <v>0.57028659064913101</v>
      </c>
      <c r="I27" s="73">
        <f t="shared" si="2"/>
        <v>0.57028659064913101</v>
      </c>
      <c r="J27" s="72">
        <f>分析係数表!G30</f>
        <v>0.34673715455884868</v>
      </c>
      <c r="K27" s="74">
        <f t="shared" si="3"/>
        <v>0.19773954972474661</v>
      </c>
      <c r="L27" s="75"/>
      <c r="M27" s="76"/>
      <c r="N27" s="77">
        <f>分析係数表!H30</f>
        <v>0</v>
      </c>
      <c r="O27" s="78">
        <f t="shared" si="4"/>
        <v>0</v>
      </c>
      <c r="P27" s="72">
        <f>分析係数表!C30</f>
        <v>1</v>
      </c>
      <c r="Q27" s="78">
        <f t="shared" si="5"/>
        <v>0</v>
      </c>
      <c r="R27" s="79">
        <v>0.16108310978658716</v>
      </c>
      <c r="S27" s="80">
        <f t="shared" si="6"/>
        <v>0.73136970043571814</v>
      </c>
      <c r="T27" s="81">
        <f>分析係数表!F30</f>
        <v>0.44336430675838301</v>
      </c>
      <c r="U27" s="82">
        <f t="shared" si="7"/>
        <v>0.32426322021776843</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投入係数表!AB28</f>
        <v>9.2246650481071849E-2</v>
      </c>
      <c r="E28" s="73">
        <f t="shared" si="0"/>
        <v>9.2246650481071857</v>
      </c>
      <c r="F28" s="72">
        <f>分析係数表!C31</f>
        <v>0.99667993786519227</v>
      </c>
      <c r="G28" s="73">
        <f t="shared" si="1"/>
        <v>9.1940385869746812</v>
      </c>
      <c r="H28" s="73">
        <v>10.389914718077071</v>
      </c>
      <c r="I28" s="73">
        <f t="shared" si="2"/>
        <v>10.389914718077071</v>
      </c>
      <c r="J28" s="72">
        <f>分析係数表!G31</f>
        <v>7.0744430198025232E-2</v>
      </c>
      <c r="K28" s="74">
        <f t="shared" si="3"/>
        <v>0.73502859653643837</v>
      </c>
      <c r="L28" s="75"/>
      <c r="M28" s="76"/>
      <c r="N28" s="77">
        <f>分析係数表!H31</f>
        <v>1.5783931066306964E-2</v>
      </c>
      <c r="O28" s="78">
        <f t="shared" si="4"/>
        <v>0.59132036288876233</v>
      </c>
      <c r="P28" s="72">
        <f>分析係数表!C31</f>
        <v>0.99667993786519227</v>
      </c>
      <c r="Q28" s="78">
        <f t="shared" si="5"/>
        <v>0.58935714254239457</v>
      </c>
      <c r="R28" s="79">
        <v>1.1174612880814332</v>
      </c>
      <c r="S28" s="80">
        <f t="shared" si="6"/>
        <v>11.507376006158504</v>
      </c>
      <c r="T28" s="81">
        <f>分析係数表!F31</f>
        <v>0.308369223350977</v>
      </c>
      <c r="U28" s="82">
        <f t="shared" si="7"/>
        <v>3.5485206018267652</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投入係数表!AB29</f>
        <v>9.2842370290441515E-3</v>
      </c>
      <c r="E29" s="73">
        <f t="shared" si="0"/>
        <v>0.92842370290441512</v>
      </c>
      <c r="F29" s="72">
        <f>分析係数表!C32</f>
        <v>0.99973750468741629</v>
      </c>
      <c r="G29" s="73">
        <f t="shared" si="1"/>
        <v>0.92817999603431112</v>
      </c>
      <c r="H29" s="73">
        <v>1.0604728850662899</v>
      </c>
      <c r="I29" s="73">
        <f t="shared" si="2"/>
        <v>1.0604728850662899</v>
      </c>
      <c r="J29" s="72">
        <f>分析係数表!G32</f>
        <v>0.13654952076677315</v>
      </c>
      <c r="K29" s="74">
        <f t="shared" si="3"/>
        <v>0.14480706424195919</v>
      </c>
      <c r="L29" s="75"/>
      <c r="M29" s="76"/>
      <c r="N29" s="77">
        <f>分析係数表!H32</f>
        <v>6.1925380029087757E-3</v>
      </c>
      <c r="O29" s="78">
        <f t="shared" si="4"/>
        <v>0.23199377922392497</v>
      </c>
      <c r="P29" s="72">
        <f>分析係数表!C32</f>
        <v>0.99973750468741629</v>
      </c>
      <c r="Q29" s="78">
        <f t="shared" si="5"/>
        <v>0.23193288194433012</v>
      </c>
      <c r="R29" s="79">
        <v>0.34542491374693629</v>
      </c>
      <c r="S29" s="80">
        <f t="shared" si="6"/>
        <v>1.4058977988132262</v>
      </c>
      <c r="T29" s="81">
        <f>分析係数表!F32</f>
        <v>0.46980830670926516</v>
      </c>
      <c r="U29" s="82">
        <f t="shared" si="7"/>
        <v>0.66050246426672488</v>
      </c>
      <c r="V29" s="83">
        <f>分析係数表!D32</f>
        <v>1.7896698615548455E-2</v>
      </c>
      <c r="W29" s="84">
        <f t="shared" si="8"/>
        <v>0</v>
      </c>
      <c r="X29" s="72">
        <f>分析係数表!E32</f>
        <v>1.7896698615548455E-2</v>
      </c>
      <c r="Y29" s="85">
        <f t="shared" si="9"/>
        <v>0</v>
      </c>
    </row>
    <row r="30" spans="1:25" x14ac:dyDescent="0.15">
      <c r="A30" s="10" t="s">
        <v>18</v>
      </c>
      <c r="B30" s="9" t="s">
        <v>230</v>
      </c>
      <c r="C30" s="71">
        <f>最終需要_まとめ!C31</f>
        <v>100</v>
      </c>
      <c r="D30" s="72">
        <f>投入係数表!AB30</f>
        <v>0</v>
      </c>
      <c r="E30" s="73">
        <f t="shared" si="0"/>
        <v>0</v>
      </c>
      <c r="F30" s="72">
        <f>分析係数表!C33</f>
        <v>0.92720800471848297</v>
      </c>
      <c r="G30" s="73">
        <f t="shared" si="1"/>
        <v>0</v>
      </c>
      <c r="H30" s="73">
        <v>0.14032601854543778</v>
      </c>
      <c r="I30" s="73">
        <f t="shared" si="2"/>
        <v>100.14032601854544</v>
      </c>
      <c r="J30" s="72">
        <f>分析係数表!G33</f>
        <v>0.48251618559482062</v>
      </c>
      <c r="K30" s="74">
        <f t="shared" si="3"/>
        <v>48.319328134690316</v>
      </c>
      <c r="L30" s="75"/>
      <c r="M30" s="76"/>
      <c r="N30" s="77">
        <f>分析係数表!H33</f>
        <v>1.0711870111293417E-3</v>
      </c>
      <c r="O30" s="78">
        <f t="shared" si="4"/>
        <v>4.013035089179047E-2</v>
      </c>
      <c r="P30" s="72">
        <f>分析係数表!C33</f>
        <v>0.92720800471848297</v>
      </c>
      <c r="Q30" s="78">
        <f t="shared" si="5"/>
        <v>3.7209182579029637E-2</v>
      </c>
      <c r="R30" s="79">
        <v>0.15115751040111411</v>
      </c>
      <c r="S30" s="80">
        <f t="shared" si="6"/>
        <v>100.29148352894656</v>
      </c>
      <c r="T30" s="81">
        <f>分析係数表!F33</f>
        <v>0.61375438359859724</v>
      </c>
      <c r="U30" s="82">
        <f t="shared" si="7"/>
        <v>61.554337653497463</v>
      </c>
      <c r="V30" s="83">
        <f>分析係数表!D33</f>
        <v>6.3927479543206545E-2</v>
      </c>
      <c r="W30" s="84">
        <f t="shared" si="8"/>
        <v>6</v>
      </c>
      <c r="X30" s="72">
        <f>分析係数表!E33</f>
        <v>6.2471900008991998E-2</v>
      </c>
      <c r="Y30" s="85">
        <f t="shared" si="9"/>
        <v>6</v>
      </c>
    </row>
    <row r="31" spans="1:25" x14ac:dyDescent="0.15">
      <c r="A31" s="10" t="s">
        <v>19</v>
      </c>
      <c r="B31" s="9" t="s">
        <v>231</v>
      </c>
      <c r="C31" s="86"/>
      <c r="D31" s="72">
        <f>投入係数表!AB31</f>
        <v>1.689371459401133E-2</v>
      </c>
      <c r="E31" s="73">
        <f t="shared" si="0"/>
        <v>1.6893714594011331</v>
      </c>
      <c r="F31" s="72">
        <f>分析係数表!C34</f>
        <v>0.43058167090385968</v>
      </c>
      <c r="G31" s="73">
        <f t="shared" si="1"/>
        <v>0.72741238576623179</v>
      </c>
      <c r="H31" s="73">
        <v>1.038460825981371</v>
      </c>
      <c r="I31" s="73">
        <f t="shared" si="2"/>
        <v>1.038460825981371</v>
      </c>
      <c r="J31" s="72">
        <f>分析係数表!G34</f>
        <v>0.40252218378442245</v>
      </c>
      <c r="K31" s="74">
        <f t="shared" si="3"/>
        <v>0.41800351944859654</v>
      </c>
      <c r="L31" s="75"/>
      <c r="M31" s="76"/>
      <c r="N31" s="77">
        <f>分析係数表!H34</f>
        <v>0.17332617383102331</v>
      </c>
      <c r="O31" s="78">
        <f t="shared" si="4"/>
        <v>6.4933948062319899</v>
      </c>
      <c r="P31" s="72">
        <f>分析係数表!C34</f>
        <v>0.43058167090385968</v>
      </c>
      <c r="Q31" s="78">
        <f t="shared" si="5"/>
        <v>2.7959367855058144</v>
      </c>
      <c r="R31" s="79">
        <v>3.1408126660912732</v>
      </c>
      <c r="S31" s="80">
        <f t="shared" si="6"/>
        <v>4.1792734920726442</v>
      </c>
      <c r="T31" s="81">
        <f>分析係数表!F34</f>
        <v>0.66293540075026103</v>
      </c>
      <c r="U31" s="82">
        <f t="shared" si="7"/>
        <v>2.7705883473121213</v>
      </c>
      <c r="V31" s="83">
        <f>分析係数表!D34</f>
        <v>0.16067471370017011</v>
      </c>
      <c r="W31" s="84">
        <f t="shared" si="8"/>
        <v>1</v>
      </c>
      <c r="X31" s="72">
        <f>分析係数表!E34</f>
        <v>0.14658203786750718</v>
      </c>
      <c r="Y31" s="85">
        <f t="shared" si="9"/>
        <v>1</v>
      </c>
    </row>
    <row r="32" spans="1:25" x14ac:dyDescent="0.15">
      <c r="A32" s="10" t="s">
        <v>20</v>
      </c>
      <c r="B32" s="9" t="s">
        <v>37</v>
      </c>
      <c r="C32" s="86"/>
      <c r="D32" s="72">
        <f>投入係数表!AB32</f>
        <v>3.0634610196924737E-2</v>
      </c>
      <c r="E32" s="73">
        <f t="shared" si="0"/>
        <v>3.0634610196924736</v>
      </c>
      <c r="F32" s="72">
        <f>分析係数表!C35</f>
        <v>0.85041941808411148</v>
      </c>
      <c r="G32" s="73">
        <f t="shared" si="1"/>
        <v>2.6052267376902321</v>
      </c>
      <c r="H32" s="73">
        <v>3.0792312777696775</v>
      </c>
      <c r="I32" s="73">
        <f t="shared" si="2"/>
        <v>3.0792312777696775</v>
      </c>
      <c r="J32" s="72">
        <f>分析係数表!G35</f>
        <v>0.31439227022235533</v>
      </c>
      <c r="K32" s="74">
        <f t="shared" si="3"/>
        <v>0.96808651195769291</v>
      </c>
      <c r="L32" s="75"/>
      <c r="M32" s="76"/>
      <c r="N32" s="77">
        <f>分析係数表!H35</f>
        <v>5.0116599150103677E-2</v>
      </c>
      <c r="O32" s="78">
        <f t="shared" si="4"/>
        <v>1.8775402320053192</v>
      </c>
      <c r="P32" s="72">
        <f>分析係数表!C35</f>
        <v>0.85041941808411148</v>
      </c>
      <c r="Q32" s="78">
        <f t="shared" si="5"/>
        <v>1.5966966715314712</v>
      </c>
      <c r="R32" s="79">
        <v>2.4520314659886568</v>
      </c>
      <c r="S32" s="80">
        <f t="shared" si="6"/>
        <v>5.5312627437583348</v>
      </c>
      <c r="T32" s="81">
        <f>分析係数表!F35</f>
        <v>0.64510687312527537</v>
      </c>
      <c r="U32" s="82">
        <f t="shared" si="7"/>
        <v>3.5682556130602707</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投入係数表!AB33</f>
        <v>2.1299793184066181E-3</v>
      </c>
      <c r="E33" s="73">
        <f t="shared" si="0"/>
        <v>0.21299793184066182</v>
      </c>
      <c r="F33" s="72">
        <f>分析係数表!C36</f>
        <v>0.99367212085214862</v>
      </c>
      <c r="G33" s="73">
        <f t="shared" si="1"/>
        <v>0.21165010666923181</v>
      </c>
      <c r="H33" s="73">
        <v>0.58437936365891729</v>
      </c>
      <c r="I33" s="73">
        <f t="shared" si="2"/>
        <v>0.58437936365891729</v>
      </c>
      <c r="J33" s="72">
        <f>分析係数表!G36</f>
        <v>5.4622350270852466E-2</v>
      </c>
      <c r="K33" s="74">
        <f t="shared" si="3"/>
        <v>3.1920174292835252E-2</v>
      </c>
      <c r="L33" s="75"/>
      <c r="M33" s="76"/>
      <c r="N33" s="77">
        <f>分析係数表!H36</f>
        <v>0.22260102528255266</v>
      </c>
      <c r="O33" s="78">
        <f t="shared" si="4"/>
        <v>8.3394002733874899</v>
      </c>
      <c r="P33" s="72">
        <f>分析係数表!C36</f>
        <v>0.99367212085214862</v>
      </c>
      <c r="Q33" s="78">
        <f t="shared" si="5"/>
        <v>8.2866295562919348</v>
      </c>
      <c r="R33" s="79">
        <v>8.8305485722217245</v>
      </c>
      <c r="S33" s="80">
        <f t="shared" si="6"/>
        <v>9.414927935880641</v>
      </c>
      <c r="T33" s="81">
        <f>分析係数表!F36</f>
        <v>0.84078106922799567</v>
      </c>
      <c r="U33" s="82">
        <f t="shared" si="7"/>
        <v>7.9158931766342517</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投入係数表!AB34</f>
        <v>4.3819125977879687E-2</v>
      </c>
      <c r="E34" s="73">
        <f t="shared" si="0"/>
        <v>4.3819125977879692</v>
      </c>
      <c r="F34" s="72">
        <f>分析係数表!C37</f>
        <v>0.57178358697686016</v>
      </c>
      <c r="G34" s="73">
        <f t="shared" si="1"/>
        <v>2.5055057029822967</v>
      </c>
      <c r="H34" s="73">
        <v>3.1568588805150921</v>
      </c>
      <c r="I34" s="73">
        <f t="shared" si="2"/>
        <v>3.1568588805150921</v>
      </c>
      <c r="J34" s="72">
        <f>分析係数表!G37</f>
        <v>0.36884830758302428</v>
      </c>
      <c r="K34" s="74">
        <f t="shared" si="3"/>
        <v>1.1644020553564325</v>
      </c>
      <c r="L34" s="75"/>
      <c r="M34" s="76"/>
      <c r="N34" s="77">
        <f>分析係数表!H37</f>
        <v>4.5622990798280361E-2</v>
      </c>
      <c r="O34" s="78">
        <f t="shared" si="4"/>
        <v>1.7091942027355751</v>
      </c>
      <c r="P34" s="72">
        <f>分析係数表!C37</f>
        <v>0.57178358697686016</v>
      </c>
      <c r="Q34" s="78">
        <f t="shared" si="5"/>
        <v>0.97728919208020182</v>
      </c>
      <c r="R34" s="79">
        <v>1.3200473529435937</v>
      </c>
      <c r="S34" s="80">
        <f t="shared" si="6"/>
        <v>4.4769062334586858</v>
      </c>
      <c r="T34" s="81">
        <f>分析係数表!F37</f>
        <v>0.64429400301330442</v>
      </c>
      <c r="U34" s="82">
        <f t="shared" si="7"/>
        <v>2.8844438382703119</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投入係数表!AB35</f>
        <v>9.6888768995593913E-3</v>
      </c>
      <c r="E35" s="73">
        <f t="shared" si="0"/>
        <v>0.9688876899559391</v>
      </c>
      <c r="F35" s="72">
        <f>分析係数表!C38</f>
        <v>0.42668283982472699</v>
      </c>
      <c r="G35" s="73">
        <f t="shared" si="1"/>
        <v>0.4134077510216197</v>
      </c>
      <c r="H35" s="73">
        <v>0.83722289796002136</v>
      </c>
      <c r="I35" s="73">
        <f t="shared" si="2"/>
        <v>0.83722289796002136</v>
      </c>
      <c r="J35" s="72">
        <f>分析係数表!G38</f>
        <v>0.18042179614021467</v>
      </c>
      <c r="K35" s="74">
        <f t="shared" si="3"/>
        <v>0.15105325901966271</v>
      </c>
      <c r="L35" s="75"/>
      <c r="M35" s="76"/>
      <c r="N35" s="77">
        <f>分析係数表!H38</f>
        <v>3.1385057501308801E-2</v>
      </c>
      <c r="O35" s="78">
        <f t="shared" si="4"/>
        <v>1.1757922353433614</v>
      </c>
      <c r="P35" s="72">
        <f>分析係数表!C38</f>
        <v>0.42668283982472699</v>
      </c>
      <c r="Q35" s="78">
        <f t="shared" si="5"/>
        <v>0.50169037002016914</v>
      </c>
      <c r="R35" s="79">
        <v>0.80394129789968727</v>
      </c>
      <c r="S35" s="80">
        <f t="shared" si="6"/>
        <v>1.6411641958597087</v>
      </c>
      <c r="T35" s="81">
        <f>分析係数表!F38</f>
        <v>0.52437100026299643</v>
      </c>
      <c r="U35" s="82">
        <f t="shared" si="7"/>
        <v>0.86057891097877171</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投入係数表!AB36</f>
        <v>0</v>
      </c>
      <c r="E36" s="73">
        <f t="shared" si="0"/>
        <v>0</v>
      </c>
      <c r="F36" s="72">
        <f>分析係数表!C39</f>
        <v>1</v>
      </c>
      <c r="G36" s="73">
        <f t="shared" si="1"/>
        <v>0</v>
      </c>
      <c r="H36" s="73">
        <v>0.52886790658466143</v>
      </c>
      <c r="I36" s="73">
        <f t="shared" si="2"/>
        <v>0.52886790658466143</v>
      </c>
      <c r="J36" s="72">
        <f>分析係数表!G39</f>
        <v>0.351753812215997</v>
      </c>
      <c r="K36" s="74">
        <f t="shared" si="3"/>
        <v>0.18603130229984843</v>
      </c>
      <c r="L36" s="75"/>
      <c r="M36" s="76"/>
      <c r="N36" s="77">
        <f>分析係数表!H39</f>
        <v>2.6196741762610056E-3</v>
      </c>
      <c r="O36" s="78">
        <f t="shared" si="4"/>
        <v>9.8142007719716887E-2</v>
      </c>
      <c r="P36" s="72">
        <f>分析係数表!C39</f>
        <v>1</v>
      </c>
      <c r="Q36" s="78">
        <f t="shared" si="5"/>
        <v>9.8142007719716887E-2</v>
      </c>
      <c r="R36" s="79">
        <v>0.12768015821467166</v>
      </c>
      <c r="S36" s="80">
        <f t="shared" si="6"/>
        <v>0.65654806479933314</v>
      </c>
      <c r="T36" s="81">
        <f>分析係数表!F39</f>
        <v>0.70125652740175148</v>
      </c>
      <c r="U36" s="82">
        <f t="shared" si="7"/>
        <v>0.46040861599352045</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投入係数表!AB37</f>
        <v>1.5735994964481611E-4</v>
      </c>
      <c r="E37" s="73">
        <f t="shared" si="0"/>
        <v>1.5735994964481612E-2</v>
      </c>
      <c r="F37" s="72">
        <f>分析係数表!C40</f>
        <v>0.86812466863195592</v>
      </c>
      <c r="G37" s="73">
        <f t="shared" si="1"/>
        <v>1.3660805414134726E-2</v>
      </c>
      <c r="H37" s="73">
        <v>2.8805732512792191E-2</v>
      </c>
      <c r="I37" s="73">
        <f t="shared" si="2"/>
        <v>2.8805732512792191E-2</v>
      </c>
      <c r="J37" s="72">
        <f>分析係数表!G40</f>
        <v>0.5308449982881025</v>
      </c>
      <c r="K37" s="74">
        <f t="shared" si="3"/>
        <v>1.529137902644071E-2</v>
      </c>
      <c r="L37" s="75"/>
      <c r="M37" s="76"/>
      <c r="N37" s="77">
        <f>分析係数表!H40</f>
        <v>3.1726768564274997E-2</v>
      </c>
      <c r="O37" s="78">
        <f t="shared" si="4"/>
        <v>1.188593907430463</v>
      </c>
      <c r="P37" s="72">
        <f>分析係数表!C40</f>
        <v>0.86812466863195592</v>
      </c>
      <c r="Q37" s="78">
        <f t="shared" si="5"/>
        <v>1.0318476920260324</v>
      </c>
      <c r="R37" s="79">
        <v>1.0408682976705061</v>
      </c>
      <c r="S37" s="80">
        <f t="shared" si="6"/>
        <v>1.0696740301832983</v>
      </c>
      <c r="T37" s="81">
        <f>分析係数表!F40</f>
        <v>0.72849135138041188</v>
      </c>
      <c r="U37" s="82">
        <f t="shared" si="7"/>
        <v>0.77924827978476252</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投入係数表!AB38</f>
        <v>0</v>
      </c>
      <c r="E38" s="73">
        <f t="shared" si="0"/>
        <v>0</v>
      </c>
      <c r="F38" s="72">
        <f>分析係数表!C41</f>
        <v>0.9999434031873089</v>
      </c>
      <c r="G38" s="73">
        <f t="shared" si="1"/>
        <v>0</v>
      </c>
      <c r="H38" s="73">
        <v>1.2911666016246893E-2</v>
      </c>
      <c r="I38" s="73">
        <f t="shared" si="2"/>
        <v>1.2911666016246893E-2</v>
      </c>
      <c r="J38" s="72">
        <f>分析係数表!G41</f>
        <v>0.50163334603597476</v>
      </c>
      <c r="K38" s="74">
        <f t="shared" si="3"/>
        <v>6.4769222266289131E-3</v>
      </c>
      <c r="L38" s="75"/>
      <c r="M38" s="76"/>
      <c r="N38" s="77">
        <f>分析係数表!H41</f>
        <v>4.605647758626856E-2</v>
      </c>
      <c r="O38" s="78">
        <f t="shared" si="4"/>
        <v>1.7254341092394647</v>
      </c>
      <c r="P38" s="72">
        <f>分析係数表!C41</f>
        <v>0.9999434031873089</v>
      </c>
      <c r="Q38" s="78">
        <f t="shared" si="5"/>
        <v>1.7253364551683732</v>
      </c>
      <c r="R38" s="79">
        <v>1.7576910701619586</v>
      </c>
      <c r="S38" s="80">
        <f t="shared" si="6"/>
        <v>1.7706027361782055</v>
      </c>
      <c r="T38" s="81">
        <f>分析係数表!F41</f>
        <v>0.6065809667987323</v>
      </c>
      <c r="U38" s="82">
        <f t="shared" si="7"/>
        <v>1.0740139195274567</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投入係数表!AB39</f>
        <v>1.9388993795521985E-3</v>
      </c>
      <c r="E39" s="73">
        <f>$C$30*D39</f>
        <v>0.19388993795521986</v>
      </c>
      <c r="F39" s="72">
        <f>分析係数表!C42</f>
        <v>0.93692850875802069</v>
      </c>
      <c r="G39" s="73">
        <f>E39*F39</f>
        <v>0.18166101043156929</v>
      </c>
      <c r="H39" s="73">
        <v>0.24417320586082789</v>
      </c>
      <c r="I39" s="73">
        <f>C39+H39</f>
        <v>0.24417320586082789</v>
      </c>
      <c r="J39" s="72">
        <f>分析係数表!G42</f>
        <v>0.49922072097325781</v>
      </c>
      <c r="K39" s="74">
        <f>I39*J39</f>
        <v>0.12189632387219419</v>
      </c>
      <c r="L39" s="75"/>
      <c r="M39" s="76"/>
      <c r="N39" s="77">
        <f>分析係数表!H42</f>
        <v>1.1809361738003208E-2</v>
      </c>
      <c r="O39" s="78">
        <f t="shared" si="4"/>
        <v>0.4424193212112521</v>
      </c>
      <c r="P39" s="72">
        <f>分析係数表!C42</f>
        <v>0.93692850875802069</v>
      </c>
      <c r="Q39" s="78">
        <f>O39*P39</f>
        <v>0.41451527486819417</v>
      </c>
      <c r="R39" s="79">
        <v>0.45292564309774619</v>
      </c>
      <c r="S39" s="80">
        <f>I39+R39</f>
        <v>0.6970988489585741</v>
      </c>
      <c r="T39" s="81">
        <f>分析係数表!F42</f>
        <v>0.57339238661209846</v>
      </c>
      <c r="U39" s="82">
        <f>S39*T39</f>
        <v>0.39971117270890355</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投入係数表!AB40</f>
        <v>7.0918757305997657E-2</v>
      </c>
      <c r="E40" s="73">
        <f>$C$30*D40</f>
        <v>7.0918757305997655</v>
      </c>
      <c r="F40" s="72">
        <f>分析係数表!C43</f>
        <v>0.64668770435795053</v>
      </c>
      <c r="G40" s="73">
        <f>E40*F40</f>
        <v>4.5862288358134258</v>
      </c>
      <c r="H40" s="73">
        <v>6.3184883307448043</v>
      </c>
      <c r="I40" s="73">
        <f>C40+H40</f>
        <v>6.3184883307448043</v>
      </c>
      <c r="J40" s="72">
        <f>分析係数表!G43</f>
        <v>0.34525361813281841</v>
      </c>
      <c r="K40" s="74">
        <f>I40*J40</f>
        <v>2.1814809573196361</v>
      </c>
      <c r="L40" s="75"/>
      <c r="M40" s="76"/>
      <c r="N40" s="77">
        <f>分析係数表!H43</f>
        <v>1.6687581740348217E-2</v>
      </c>
      <c r="O40" s="78">
        <f t="shared" si="4"/>
        <v>0.62517422617883889</v>
      </c>
      <c r="P40" s="72">
        <f>分析係数表!C43</f>
        <v>0.64668770435795053</v>
      </c>
      <c r="Q40" s="78">
        <f>O40*P40</f>
        <v>0.40429248515135147</v>
      </c>
      <c r="R40" s="79">
        <v>1.6294229615287168</v>
      </c>
      <c r="S40" s="80">
        <f>I40+R40</f>
        <v>7.9479112922735213</v>
      </c>
      <c r="T40" s="81">
        <f>分析係数表!F43</f>
        <v>0.5971160790993254</v>
      </c>
      <c r="U40" s="82">
        <f>S40*T40</f>
        <v>4.7458256278716178</v>
      </c>
      <c r="V40" s="83">
        <f>分析係数表!D43</f>
        <v>0.11965406207615147</v>
      </c>
      <c r="W40" s="84">
        <f>ROUND(S40*V40,0)</f>
        <v>1</v>
      </c>
      <c r="X40" s="72">
        <f>分析係数表!E43</f>
        <v>0.10089499703022012</v>
      </c>
      <c r="Y40" s="85">
        <f>ROUND(S40*X40,0)</f>
        <v>1</v>
      </c>
    </row>
    <row r="41" spans="1:25" x14ac:dyDescent="0.15">
      <c r="A41" s="10" t="s">
        <v>166</v>
      </c>
      <c r="B41" s="9" t="s">
        <v>42</v>
      </c>
      <c r="C41" s="86"/>
      <c r="D41" s="72">
        <f>投入係数表!AB41</f>
        <v>5.0579983814405178E-5</v>
      </c>
      <c r="E41" s="73">
        <f>$C$30*D41</f>
        <v>5.0579983814405174E-3</v>
      </c>
      <c r="F41" s="72">
        <f>分析係数表!C44</f>
        <v>0.69156580457188765</v>
      </c>
      <c r="G41" s="73">
        <f>E41*F41</f>
        <v>3.4979387201842169E-3</v>
      </c>
      <c r="H41" s="73">
        <v>1.9143113474706902E-2</v>
      </c>
      <c r="I41" s="73">
        <f>C41+H41</f>
        <v>1.9143113474706902E-2</v>
      </c>
      <c r="J41" s="72">
        <f>分析係数表!G44</f>
        <v>0.27271905819722003</v>
      </c>
      <c r="K41" s="74">
        <f>I41*J41</f>
        <v>5.2206918777845789E-3</v>
      </c>
      <c r="L41" s="75"/>
      <c r="M41" s="76"/>
      <c r="N41" s="77">
        <f>分析係数表!H44</f>
        <v>0.15674397651271663</v>
      </c>
      <c r="O41" s="78">
        <f t="shared" si="4"/>
        <v>5.8721686430814701</v>
      </c>
      <c r="P41" s="72">
        <f>分析係数表!C44</f>
        <v>0.69156580457188765</v>
      </c>
      <c r="Q41" s="78">
        <f>O41*P41</f>
        <v>4.0609910322344467</v>
      </c>
      <c r="R41" s="79">
        <v>4.1382669981385325</v>
      </c>
      <c r="S41" s="80">
        <f>I41+R41</f>
        <v>4.1574101116132391</v>
      </c>
      <c r="T41" s="81">
        <f>分析係数表!F44</f>
        <v>0.50862281906626206</v>
      </c>
      <c r="U41" s="82">
        <f>S41*T41</f>
        <v>2.1145536509833089</v>
      </c>
      <c r="V41" s="83">
        <f>分析係数表!D44</f>
        <v>0.14406819380410243</v>
      </c>
      <c r="W41" s="84">
        <f>ROUND(S41*V41,0)</f>
        <v>1</v>
      </c>
      <c r="X41" s="72">
        <f>分析係数表!E44</f>
        <v>0.11993705213297758</v>
      </c>
      <c r="Y41" s="85">
        <f>ROUND(S41*X41,0)</f>
        <v>0</v>
      </c>
    </row>
    <row r="42" spans="1:25" x14ac:dyDescent="0.15">
      <c r="A42" s="10" t="s">
        <v>282</v>
      </c>
      <c r="B42" s="9" t="s">
        <v>236</v>
      </c>
      <c r="C42" s="86"/>
      <c r="D42" s="72">
        <f>投入係数表!AB42</f>
        <v>3.2314989659203309E-3</v>
      </c>
      <c r="E42" s="73">
        <f>$C$30*D42</f>
        <v>0.32314989659203308</v>
      </c>
      <c r="F42" s="72">
        <f>分析係数表!C45</f>
        <v>1</v>
      </c>
      <c r="G42" s="73">
        <f>E42*F42</f>
        <v>0.32314989659203308</v>
      </c>
      <c r="H42" s="73">
        <v>0.36120704500685069</v>
      </c>
      <c r="I42" s="73">
        <f>C42+H42</f>
        <v>0.36120704500685069</v>
      </c>
      <c r="J42" s="72">
        <f>分析係数表!G45</f>
        <v>0</v>
      </c>
      <c r="K42" s="74">
        <f>I42*J42</f>
        <v>0</v>
      </c>
      <c r="L42" s="75"/>
      <c r="M42" s="76"/>
      <c r="N42" s="77">
        <f>分析係数表!H45</f>
        <v>0</v>
      </c>
      <c r="O42" s="78">
        <f t="shared" si="4"/>
        <v>0</v>
      </c>
      <c r="P42" s="72">
        <f>分析係数表!C45</f>
        <v>1</v>
      </c>
      <c r="Q42" s="78">
        <f>O42*P42</f>
        <v>0</v>
      </c>
      <c r="R42" s="79">
        <v>4.5804980229001001E-2</v>
      </c>
      <c r="S42" s="80">
        <f>I42+R42</f>
        <v>0.40701202523585167</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投入係数表!AB43</f>
        <v>2.0305053502382878E-2</v>
      </c>
      <c r="E43" s="441">
        <f>$C$30*D43</f>
        <v>2.0305053502382879</v>
      </c>
      <c r="F43" s="447">
        <f>分析係数表!C46</f>
        <v>0.99300149364803736</v>
      </c>
      <c r="G43" s="441">
        <f>E43*F43</f>
        <v>2.0162948456469509</v>
      </c>
      <c r="H43" s="441">
        <v>2.1446312358824056</v>
      </c>
      <c r="I43" s="441">
        <f>C43+H43</f>
        <v>2.1446312358824056</v>
      </c>
      <c r="J43" s="447">
        <f>分析係数表!G46</f>
        <v>1.2662527198429125E-2</v>
      </c>
      <c r="K43" s="442">
        <f>I43*J43</f>
        <v>2.7156451354961631E-2</v>
      </c>
      <c r="L43" s="448"/>
      <c r="M43" s="449"/>
      <c r="N43" s="450">
        <f>分析係数表!H46</f>
        <v>3.642815848522589E-5</v>
      </c>
      <c r="O43" s="451">
        <f t="shared" si="4"/>
        <v>1.3647241491591925E-3</v>
      </c>
      <c r="P43" s="447">
        <f>分析係数表!C46</f>
        <v>0.99300149364803736</v>
      </c>
      <c r="Q43" s="451">
        <f>O43*P43</f>
        <v>1.355173118532625E-3</v>
      </c>
      <c r="R43" s="452">
        <v>0.11978121457732004</v>
      </c>
      <c r="S43" s="444">
        <f>I43+R43</f>
        <v>2.2644124504597256</v>
      </c>
      <c r="T43" s="453">
        <f>分析係数表!F46</f>
        <v>0.42786180544499286</v>
      </c>
      <c r="U43" s="445">
        <f>S43*T43</f>
        <v>0.96885559932581866</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72">
        <f>投入係数表!AB44</f>
        <v>0.36118604442046581</v>
      </c>
      <c r="E44" s="441">
        <f>SUM(E5:E43)</f>
        <v>36.118604442046575</v>
      </c>
      <c r="F44" s="447">
        <f>分析係数表!C47</f>
        <v>0.58532523599566522</v>
      </c>
      <c r="G44" s="441">
        <f>SUM(G5:G43)</f>
        <v>24.968295599212034</v>
      </c>
      <c r="H44" s="441">
        <f>SUM(H5:H43)</f>
        <v>32.181807005410271</v>
      </c>
      <c r="I44" s="441">
        <f>SUM(I5:I43)</f>
        <v>132.18180700541029</v>
      </c>
      <c r="J44" s="72">
        <f>分析係数表!G47</f>
        <v>0.25475569279079324</v>
      </c>
      <c r="K44" s="442">
        <f>SUM(K5:K43)</f>
        <v>54.93173098765817</v>
      </c>
      <c r="L44" s="15">
        <f>最終需要_まとめ!M21</f>
        <v>0.68200000000000005</v>
      </c>
      <c r="M44" s="441">
        <f>K44*L44</f>
        <v>37.463440533582876</v>
      </c>
      <c r="N44" s="77">
        <f>分析係数表!H47</f>
        <v>1</v>
      </c>
      <c r="O44" s="443">
        <f>SUM(O5:O43)</f>
        <v>37.463440533582876</v>
      </c>
      <c r="P44" s="72">
        <f>分析係数表!C47</f>
        <v>0.58532523599566522</v>
      </c>
      <c r="Q44" s="443">
        <f>SUM(Q5:Q43)</f>
        <v>24.327362982731152</v>
      </c>
      <c r="R44" s="441">
        <f>SUM(R5:R43)</f>
        <v>29.870383737586884</v>
      </c>
      <c r="S44" s="444">
        <f>SUM(S5:S43)</f>
        <v>162.05219074299714</v>
      </c>
      <c r="T44" s="453">
        <f>分析係数表!F47</f>
        <v>0.5063294671067512</v>
      </c>
      <c r="U44" s="445">
        <f>SUM(U5:U43)</f>
        <v>95.93793535746741</v>
      </c>
      <c r="V44" s="454">
        <f>分析係数表!D47</f>
        <v>6.4581730562403572E-2</v>
      </c>
      <c r="W44" s="458">
        <f>SUM(W5:W43)</f>
        <v>9</v>
      </c>
      <c r="X44" s="88">
        <f>分析係数表!E47</f>
        <v>5.7136770824146227E-2</v>
      </c>
      <c r="Y44" s="95">
        <f>SUM(Y5:Y43)</f>
        <v>8</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795</v>
      </c>
      <c r="C1" s="58"/>
      <c r="D1" s="58"/>
      <c r="E1" s="58"/>
      <c r="F1" s="59"/>
      <c r="G1" s="58" t="s">
        <v>445</v>
      </c>
    </row>
    <row r="2" spans="1:25" x14ac:dyDescent="0.15">
      <c r="B2" s="5" t="s">
        <v>818</v>
      </c>
      <c r="S2" s="5" t="s">
        <v>139</v>
      </c>
      <c r="U2" s="60" t="s">
        <v>170</v>
      </c>
      <c r="W2" s="5" t="s">
        <v>122</v>
      </c>
      <c r="Y2" s="5" t="s">
        <v>140</v>
      </c>
    </row>
    <row r="3" spans="1:25" ht="45" x14ac:dyDescent="0.15">
      <c r="B3" s="61"/>
      <c r="C3" s="62" t="s">
        <v>185</v>
      </c>
      <c r="D3" s="62" t="s">
        <v>819</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797</v>
      </c>
      <c r="D4" s="68" t="s">
        <v>798</v>
      </c>
      <c r="E4" s="68" t="s">
        <v>799</v>
      </c>
      <c r="F4" s="68" t="s">
        <v>800</v>
      </c>
      <c r="G4" s="68" t="s">
        <v>801</v>
      </c>
      <c r="H4" s="68" t="s">
        <v>144</v>
      </c>
      <c r="I4" s="68" t="s">
        <v>802</v>
      </c>
      <c r="J4" s="68" t="s">
        <v>803</v>
      </c>
      <c r="K4" s="69" t="s">
        <v>804</v>
      </c>
      <c r="L4" s="68" t="s">
        <v>805</v>
      </c>
      <c r="M4" s="68" t="s">
        <v>806</v>
      </c>
      <c r="N4" s="68" t="s">
        <v>807</v>
      </c>
      <c r="O4" s="68" t="s">
        <v>808</v>
      </c>
      <c r="P4" s="68" t="s">
        <v>809</v>
      </c>
      <c r="Q4" s="68" t="s">
        <v>810</v>
      </c>
      <c r="R4" s="68" t="s">
        <v>145</v>
      </c>
      <c r="S4" s="68" t="s">
        <v>811</v>
      </c>
      <c r="T4" s="70" t="s">
        <v>812</v>
      </c>
      <c r="U4" s="69" t="s">
        <v>813</v>
      </c>
      <c r="V4" s="68" t="s">
        <v>814</v>
      </c>
      <c r="W4" s="68" t="s">
        <v>815</v>
      </c>
      <c r="X4" s="68" t="s">
        <v>816</v>
      </c>
      <c r="Y4" s="69" t="s">
        <v>817</v>
      </c>
    </row>
    <row r="5" spans="1:25" x14ac:dyDescent="0.15">
      <c r="A5" s="8" t="s">
        <v>219</v>
      </c>
      <c r="B5" s="9" t="s">
        <v>220</v>
      </c>
      <c r="C5" s="86"/>
      <c r="D5" s="72">
        <f>投入係数表!AC5</f>
        <v>1.5498676878649879E-4</v>
      </c>
      <c r="E5" s="73">
        <f t="shared" ref="E5:E38" si="0">$C$31*D5</f>
        <v>1.5498676878649878E-2</v>
      </c>
      <c r="F5" s="72">
        <f>分析係数表!C8</f>
        <v>0.16988323914406789</v>
      </c>
      <c r="G5" s="73">
        <f t="shared" ref="G5:G38" si="1">E5*F5</f>
        <v>2.6329654305923128E-3</v>
      </c>
      <c r="H5" s="73">
        <f t="array" ref="H5:H43">MMULT(逆行列係数!C5:AO43,'27'!G5:G43)</f>
        <v>3.7193394622509839E-3</v>
      </c>
      <c r="I5" s="73">
        <f t="shared" ref="I5:I38" si="2">C5+H5</f>
        <v>3.7193394622509839E-3</v>
      </c>
      <c r="J5" s="72">
        <f>分析係数表!G8</f>
        <v>0.11982810575688495</v>
      </c>
      <c r="K5" s="74">
        <f t="shared" ref="K5:K38" si="3">I5*J5</f>
        <v>4.4568140242836647E-4</v>
      </c>
      <c r="L5" s="75" t="s">
        <v>495</v>
      </c>
      <c r="M5" s="76" t="s">
        <v>495</v>
      </c>
      <c r="N5" s="77">
        <f>分析係数表!H8</f>
        <v>1.1007693311748612E-2</v>
      </c>
      <c r="O5" s="78">
        <f t="shared" ref="O5:O43" si="4">$M$44*N5</f>
        <v>0.34681979545309866</v>
      </c>
      <c r="P5" s="72">
        <f>分析係数表!C8</f>
        <v>0.16988323914406789</v>
      </c>
      <c r="Q5" s="78">
        <f t="shared" ref="Q5:Q38" si="5">O5*P5</f>
        <v>5.8918870250855467E-2</v>
      </c>
      <c r="R5" s="79">
        <f t="array" ref="R5:R43">MMULT(逆行列係数!C5:AO43,'27'!Q5:Q43)</f>
        <v>9.8735802495297273E-2</v>
      </c>
      <c r="S5" s="80">
        <f t="shared" ref="S5:S38" si="6">I5+R5</f>
        <v>0.10245514195754826</v>
      </c>
      <c r="T5" s="81">
        <f>分析係数表!F8</f>
        <v>0.4520504153237429</v>
      </c>
      <c r="U5" s="82">
        <f t="shared" ref="U5:U38" si="7">S5*T5</f>
        <v>4.6314889473962728E-2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投入係数表!AC6</f>
        <v>0</v>
      </c>
      <c r="E6" s="73">
        <f t="shared" si="0"/>
        <v>0</v>
      </c>
      <c r="F6" s="72">
        <f>分析係数表!C9</f>
        <v>0.40976645435244163</v>
      </c>
      <c r="G6" s="73">
        <f t="shared" si="1"/>
        <v>0</v>
      </c>
      <c r="H6" s="73">
        <v>1.8192463121163179E-3</v>
      </c>
      <c r="I6" s="73">
        <f t="shared" si="2"/>
        <v>1.8192463121163179E-3</v>
      </c>
      <c r="J6" s="72">
        <f>分析係数表!G9</f>
        <v>0.27278621711745094</v>
      </c>
      <c r="K6" s="74">
        <f t="shared" si="3"/>
        <v>4.9626531948708378E-4</v>
      </c>
      <c r="L6" s="75"/>
      <c r="M6" s="76"/>
      <c r="N6" s="77">
        <f>分析係数表!H9</f>
        <v>5.6766522140644718E-4</v>
      </c>
      <c r="O6" s="78">
        <f t="shared" si="4"/>
        <v>1.7885448876368382E-2</v>
      </c>
      <c r="P6" s="72">
        <f>分析係数表!C9</f>
        <v>0.40976645435244163</v>
      </c>
      <c r="Q6" s="78">
        <f t="shared" si="5"/>
        <v>7.3288569705713333E-3</v>
      </c>
      <c r="R6" s="79">
        <v>9.8652494778962777E-3</v>
      </c>
      <c r="S6" s="80">
        <f t="shared" si="6"/>
        <v>1.1684495790012595E-2</v>
      </c>
      <c r="T6" s="81">
        <f>分析係数表!F9</f>
        <v>0.74407187847350875</v>
      </c>
      <c r="U6" s="82">
        <f t="shared" si="7"/>
        <v>8.6941047314904769E-3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投入係数表!AC7</f>
        <v>0</v>
      </c>
      <c r="E7" s="73">
        <f t="shared" si="0"/>
        <v>0</v>
      </c>
      <c r="F7" s="72">
        <f>分析係数表!C10</f>
        <v>0.68007710705743762</v>
      </c>
      <c r="G7" s="73">
        <f t="shared" si="1"/>
        <v>0</v>
      </c>
      <c r="H7" s="73">
        <v>1.3830738756135887E-3</v>
      </c>
      <c r="I7" s="73">
        <f t="shared" si="2"/>
        <v>1.3830738756135887E-3</v>
      </c>
      <c r="J7" s="72">
        <f>分析係数表!G10</f>
        <v>0.17854260725424764</v>
      </c>
      <c r="K7" s="74">
        <f t="shared" si="3"/>
        <v>2.469376157772871E-4</v>
      </c>
      <c r="L7" s="75"/>
      <c r="M7" s="76"/>
      <c r="N7" s="77">
        <f>分析係数表!H10</f>
        <v>1.290834700219075E-3</v>
      </c>
      <c r="O7" s="78">
        <f t="shared" si="4"/>
        <v>4.0670376073788414E-2</v>
      </c>
      <c r="P7" s="72">
        <f>分析係数表!C10</f>
        <v>0.68007710705743762</v>
      </c>
      <c r="Q7" s="78">
        <f t="shared" si="5"/>
        <v>2.7658991703200055E-2</v>
      </c>
      <c r="R7" s="79">
        <v>4.6653196055614618E-2</v>
      </c>
      <c r="S7" s="80">
        <f t="shared" si="6"/>
        <v>4.8036269931228205E-2</v>
      </c>
      <c r="T7" s="81">
        <f>分析係数表!F10</f>
        <v>0.51654343606185527</v>
      </c>
      <c r="U7" s="82">
        <f t="shared" si="7"/>
        <v>2.4812819925871397E-2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投入係数表!AC8</f>
        <v>3.1275356930010964E-6</v>
      </c>
      <c r="E8" s="73">
        <f t="shared" si="0"/>
        <v>3.1275356930010964E-4</v>
      </c>
      <c r="F8" s="72">
        <f>分析係数表!C11</f>
        <v>2.1147201560344109E-2</v>
      </c>
      <c r="G8" s="73">
        <f t="shared" si="1"/>
        <v>6.6138627687064678E-6</v>
      </c>
      <c r="H8" s="73">
        <v>2.6985497050665132E-2</v>
      </c>
      <c r="I8" s="73">
        <f t="shared" si="2"/>
        <v>2.6985497050665132E-2</v>
      </c>
      <c r="J8" s="72">
        <f>分析係数表!G11</f>
        <v>0.2349962690544718</v>
      </c>
      <c r="K8" s="74">
        <f t="shared" si="3"/>
        <v>6.3414911254867585E-3</v>
      </c>
      <c r="L8" s="75"/>
      <c r="M8" s="76"/>
      <c r="N8" s="77">
        <f>分析係数表!H11</f>
        <v>-2.2238602446561594E-5</v>
      </c>
      <c r="O8" s="78">
        <f t="shared" si="4"/>
        <v>-7.0067246000098332E-4</v>
      </c>
      <c r="P8" s="72">
        <f>分析係数表!C11</f>
        <v>2.1147201560344109E-2</v>
      </c>
      <c r="Q8" s="78">
        <f t="shared" si="5"/>
        <v>-1.481726173942294E-5</v>
      </c>
      <c r="R8" s="79">
        <v>8.1477709130020996E-3</v>
      </c>
      <c r="S8" s="80">
        <f t="shared" si="6"/>
        <v>3.5133267963667232E-2</v>
      </c>
      <c r="T8" s="81">
        <f>分析係数表!F11</f>
        <v>0.38828483104146677</v>
      </c>
      <c r="U8" s="82">
        <f t="shared" si="7"/>
        <v>1.3641715015207109E-2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投入係数表!AC9</f>
        <v>1.4247662601449439E-4</v>
      </c>
      <c r="E9" s="73">
        <f t="shared" si="0"/>
        <v>1.4247662601449438E-2</v>
      </c>
      <c r="F9" s="72">
        <f>分析係数表!C12</f>
        <v>0.26979296775158057</v>
      </c>
      <c r="G9" s="73">
        <f t="shared" si="1"/>
        <v>3.8439191767682488E-3</v>
      </c>
      <c r="H9" s="73">
        <v>8.7629014335071122E-3</v>
      </c>
      <c r="I9" s="73">
        <f t="shared" si="2"/>
        <v>8.7629014335071122E-3</v>
      </c>
      <c r="J9" s="72">
        <f>分析係数表!G12</f>
        <v>0.14399966915404239</v>
      </c>
      <c r="K9" s="74">
        <f t="shared" si="3"/>
        <v>1.2618549072545078E-3</v>
      </c>
      <c r="L9" s="75"/>
      <c r="M9" s="76"/>
      <c r="N9" s="77">
        <f>分析係数表!H12</f>
        <v>8.4790563397567215E-2</v>
      </c>
      <c r="O9" s="78">
        <f t="shared" si="4"/>
        <v>2.6714993796666597</v>
      </c>
      <c r="P9" s="72">
        <f>分析係数表!C12</f>
        <v>0.26979296775158057</v>
      </c>
      <c r="Q9" s="78">
        <f t="shared" si="5"/>
        <v>0.72075174598677461</v>
      </c>
      <c r="R9" s="79">
        <v>0.91053479266898085</v>
      </c>
      <c r="S9" s="80">
        <f t="shared" si="6"/>
        <v>0.91929769410248796</v>
      </c>
      <c r="T9" s="81">
        <f>分析係数表!F12</f>
        <v>0.33481714299007204</v>
      </c>
      <c r="U9" s="82">
        <f t="shared" si="7"/>
        <v>0.30779662749675624</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投入係数表!AC10</f>
        <v>4.3722948988155329E-3</v>
      </c>
      <c r="E10" s="73">
        <f t="shared" si="0"/>
        <v>0.4372294898815533</v>
      </c>
      <c r="F10" s="72">
        <f>分析係数表!C13</f>
        <v>6.684233532602335E-2</v>
      </c>
      <c r="G10" s="73">
        <f t="shared" si="1"/>
        <v>2.9225440177088918E-2</v>
      </c>
      <c r="H10" s="73">
        <v>3.2717927483136067E-2</v>
      </c>
      <c r="I10" s="73">
        <f t="shared" si="2"/>
        <v>3.2717927483136067E-2</v>
      </c>
      <c r="J10" s="72">
        <f>分析係数表!G13</f>
        <v>0.23596605339775753</v>
      </c>
      <c r="K10" s="74">
        <f t="shared" si="3"/>
        <v>7.7203202235496433E-3</v>
      </c>
      <c r="L10" s="75"/>
      <c r="M10" s="76"/>
      <c r="N10" s="77">
        <f>分析係数表!H13</f>
        <v>1.6879182236800124E-2</v>
      </c>
      <c r="O10" s="78">
        <f t="shared" si="4"/>
        <v>0.53181301159022398</v>
      </c>
      <c r="P10" s="72">
        <f>分析係数表!C13</f>
        <v>6.684233532602335E-2</v>
      </c>
      <c r="Q10" s="78">
        <f t="shared" si="5"/>
        <v>3.5547623651456091E-2</v>
      </c>
      <c r="R10" s="79">
        <v>3.9714163960077126E-2</v>
      </c>
      <c r="S10" s="80">
        <f t="shared" si="6"/>
        <v>7.2432091443213192E-2</v>
      </c>
      <c r="T10" s="81">
        <f>分析係数表!F13</f>
        <v>0.36934894381465649</v>
      </c>
      <c r="U10" s="82">
        <f t="shared" si="7"/>
        <v>2.6752716472837411E-2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投入係数表!AC11</f>
        <v>7.854632140989309E-3</v>
      </c>
      <c r="E11" s="73">
        <f t="shared" si="0"/>
        <v>0.78546321409893094</v>
      </c>
      <c r="F11" s="72">
        <f>分析係数表!C14</f>
        <v>0.21710827927701792</v>
      </c>
      <c r="G11" s="73">
        <f t="shared" si="1"/>
        <v>0.17053056684841483</v>
      </c>
      <c r="H11" s="73">
        <v>0.23920198694825148</v>
      </c>
      <c r="I11" s="73">
        <f t="shared" si="2"/>
        <v>0.23920198694825148</v>
      </c>
      <c r="J11" s="72">
        <f>分析係数表!G14</f>
        <v>0.17574790290253137</v>
      </c>
      <c r="K11" s="74">
        <f t="shared" si="3"/>
        <v>4.2039247576273878E-2</v>
      </c>
      <c r="L11" s="75"/>
      <c r="M11" s="76"/>
      <c r="N11" s="77">
        <f>分析係数表!H14</f>
        <v>1.1225515443921091E-3</v>
      </c>
      <c r="O11" s="78">
        <f t="shared" si="4"/>
        <v>3.5368272533183968E-2</v>
      </c>
      <c r="P11" s="72">
        <f>分析係数表!C14</f>
        <v>0.21710827927701792</v>
      </c>
      <c r="Q11" s="78">
        <f t="shared" si="5"/>
        <v>7.6787447906801875E-3</v>
      </c>
      <c r="R11" s="79">
        <v>4.3203631923510281E-2</v>
      </c>
      <c r="S11" s="80">
        <f t="shared" si="6"/>
        <v>0.28240561887176174</v>
      </c>
      <c r="T11" s="81">
        <f>分析係数表!F14</f>
        <v>0.32729567218469302</v>
      </c>
      <c r="U11" s="82">
        <f t="shared" si="7"/>
        <v>9.2430136857367493E-2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投入係数表!AC12</f>
        <v>1.1120126908448343E-5</v>
      </c>
      <c r="E12" s="73">
        <f t="shared" si="0"/>
        <v>1.1120126908448344E-3</v>
      </c>
      <c r="F12" s="72">
        <f>分析係数表!C15</f>
        <v>0.1777237835164599</v>
      </c>
      <c r="G12" s="73">
        <f t="shared" si="1"/>
        <v>1.9763110273526339E-4</v>
      </c>
      <c r="H12" s="73">
        <v>2.1542153129605751E-2</v>
      </c>
      <c r="I12" s="73">
        <f t="shared" si="2"/>
        <v>2.1542153129605751E-2</v>
      </c>
      <c r="J12" s="72">
        <f>分析係数表!G15</f>
        <v>0.10387096116118634</v>
      </c>
      <c r="K12" s="74">
        <f t="shared" si="3"/>
        <v>2.2376041510536078E-3</v>
      </c>
      <c r="L12" s="75"/>
      <c r="M12" s="76"/>
      <c r="N12" s="77">
        <f>分析係数表!H15</f>
        <v>7.5144901505810619E-3</v>
      </c>
      <c r="O12" s="78">
        <f t="shared" si="4"/>
        <v>0.23675931579391435</v>
      </c>
      <c r="P12" s="72">
        <f>分析係数表!C15</f>
        <v>0.1777237835164599</v>
      </c>
      <c r="Q12" s="78">
        <f t="shared" si="5"/>
        <v>4.2077761385662799E-2</v>
      </c>
      <c r="R12" s="79">
        <v>9.8764822783489484E-2</v>
      </c>
      <c r="S12" s="80">
        <f t="shared" si="6"/>
        <v>0.12030697591309523</v>
      </c>
      <c r="T12" s="81">
        <f>分析係数表!F15</f>
        <v>0.33005409485469872</v>
      </c>
      <c r="U12" s="82">
        <f t="shared" si="7"/>
        <v>3.9707810039702689E-2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投入係数表!AC13</f>
        <v>1.3046688895337019E-2</v>
      </c>
      <c r="E13" s="73">
        <f t="shared" si="0"/>
        <v>1.304668889533702</v>
      </c>
      <c r="F13" s="72">
        <f>分析係数表!C16</f>
        <v>0.12368252551663639</v>
      </c>
      <c r="G13" s="73">
        <f t="shared" si="1"/>
        <v>0.16136474322051375</v>
      </c>
      <c r="H13" s="73">
        <v>0.21389341125120753</v>
      </c>
      <c r="I13" s="73">
        <f t="shared" si="2"/>
        <v>0.21389341125120753</v>
      </c>
      <c r="J13" s="72">
        <f>分析係数表!G16</f>
        <v>1.9772048092292722E-2</v>
      </c>
      <c r="K13" s="74">
        <f t="shared" si="3"/>
        <v>4.2291108138834211E-3</v>
      </c>
      <c r="L13" s="75"/>
      <c r="M13" s="76"/>
      <c r="N13" s="77">
        <f>分析係数表!H16</f>
        <v>1.7113434381227897E-2</v>
      </c>
      <c r="O13" s="78">
        <f t="shared" si="4"/>
        <v>0.53919360246553283</v>
      </c>
      <c r="P13" s="72">
        <f>分析係数表!C16</f>
        <v>0.12368252551663639</v>
      </c>
      <c r="Q13" s="78">
        <f t="shared" si="5"/>
        <v>6.6688826495350365E-2</v>
      </c>
      <c r="R13" s="79">
        <v>9.6926522831443582E-2</v>
      </c>
      <c r="S13" s="80">
        <f t="shared" si="6"/>
        <v>0.31081993408265113</v>
      </c>
      <c r="T13" s="81">
        <f>分析係数表!F16</f>
        <v>0.17086837167280561</v>
      </c>
      <c r="U13" s="82">
        <f t="shared" si="7"/>
        <v>5.3109296020151374E-2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投入係数表!AC14</f>
        <v>6.476778916239382E-3</v>
      </c>
      <c r="E14" s="73">
        <f t="shared" si="0"/>
        <v>0.64767789162393818</v>
      </c>
      <c r="F14" s="72">
        <f>分析係数表!C17</f>
        <v>0.19283956701830429</v>
      </c>
      <c r="G14" s="73">
        <f t="shared" si="1"/>
        <v>0.12489792418808845</v>
      </c>
      <c r="H14" s="73">
        <v>0.16378968803975114</v>
      </c>
      <c r="I14" s="73">
        <f t="shared" si="2"/>
        <v>0.16378968803975114</v>
      </c>
      <c r="J14" s="72">
        <f>分析係数表!G17</f>
        <v>0.23402763404868787</v>
      </c>
      <c r="K14" s="74">
        <f t="shared" si="3"/>
        <v>3.8331313173515624E-2</v>
      </c>
      <c r="L14" s="75"/>
      <c r="M14" s="76"/>
      <c r="N14" s="77">
        <f>分析係数表!H17</f>
        <v>3.1766349957435482E-3</v>
      </c>
      <c r="O14" s="78">
        <f t="shared" si="4"/>
        <v>0.10008635490208076</v>
      </c>
      <c r="P14" s="72">
        <f>分析係数表!C17</f>
        <v>0.19283956701830429</v>
      </c>
      <c r="Q14" s="78">
        <f t="shared" si="5"/>
        <v>1.9300609343757592E-2</v>
      </c>
      <c r="R14" s="79">
        <v>4.4372895878441537E-2</v>
      </c>
      <c r="S14" s="80">
        <f t="shared" si="6"/>
        <v>0.20816258391819267</v>
      </c>
      <c r="T14" s="81">
        <f>分析係数表!F17</f>
        <v>0.36995154049829787</v>
      </c>
      <c r="U14" s="82">
        <f t="shared" si="7"/>
        <v>7.7010068594641587E-2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投入係数表!AC15</f>
        <v>2.237925540325229E-4</v>
      </c>
      <c r="E15" s="73">
        <f t="shared" si="0"/>
        <v>2.237925540325229E-2</v>
      </c>
      <c r="F15" s="72">
        <f>分析係数表!C18</f>
        <v>0.30630539049432115</v>
      </c>
      <c r="G15" s="73">
        <f t="shared" si="1"/>
        <v>6.854886565265339E-3</v>
      </c>
      <c r="H15" s="73">
        <v>2.0636041507532631E-2</v>
      </c>
      <c r="I15" s="73">
        <f t="shared" si="2"/>
        <v>2.0636041507532631E-2</v>
      </c>
      <c r="J15" s="72">
        <f>分析係数表!G18</f>
        <v>0.21755179396051724</v>
      </c>
      <c r="K15" s="74">
        <f t="shared" si="3"/>
        <v>4.4894078502074209E-3</v>
      </c>
      <c r="L15" s="75"/>
      <c r="M15" s="76"/>
      <c r="N15" s="77">
        <f>分析係数表!H18</f>
        <v>5.3704565311248737E-4</v>
      </c>
      <c r="O15" s="78">
        <f t="shared" si="4"/>
        <v>1.6920717019128222E-2</v>
      </c>
      <c r="P15" s="72">
        <f>分析係数表!C18</f>
        <v>0.30630539049432115</v>
      </c>
      <c r="Q15" s="78">
        <f t="shared" si="5"/>
        <v>5.182906833987976E-3</v>
      </c>
      <c r="R15" s="79">
        <v>1.3696000107535898E-2</v>
      </c>
      <c r="S15" s="80">
        <f t="shared" si="6"/>
        <v>3.4332041615068531E-2</v>
      </c>
      <c r="T15" s="81">
        <f>分析係数表!F18</f>
        <v>0.4635011306393737</v>
      </c>
      <c r="U15" s="82">
        <f t="shared" si="7"/>
        <v>1.5912940105742294E-2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投入係数表!AC16</f>
        <v>0</v>
      </c>
      <c r="E16" s="73">
        <f t="shared" si="0"/>
        <v>0</v>
      </c>
      <c r="F16" s="72">
        <f>分析係数表!C19</f>
        <v>0.36966314955627488</v>
      </c>
      <c r="G16" s="73">
        <f t="shared" si="1"/>
        <v>0</v>
      </c>
      <c r="H16" s="73">
        <v>2.59563183703653E-2</v>
      </c>
      <c r="I16" s="73">
        <f t="shared" si="2"/>
        <v>2.59563183703653E-2</v>
      </c>
      <c r="J16" s="72">
        <f>分析係数表!G19</f>
        <v>4.2381117789262797E-2</v>
      </c>
      <c r="K16" s="74">
        <f t="shared" si="3"/>
        <v>1.1000577862300576E-3</v>
      </c>
      <c r="L16" s="75"/>
      <c r="M16" s="76"/>
      <c r="N16" s="77">
        <f>分析係数表!H19</f>
        <v>-1.254655481313475E-4</v>
      </c>
      <c r="O16" s="78">
        <f t="shared" si="4"/>
        <v>-3.9530476101548011E-3</v>
      </c>
      <c r="P16" s="72">
        <f>分析係数表!C19</f>
        <v>0.36966314955627488</v>
      </c>
      <c r="Q16" s="78">
        <f t="shared" si="5"/>
        <v>-1.4612960299157293E-3</v>
      </c>
      <c r="R16" s="79">
        <v>9.274344478320035E-3</v>
      </c>
      <c r="S16" s="80">
        <f t="shared" si="6"/>
        <v>3.5230662848685333E-2</v>
      </c>
      <c r="T16" s="81">
        <f>分析係数表!F19</f>
        <v>0.17645477862102601</v>
      </c>
      <c r="U16" s="82">
        <f t="shared" si="7"/>
        <v>6.2166188136367762E-3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投入係数表!AC17</f>
        <v>1.2510142772004386E-5</v>
      </c>
      <c r="E17" s="73">
        <f t="shared" si="0"/>
        <v>1.2510142772004385E-3</v>
      </c>
      <c r="F17" s="72">
        <f>分析係数表!C20</f>
        <v>0.11840151680286914</v>
      </c>
      <c r="G17" s="73">
        <f t="shared" si="1"/>
        <v>1.4812198796257693E-4</v>
      </c>
      <c r="H17" s="73">
        <v>4.4740420239931999E-3</v>
      </c>
      <c r="I17" s="73">
        <f t="shared" si="2"/>
        <v>4.4740420239931999E-3</v>
      </c>
      <c r="J17" s="72">
        <f>分析係数表!G20</f>
        <v>0.11103277983246747</v>
      </c>
      <c r="K17" s="74">
        <f t="shared" si="3"/>
        <v>4.9676532301124409E-4</v>
      </c>
      <c r="L17" s="75"/>
      <c r="M17" s="76"/>
      <c r="N17" s="77">
        <f>分析係数表!H20</f>
        <v>6.0558701736942728E-4</v>
      </c>
      <c r="O17" s="78">
        <f t="shared" si="4"/>
        <v>1.9080252287638717E-2</v>
      </c>
      <c r="P17" s="72">
        <f>分析係数表!C20</f>
        <v>0.11840151680286914</v>
      </c>
      <c r="Q17" s="78">
        <f t="shared" si="5"/>
        <v>2.2591308118378381E-3</v>
      </c>
      <c r="R17" s="79">
        <v>5.8920025308391976E-3</v>
      </c>
      <c r="S17" s="80">
        <f t="shared" si="6"/>
        <v>1.0366044554832397E-2</v>
      </c>
      <c r="T17" s="81">
        <f>分析係数表!F20</f>
        <v>0.24737258814980315</v>
      </c>
      <c r="U17" s="82">
        <f t="shared" si="7"/>
        <v>2.5642752704050638E-3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投入係数表!AC18</f>
        <v>2.6149673433148056E-3</v>
      </c>
      <c r="E18" s="73">
        <f t="shared" si="0"/>
        <v>0.26149673433148057</v>
      </c>
      <c r="F18" s="72">
        <f>分析係数表!C21</f>
        <v>0.26258212636596168</v>
      </c>
      <c r="G18" s="73">
        <f t="shared" si="1"/>
        <v>6.8664368538515139E-2</v>
      </c>
      <c r="H18" s="73">
        <v>9.5176671363477114E-2</v>
      </c>
      <c r="I18" s="73">
        <f t="shared" si="2"/>
        <v>9.5176671363477114E-2</v>
      </c>
      <c r="J18" s="72">
        <f>分析係数表!G21</f>
        <v>0.28467983327929475</v>
      </c>
      <c r="K18" s="74">
        <f t="shared" si="3"/>
        <v>2.7094878935832893E-2</v>
      </c>
      <c r="L18" s="75"/>
      <c r="M18" s="76"/>
      <c r="N18" s="77">
        <f>分析係数表!H21</f>
        <v>1.0324354165676096E-3</v>
      </c>
      <c r="O18" s="78">
        <f t="shared" si="4"/>
        <v>3.2528980400493415E-2</v>
      </c>
      <c r="P18" s="72">
        <f>分析係数表!C21</f>
        <v>0.26258212636596168</v>
      </c>
      <c r="Q18" s="78">
        <f t="shared" si="5"/>
        <v>8.5415288420782522E-3</v>
      </c>
      <c r="R18" s="79">
        <v>2.4813702767212013E-2</v>
      </c>
      <c r="S18" s="80">
        <f t="shared" si="6"/>
        <v>0.11999037413068912</v>
      </c>
      <c r="T18" s="81">
        <f>分析係数表!F21</f>
        <v>0.42515189534375575</v>
      </c>
      <c r="U18" s="82">
        <f t="shared" si="7"/>
        <v>5.1014134984668842E-2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投入係数表!AC19</f>
        <v>4.1700475906681285E-6</v>
      </c>
      <c r="E19" s="73">
        <f t="shared" si="0"/>
        <v>4.1700475906681283E-4</v>
      </c>
      <c r="F19" s="72">
        <f>分析係数表!C22</f>
        <v>0.19256748567873505</v>
      </c>
      <c r="G19" s="73">
        <f t="shared" si="1"/>
        <v>8.0301557969562835E-5</v>
      </c>
      <c r="H19" s="73">
        <v>3.4980331918620849E-2</v>
      </c>
      <c r="I19" s="73">
        <f t="shared" si="2"/>
        <v>3.4980331918620849E-2</v>
      </c>
      <c r="J19" s="72">
        <f>分析係数表!G22</f>
        <v>0.19753386347788673</v>
      </c>
      <c r="K19" s="74">
        <f t="shared" si="3"/>
        <v>6.9098001096240145E-3</v>
      </c>
      <c r="L19" s="75"/>
      <c r="M19" s="76"/>
      <c r="N19" s="77">
        <f>分析係数表!H22</f>
        <v>4.8211298587508529E-5</v>
      </c>
      <c r="O19" s="78">
        <f t="shared" si="4"/>
        <v>1.518995146494669E-3</v>
      </c>
      <c r="P19" s="72">
        <f>分析係数表!C22</f>
        <v>0.19256748567873505</v>
      </c>
      <c r="Q19" s="78">
        <f t="shared" si="5"/>
        <v>2.9250907611868025E-4</v>
      </c>
      <c r="R19" s="79">
        <v>7.1402422227000318E-3</v>
      </c>
      <c r="S19" s="80">
        <f t="shared" si="6"/>
        <v>4.212057414132088E-2</v>
      </c>
      <c r="T19" s="81">
        <f>分析係数表!F22</f>
        <v>0.41915604646677446</v>
      </c>
      <c r="U19" s="82">
        <f t="shared" si="7"/>
        <v>1.7655093331986713E-2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投入係数表!AC20</f>
        <v>3.1275356930010964E-6</v>
      </c>
      <c r="E20" s="73">
        <f t="shared" si="0"/>
        <v>3.1275356930010964E-4</v>
      </c>
      <c r="F20" s="72">
        <f>分析係数表!C23</f>
        <v>0.20116432520583094</v>
      </c>
      <c r="G20" s="73">
        <f t="shared" si="1"/>
        <v>6.2914860723971644E-5</v>
      </c>
      <c r="H20" s="73">
        <v>4.0146077280452511E-2</v>
      </c>
      <c r="I20" s="73">
        <f t="shared" si="2"/>
        <v>4.0146077280452511E-2</v>
      </c>
      <c r="J20" s="72">
        <f>分析係数表!G23</f>
        <v>0.20785566100352021</v>
      </c>
      <c r="K20" s="74">
        <f t="shared" si="3"/>
        <v>8.3445894298268611E-3</v>
      </c>
      <c r="L20" s="75"/>
      <c r="M20" s="76"/>
      <c r="N20" s="77">
        <f>分析係数表!H23</f>
        <v>2.5225877402069866E-5</v>
      </c>
      <c r="O20" s="78">
        <f t="shared" si="4"/>
        <v>7.9479264119514527E-4</v>
      </c>
      <c r="P20" s="72">
        <f>分析係数表!C23</f>
        <v>0.20116432520583094</v>
      </c>
      <c r="Q20" s="78">
        <f t="shared" si="5"/>
        <v>1.5988392534458152E-4</v>
      </c>
      <c r="R20" s="79">
        <v>6.8064037342411817E-3</v>
      </c>
      <c r="S20" s="80">
        <f t="shared" si="6"/>
        <v>4.6952481014693695E-2</v>
      </c>
      <c r="T20" s="81">
        <f>分析係数表!F23</f>
        <v>0.42478695148042223</v>
      </c>
      <c r="U20" s="82">
        <f t="shared" si="7"/>
        <v>1.9944801274674136E-2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投入係数表!AC21</f>
        <v>8.7501498610852895E-4</v>
      </c>
      <c r="E21" s="73">
        <f t="shared" si="0"/>
        <v>8.7501498610852893E-2</v>
      </c>
      <c r="F21" s="72">
        <f>分析係数表!C24</f>
        <v>0.46796458506974481</v>
      </c>
      <c r="G21" s="73">
        <f t="shared" si="1"/>
        <v>4.0947602490408623E-2</v>
      </c>
      <c r="H21" s="73">
        <v>8.009686016560788E-2</v>
      </c>
      <c r="I21" s="73">
        <f t="shared" si="2"/>
        <v>8.009686016560788E-2</v>
      </c>
      <c r="J21" s="72">
        <f>分析係数表!G24</f>
        <v>0.19290112247208774</v>
      </c>
      <c r="K21" s="74">
        <f t="shared" si="3"/>
        <v>1.5450774232435611E-2</v>
      </c>
      <c r="L21" s="75"/>
      <c r="M21" s="76"/>
      <c r="N21" s="77">
        <f>分析係数表!H24</f>
        <v>1.1220536652328578E-3</v>
      </c>
      <c r="O21" s="78">
        <f t="shared" si="4"/>
        <v>3.535258583631827E-2</v>
      </c>
      <c r="P21" s="72">
        <f>分析係数表!C24</f>
        <v>0.46796458506974481</v>
      </c>
      <c r="Q21" s="78">
        <f t="shared" si="5"/>
        <v>1.6543758162035217E-2</v>
      </c>
      <c r="R21" s="79">
        <v>3.3574521296661594E-2</v>
      </c>
      <c r="S21" s="80">
        <f t="shared" si="6"/>
        <v>0.11367138146226947</v>
      </c>
      <c r="T21" s="81">
        <f>分析係数表!F24</f>
        <v>0.36341689561906876</v>
      </c>
      <c r="U21" s="82">
        <f t="shared" si="7"/>
        <v>4.1310100571748935E-2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投入係数表!AC22</f>
        <v>2.8147821237009867E-5</v>
      </c>
      <c r="E22" s="73">
        <f t="shared" si="0"/>
        <v>2.8147821237009866E-3</v>
      </c>
      <c r="F22" s="72">
        <f>分析係数表!C25</f>
        <v>0.11839811615034102</v>
      </c>
      <c r="G22" s="73">
        <f t="shared" si="1"/>
        <v>3.3326490081985296E-4</v>
      </c>
      <c r="H22" s="73">
        <v>3.017360695272257E-2</v>
      </c>
      <c r="I22" s="73">
        <f t="shared" si="2"/>
        <v>3.017360695272257E-2</v>
      </c>
      <c r="J22" s="72">
        <f>分析係数表!G25</f>
        <v>0.19601885967651284</v>
      </c>
      <c r="K22" s="74">
        <f t="shared" si="3"/>
        <v>5.9145960271999778E-3</v>
      </c>
      <c r="L22" s="75"/>
      <c r="M22" s="76"/>
      <c r="N22" s="77">
        <f>分析係数表!H25</f>
        <v>4.7721717414244671E-4</v>
      </c>
      <c r="O22" s="78">
        <f t="shared" si="4"/>
        <v>1.5035698945767369E-2</v>
      </c>
      <c r="P22" s="72">
        <f>分析係数表!C25</f>
        <v>0.11839811615034102</v>
      </c>
      <c r="Q22" s="78">
        <f t="shared" si="5"/>
        <v>1.780198430182525E-3</v>
      </c>
      <c r="R22" s="79">
        <v>1.1230403087093645E-2</v>
      </c>
      <c r="S22" s="80">
        <f t="shared" si="6"/>
        <v>4.1404010039816211E-2</v>
      </c>
      <c r="T22" s="81">
        <f>分析係数表!F25</f>
        <v>0.34892899519140697</v>
      </c>
      <c r="U22" s="82">
        <f t="shared" si="7"/>
        <v>1.4447059620087997E-2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投入係数表!AC23</f>
        <v>2.1128241126051851E-4</v>
      </c>
      <c r="E23" s="73">
        <f t="shared" si="0"/>
        <v>2.1128241126051852E-2</v>
      </c>
      <c r="F23" s="72">
        <f>分析係数表!C26</f>
        <v>0.29113960871661038</v>
      </c>
      <c r="G23" s="73">
        <f t="shared" si="1"/>
        <v>6.1512678543089319E-3</v>
      </c>
      <c r="H23" s="73">
        <v>4.1680759030553662E-2</v>
      </c>
      <c r="I23" s="73">
        <f t="shared" si="2"/>
        <v>4.1680759030553662E-2</v>
      </c>
      <c r="J23" s="72">
        <f>分析係数表!G26</f>
        <v>0.2004458717578543</v>
      </c>
      <c r="K23" s="74">
        <f t="shared" si="3"/>
        <v>8.3547360794083876E-3</v>
      </c>
      <c r="L23" s="75"/>
      <c r="M23" s="76"/>
      <c r="N23" s="77">
        <f>分析係数表!H26</f>
        <v>1.0726059667332082E-2</v>
      </c>
      <c r="O23" s="78">
        <f t="shared" si="4"/>
        <v>0.33794635392607125</v>
      </c>
      <c r="P23" s="72">
        <f>分析係数表!C26</f>
        <v>0.29113960871661038</v>
      </c>
      <c r="Q23" s="78">
        <f t="shared" si="5"/>
        <v>9.8389569249241512E-2</v>
      </c>
      <c r="R23" s="79">
        <v>0.11069920770395127</v>
      </c>
      <c r="S23" s="80">
        <f t="shared" si="6"/>
        <v>0.15237996673450493</v>
      </c>
      <c r="T23" s="81">
        <f>分析係数表!F26</f>
        <v>0.34176102976079403</v>
      </c>
      <c r="U23" s="82">
        <f t="shared" si="7"/>
        <v>5.2077534346099949E-2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投入係数表!AC24</f>
        <v>2.9572587497154811E-4</v>
      </c>
      <c r="E24" s="73">
        <f t="shared" si="0"/>
        <v>2.9572587497154811E-2</v>
      </c>
      <c r="F24" s="72">
        <f>分析係数表!C27</f>
        <v>0.22390034937983039</v>
      </c>
      <c r="G24" s="73">
        <f t="shared" si="1"/>
        <v>6.6213126726785664E-3</v>
      </c>
      <c r="H24" s="73">
        <v>1.0980866726695694E-2</v>
      </c>
      <c r="I24" s="73">
        <f t="shared" si="2"/>
        <v>1.0980866726695694E-2</v>
      </c>
      <c r="J24" s="72">
        <f>分析係数表!G27</f>
        <v>0.17801424712710151</v>
      </c>
      <c r="K24" s="74">
        <f t="shared" si="3"/>
        <v>1.9547507231557734E-3</v>
      </c>
      <c r="L24" s="75"/>
      <c r="M24" s="76"/>
      <c r="N24" s="77">
        <f>分析係数表!H27</f>
        <v>1.001616696609949E-2</v>
      </c>
      <c r="O24" s="78">
        <f t="shared" si="4"/>
        <v>0.31557973864506972</v>
      </c>
      <c r="P24" s="72">
        <f>分析係数表!C27</f>
        <v>0.22390034937983039</v>
      </c>
      <c r="Q24" s="78">
        <f t="shared" si="5"/>
        <v>7.0658413739826675E-2</v>
      </c>
      <c r="R24" s="79">
        <v>7.2158434815258798E-2</v>
      </c>
      <c r="S24" s="80">
        <f t="shared" si="6"/>
        <v>8.3139301541954494E-2</v>
      </c>
      <c r="T24" s="81">
        <f>分析係数表!F27</f>
        <v>0.3354402389489512</v>
      </c>
      <c r="U24" s="82">
        <f t="shared" si="7"/>
        <v>2.7888267175282123E-2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投入係数表!AC25</f>
        <v>4.8650555224461496E-6</v>
      </c>
      <c r="E25" s="73">
        <f t="shared" si="0"/>
        <v>4.8650555224461498E-4</v>
      </c>
      <c r="F25" s="72">
        <f>分析係数表!C28</f>
        <v>0.22512814125204084</v>
      </c>
      <c r="G25" s="73">
        <f t="shared" si="1"/>
        <v>1.0952609068562781E-4</v>
      </c>
      <c r="H25" s="73">
        <v>5.0926173645601105E-2</v>
      </c>
      <c r="I25" s="73">
        <f t="shared" si="2"/>
        <v>5.0926173645601105E-2</v>
      </c>
      <c r="J25" s="72">
        <f>分析係数表!G28</f>
        <v>0.17968722251031818</v>
      </c>
      <c r="K25" s="74">
        <f t="shared" si="3"/>
        <v>9.150782695456227E-3</v>
      </c>
      <c r="L25" s="75"/>
      <c r="M25" s="76"/>
      <c r="N25" s="77">
        <f>分析係数表!H28</f>
        <v>8.1409051127791718E-3</v>
      </c>
      <c r="O25" s="78">
        <f t="shared" si="4"/>
        <v>0.25649579490043456</v>
      </c>
      <c r="P25" s="72">
        <f>分析係数表!C28</f>
        <v>0.22512814125204084</v>
      </c>
      <c r="Q25" s="78">
        <f t="shared" si="5"/>
        <v>5.7744421544899525E-2</v>
      </c>
      <c r="R25" s="79">
        <v>7.4309155126827744E-2</v>
      </c>
      <c r="S25" s="80">
        <f t="shared" si="6"/>
        <v>0.12523532877242885</v>
      </c>
      <c r="T25" s="81">
        <f>分析係数表!F28</f>
        <v>0.30733691598411605</v>
      </c>
      <c r="U25" s="82">
        <f t="shared" si="7"/>
        <v>3.8489439717175118E-2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投入係数表!AC26</f>
        <v>6.7311518192701373E-3</v>
      </c>
      <c r="E26" s="73">
        <f t="shared" si="0"/>
        <v>0.67311518192701369</v>
      </c>
      <c r="F26" s="72">
        <f>分析係数表!C29</f>
        <v>0.20292812083079403</v>
      </c>
      <c r="G26" s="73">
        <f t="shared" si="1"/>
        <v>0.13659399897112695</v>
      </c>
      <c r="H26" s="73">
        <v>0.18361709977386956</v>
      </c>
      <c r="I26" s="73">
        <f t="shared" si="2"/>
        <v>0.18361709977386956</v>
      </c>
      <c r="J26" s="72">
        <f>分析係数表!G29</f>
        <v>0.25422836329948895</v>
      </c>
      <c r="K26" s="74">
        <f t="shared" si="3"/>
        <v>4.6680674749309821E-2</v>
      </c>
      <c r="L26" s="75"/>
      <c r="M26" s="76"/>
      <c r="N26" s="77">
        <f>分析係数表!H29</f>
        <v>1.2173975242294967E-2</v>
      </c>
      <c r="O26" s="78">
        <f t="shared" si="4"/>
        <v>0.38356588286098603</v>
      </c>
      <c r="P26" s="72">
        <f>分析係数表!C29</f>
        <v>0.20292812083079403</v>
      </c>
      <c r="Q26" s="78">
        <f t="shared" si="5"/>
        <v>7.783630382378437E-2</v>
      </c>
      <c r="R26" s="79">
        <v>0.1135038162134949</v>
      </c>
      <c r="S26" s="80">
        <f t="shared" si="6"/>
        <v>0.29712091598736445</v>
      </c>
      <c r="T26" s="81">
        <f>分析係数表!F29</f>
        <v>0.40384720428768384</v>
      </c>
      <c r="U26" s="82">
        <f t="shared" si="7"/>
        <v>0.11999145125689292</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投入係数表!AC27</f>
        <v>3.4375092305740937E-3</v>
      </c>
      <c r="E27" s="73">
        <f t="shared" si="0"/>
        <v>0.3437509230574094</v>
      </c>
      <c r="F27" s="72">
        <f>分析係数表!C30</f>
        <v>1</v>
      </c>
      <c r="G27" s="73">
        <f t="shared" si="1"/>
        <v>0.3437509230574094</v>
      </c>
      <c r="H27" s="73">
        <v>0.47494930783924316</v>
      </c>
      <c r="I27" s="73">
        <f t="shared" si="2"/>
        <v>0.47494930783924316</v>
      </c>
      <c r="J27" s="72">
        <f>分析係数表!G30</f>
        <v>0.34673715455884868</v>
      </c>
      <c r="K27" s="74">
        <f t="shared" si="3"/>
        <v>0.16468257155987387</v>
      </c>
      <c r="L27" s="75"/>
      <c r="M27" s="76"/>
      <c r="N27" s="77">
        <f>分析係数表!H30</f>
        <v>0</v>
      </c>
      <c r="O27" s="78">
        <f t="shared" si="4"/>
        <v>0</v>
      </c>
      <c r="P27" s="72">
        <f>分析係数表!C30</f>
        <v>1</v>
      </c>
      <c r="Q27" s="78">
        <f t="shared" si="5"/>
        <v>0</v>
      </c>
      <c r="R27" s="79">
        <v>0.13547211240069107</v>
      </c>
      <c r="S27" s="80">
        <f t="shared" si="6"/>
        <v>0.61042142023993429</v>
      </c>
      <c r="T27" s="81">
        <f>分析係数表!F30</f>
        <v>0.44336430675838301</v>
      </c>
      <c r="U27" s="82">
        <f t="shared" si="7"/>
        <v>0.27063906981514607</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投入係数表!AC28</f>
        <v>2.8240952299868123E-2</v>
      </c>
      <c r="E28" s="73">
        <f t="shared" si="0"/>
        <v>2.8240952299868125</v>
      </c>
      <c r="F28" s="72">
        <f>分析係数表!C31</f>
        <v>0.99667993786519227</v>
      </c>
      <c r="G28" s="73">
        <f t="shared" si="1"/>
        <v>2.8147190583486421</v>
      </c>
      <c r="H28" s="73">
        <v>3.3217069273550441</v>
      </c>
      <c r="I28" s="73">
        <f t="shared" si="2"/>
        <v>3.3217069273550441</v>
      </c>
      <c r="J28" s="72">
        <f>分析係数表!G31</f>
        <v>7.0744430198025232E-2</v>
      </c>
      <c r="K28" s="74">
        <f t="shared" si="3"/>
        <v>0.23499226386056579</v>
      </c>
      <c r="L28" s="75"/>
      <c r="M28" s="76"/>
      <c r="N28" s="77">
        <f>分析係数表!H31</f>
        <v>1.5783931066306964E-2</v>
      </c>
      <c r="O28" s="78">
        <f t="shared" si="4"/>
        <v>0.49730489293517549</v>
      </c>
      <c r="P28" s="72">
        <f>分析係数表!C31</f>
        <v>0.99667993786519227</v>
      </c>
      <c r="Q28" s="78">
        <f t="shared" si="5"/>
        <v>0.49565380979068679</v>
      </c>
      <c r="R28" s="79">
        <v>0.93979338630197118</v>
      </c>
      <c r="S28" s="80">
        <f t="shared" si="6"/>
        <v>4.2615003136570149</v>
      </c>
      <c r="T28" s="81">
        <f>分析係数表!F31</f>
        <v>0.308369223350977</v>
      </c>
      <c r="U28" s="82">
        <f t="shared" si="7"/>
        <v>1.3141155420323585</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投入係数表!AC29</f>
        <v>3.2373469462220238E-3</v>
      </c>
      <c r="E29" s="73">
        <f t="shared" si="0"/>
        <v>0.32373469462220239</v>
      </c>
      <c r="F29" s="72">
        <f>分析係数表!C32</f>
        <v>0.99973750468741629</v>
      </c>
      <c r="G29" s="73">
        <f t="shared" si="1"/>
        <v>0.32364971578234336</v>
      </c>
      <c r="H29" s="73">
        <v>0.39126378906131593</v>
      </c>
      <c r="I29" s="73">
        <f t="shared" si="2"/>
        <v>0.39126378906131593</v>
      </c>
      <c r="J29" s="72">
        <f>分析係数表!G32</f>
        <v>0.13654952076677315</v>
      </c>
      <c r="K29" s="74">
        <f t="shared" si="3"/>
        <v>5.3426882889714512E-2</v>
      </c>
      <c r="L29" s="75"/>
      <c r="M29" s="76"/>
      <c r="N29" s="77">
        <f>分析係数表!H32</f>
        <v>6.1925380029087757E-3</v>
      </c>
      <c r="O29" s="78">
        <f t="shared" si="4"/>
        <v>0.19510852116602007</v>
      </c>
      <c r="P29" s="72">
        <f>分析係数表!C32</f>
        <v>0.99973750468741629</v>
      </c>
      <c r="Q29" s="78">
        <f t="shared" si="5"/>
        <v>0.19505730609376884</v>
      </c>
      <c r="R29" s="79">
        <v>0.29050496233355233</v>
      </c>
      <c r="S29" s="80">
        <f t="shared" si="6"/>
        <v>0.68176875139486826</v>
      </c>
      <c r="T29" s="81">
        <f>分析係数表!F32</f>
        <v>0.46980830670926516</v>
      </c>
      <c r="U29" s="82">
        <f t="shared" si="7"/>
        <v>0.320300622660113</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投入係数表!AC30</f>
        <v>1.3966184389079339E-3</v>
      </c>
      <c r="E30" s="73">
        <f t="shared" si="0"/>
        <v>0.13966184389079339</v>
      </c>
      <c r="F30" s="72">
        <f>分析係数表!C33</f>
        <v>0.92720800471848297</v>
      </c>
      <c r="G30" s="73">
        <f t="shared" si="1"/>
        <v>0.12949557960928679</v>
      </c>
      <c r="H30" s="73">
        <v>0.19786306733223258</v>
      </c>
      <c r="I30" s="73">
        <f t="shared" si="2"/>
        <v>0.19786306733223258</v>
      </c>
      <c r="J30" s="72">
        <f>分析係数表!G33</f>
        <v>0.48251618559482062</v>
      </c>
      <c r="K30" s="74">
        <f t="shared" si="3"/>
        <v>9.5472132519240027E-2</v>
      </c>
      <c r="L30" s="75"/>
      <c r="M30" s="76"/>
      <c r="N30" s="77">
        <f>分析係数表!H33</f>
        <v>1.0711870111293417E-3</v>
      </c>
      <c r="O30" s="78">
        <f t="shared" si="4"/>
        <v>3.3749928306539896E-2</v>
      </c>
      <c r="P30" s="72">
        <f>分析係数表!C33</f>
        <v>0.92720800471848297</v>
      </c>
      <c r="Q30" s="78">
        <f t="shared" si="5"/>
        <v>3.1293203684498706E-2</v>
      </c>
      <c r="R30" s="79">
        <v>0.12712460832422706</v>
      </c>
      <c r="S30" s="80">
        <f t="shared" si="6"/>
        <v>0.32498767565645964</v>
      </c>
      <c r="T30" s="81">
        <f>分析係数表!F33</f>
        <v>0.61375438359859724</v>
      </c>
      <c r="U30" s="82">
        <f t="shared" si="7"/>
        <v>0.19946261054967124</v>
      </c>
      <c r="V30" s="83">
        <f>分析係数表!D33</f>
        <v>6.3927479543206545E-2</v>
      </c>
      <c r="W30" s="84">
        <f t="shared" si="8"/>
        <v>0</v>
      </c>
      <c r="X30" s="72">
        <f>分析係数表!E33</f>
        <v>6.2471900008991998E-2</v>
      </c>
      <c r="Y30" s="85">
        <f t="shared" si="9"/>
        <v>0</v>
      </c>
    </row>
    <row r="31" spans="1:25" x14ac:dyDescent="0.15">
      <c r="A31" s="10" t="s">
        <v>19</v>
      </c>
      <c r="B31" s="9" t="s">
        <v>231</v>
      </c>
      <c r="C31" s="71">
        <f>最終需要_まとめ!C32</f>
        <v>100</v>
      </c>
      <c r="D31" s="72">
        <f>投入係数表!AC31</f>
        <v>1.4187544415350641E-2</v>
      </c>
      <c r="E31" s="73">
        <f t="shared" si="0"/>
        <v>1.4187544415350641</v>
      </c>
      <c r="F31" s="72">
        <f>分析係数表!C34</f>
        <v>0.43058167090385968</v>
      </c>
      <c r="G31" s="73">
        <f t="shared" si="1"/>
        <v>0.6108896580384402</v>
      </c>
      <c r="H31" s="73">
        <v>0.84652325519648597</v>
      </c>
      <c r="I31" s="73">
        <f t="shared" si="2"/>
        <v>100.84652325519649</v>
      </c>
      <c r="J31" s="72">
        <f>分析係数表!G34</f>
        <v>0.40252218378442245</v>
      </c>
      <c r="K31" s="74">
        <f t="shared" si="3"/>
        <v>40.592962767748233</v>
      </c>
      <c r="L31" s="75"/>
      <c r="M31" s="76"/>
      <c r="N31" s="77">
        <f>分析係数表!H34</f>
        <v>0.17332617383102331</v>
      </c>
      <c r="O31" s="78">
        <f t="shared" si="4"/>
        <v>5.4609940931570673</v>
      </c>
      <c r="P31" s="72">
        <f>分析係数表!C34</f>
        <v>0.43058167090385968</v>
      </c>
      <c r="Q31" s="78">
        <f t="shared" si="5"/>
        <v>2.3514039614276778</v>
      </c>
      <c r="R31" s="79">
        <v>2.6414471827241846</v>
      </c>
      <c r="S31" s="80">
        <f t="shared" si="6"/>
        <v>103.48797043792067</v>
      </c>
      <c r="T31" s="81">
        <f>分析係数表!F34</f>
        <v>0.66293540075026103</v>
      </c>
      <c r="U31" s="82">
        <f t="shared" si="7"/>
        <v>68.605839155094102</v>
      </c>
      <c r="V31" s="83">
        <f>分析係数表!D34</f>
        <v>0.16067471370017011</v>
      </c>
      <c r="W31" s="84">
        <f t="shared" si="8"/>
        <v>17</v>
      </c>
      <c r="X31" s="72">
        <f>分析係数表!E34</f>
        <v>0.14658203786750718</v>
      </c>
      <c r="Y31" s="85">
        <f t="shared" si="9"/>
        <v>15</v>
      </c>
    </row>
    <row r="32" spans="1:25" x14ac:dyDescent="0.15">
      <c r="A32" s="10" t="s">
        <v>20</v>
      </c>
      <c r="B32" s="9" t="s">
        <v>37</v>
      </c>
      <c r="C32" s="86"/>
      <c r="D32" s="72">
        <f>投入係数表!AC32</f>
        <v>1.7535050118759481E-2</v>
      </c>
      <c r="E32" s="73">
        <f t="shared" si="0"/>
        <v>1.7535050118759481</v>
      </c>
      <c r="F32" s="72">
        <f>分析係数表!C35</f>
        <v>0.85041941808411148</v>
      </c>
      <c r="G32" s="73">
        <f t="shared" si="1"/>
        <v>1.4912147118071168</v>
      </c>
      <c r="H32" s="73">
        <v>1.9512981711778932</v>
      </c>
      <c r="I32" s="73">
        <f t="shared" si="2"/>
        <v>1.9512981711778932</v>
      </c>
      <c r="J32" s="72">
        <f>分析係数表!G35</f>
        <v>0.31439227022235533</v>
      </c>
      <c r="K32" s="74">
        <f t="shared" si="3"/>
        <v>0.61347306191734796</v>
      </c>
      <c r="L32" s="75"/>
      <c r="M32" s="76"/>
      <c r="N32" s="77">
        <f>分析係数表!H35</f>
        <v>5.0116599150103677E-2</v>
      </c>
      <c r="O32" s="78">
        <f t="shared" si="4"/>
        <v>1.5790255209502009</v>
      </c>
      <c r="P32" s="72">
        <f>分析係数表!C35</f>
        <v>0.85041941808411148</v>
      </c>
      <c r="Q32" s="78">
        <f t="shared" si="5"/>
        <v>1.3428339646664309</v>
      </c>
      <c r="R32" s="79">
        <v>2.0621769893227277</v>
      </c>
      <c r="S32" s="80">
        <f t="shared" si="6"/>
        <v>4.0134751605006205</v>
      </c>
      <c r="T32" s="81">
        <f>分析係数表!F35</f>
        <v>0.64510687312527537</v>
      </c>
      <c r="U32" s="82">
        <f t="shared" si="7"/>
        <v>2.589120411156518</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投入係数表!AC33</f>
        <v>2.5953681196386653E-2</v>
      </c>
      <c r="E33" s="73">
        <f t="shared" si="0"/>
        <v>2.5953681196386653</v>
      </c>
      <c r="F33" s="72">
        <f>分析係数表!C36</f>
        <v>0.99367212085214862</v>
      </c>
      <c r="G33" s="73">
        <f t="shared" si="1"/>
        <v>2.5789449438334056</v>
      </c>
      <c r="H33" s="73">
        <v>2.9069604765757466</v>
      </c>
      <c r="I33" s="73">
        <f t="shared" si="2"/>
        <v>2.9069604765757466</v>
      </c>
      <c r="J33" s="72">
        <f>分析係数表!G36</f>
        <v>5.4622350270852466E-2</v>
      </c>
      <c r="K33" s="74">
        <f t="shared" si="3"/>
        <v>0.15878501337504464</v>
      </c>
      <c r="L33" s="75"/>
      <c r="M33" s="76"/>
      <c r="N33" s="77">
        <f>分析係数表!H36</f>
        <v>0.22260102528255266</v>
      </c>
      <c r="O33" s="78">
        <f t="shared" si="4"/>
        <v>7.0134986386063352</v>
      </c>
      <c r="P33" s="72">
        <f>分析係数表!C36</f>
        <v>0.99367212085214862</v>
      </c>
      <c r="Q33" s="78">
        <f t="shared" si="5"/>
        <v>6.9691180668176145</v>
      </c>
      <c r="R33" s="79">
        <v>7.4265580688174344</v>
      </c>
      <c r="S33" s="80">
        <f t="shared" si="6"/>
        <v>10.333518545393181</v>
      </c>
      <c r="T33" s="81">
        <f>分析係数表!F36</f>
        <v>0.84078106922799567</v>
      </c>
      <c r="U33" s="82">
        <f t="shared" si="7"/>
        <v>8.6882267714830022</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投入係数表!AC34</f>
        <v>2.1456979877782854E-2</v>
      </c>
      <c r="E34" s="73">
        <f t="shared" si="0"/>
        <v>2.1456979877782856</v>
      </c>
      <c r="F34" s="72">
        <f>分析係数表!C37</f>
        <v>0.57178358697686016</v>
      </c>
      <c r="G34" s="73">
        <f t="shared" si="1"/>
        <v>1.2268748920208992</v>
      </c>
      <c r="H34" s="73">
        <v>1.5854800898909176</v>
      </c>
      <c r="I34" s="73">
        <f t="shared" si="2"/>
        <v>1.5854800898909176</v>
      </c>
      <c r="J34" s="72">
        <f>分析係数表!G37</f>
        <v>0.36884830758302428</v>
      </c>
      <c r="K34" s="74">
        <f t="shared" si="3"/>
        <v>0.58480164786284616</v>
      </c>
      <c r="L34" s="75"/>
      <c r="M34" s="76"/>
      <c r="N34" s="77">
        <f>分析係数表!H37</f>
        <v>4.5622990798280361E-2</v>
      </c>
      <c r="O34" s="78">
        <f t="shared" si="4"/>
        <v>1.4374452383888829</v>
      </c>
      <c r="P34" s="72">
        <f>分析係数表!C37</f>
        <v>0.57178358697686016</v>
      </c>
      <c r="Q34" s="78">
        <f t="shared" si="5"/>
        <v>0.82190759448880335</v>
      </c>
      <c r="R34" s="79">
        <v>1.1101697974985314</v>
      </c>
      <c r="S34" s="80">
        <f t="shared" si="6"/>
        <v>2.695649887389449</v>
      </c>
      <c r="T34" s="81">
        <f>分析係数表!F37</f>
        <v>0.64429400301330442</v>
      </c>
      <c r="U34" s="82">
        <f t="shared" si="7"/>
        <v>1.7367910566685114</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投入係数表!AC35</f>
        <v>3.8855113433982062E-2</v>
      </c>
      <c r="E35" s="73">
        <f t="shared" si="0"/>
        <v>3.885511343398206</v>
      </c>
      <c r="F35" s="72">
        <f>分析係数表!C38</f>
        <v>0.42668283982472699</v>
      </c>
      <c r="G35" s="73">
        <f t="shared" si="1"/>
        <v>1.6578810141723366</v>
      </c>
      <c r="H35" s="73">
        <v>2.0740314431131148</v>
      </c>
      <c r="I35" s="73">
        <f t="shared" si="2"/>
        <v>2.0740314431131148</v>
      </c>
      <c r="J35" s="72">
        <f>分析係数表!G38</f>
        <v>0.18042179614021467</v>
      </c>
      <c r="K35" s="74">
        <f t="shared" si="3"/>
        <v>0.37420047821774965</v>
      </c>
      <c r="L35" s="75"/>
      <c r="M35" s="76"/>
      <c r="N35" s="77">
        <f>分析係数表!H38</f>
        <v>3.1385057501308801E-2</v>
      </c>
      <c r="O35" s="78">
        <f t="shared" si="4"/>
        <v>0.98885015367116391</v>
      </c>
      <c r="P35" s="72">
        <f>分析係数表!C38</f>
        <v>0.42668283982472699</v>
      </c>
      <c r="Q35" s="78">
        <f t="shared" si="5"/>
        <v>0.42192539172952992</v>
      </c>
      <c r="R35" s="79">
        <v>0.67612070574572813</v>
      </c>
      <c r="S35" s="80">
        <f t="shared" si="6"/>
        <v>2.750152148858843</v>
      </c>
      <c r="T35" s="81">
        <f>分析係数表!F38</f>
        <v>0.52437100026299643</v>
      </c>
      <c r="U35" s="82">
        <f t="shared" si="7"/>
        <v>1.4421000331725407</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投入係数表!AC36</f>
        <v>0</v>
      </c>
      <c r="E36" s="73">
        <f t="shared" si="0"/>
        <v>0</v>
      </c>
      <c r="F36" s="72">
        <f>分析係数表!C39</f>
        <v>1</v>
      </c>
      <c r="G36" s="73">
        <f t="shared" si="1"/>
        <v>0</v>
      </c>
      <c r="H36" s="73">
        <v>0.19795375488972086</v>
      </c>
      <c r="I36" s="73">
        <f t="shared" si="2"/>
        <v>0.19795375488972086</v>
      </c>
      <c r="J36" s="72">
        <f>分析係数表!G39</f>
        <v>0.351753812215997</v>
      </c>
      <c r="K36" s="74">
        <f t="shared" si="3"/>
        <v>6.9630987924930374E-2</v>
      </c>
      <c r="L36" s="75"/>
      <c r="M36" s="76"/>
      <c r="N36" s="77">
        <f>分析係数表!H39</f>
        <v>2.6196741762610056E-3</v>
      </c>
      <c r="O36" s="78">
        <f t="shared" si="4"/>
        <v>8.2538170008324793E-2</v>
      </c>
      <c r="P36" s="72">
        <f>分析係数表!C39</f>
        <v>1</v>
      </c>
      <c r="Q36" s="78">
        <f t="shared" si="5"/>
        <v>8.2538170008324793E-2</v>
      </c>
      <c r="R36" s="79">
        <v>0.10737997775131292</v>
      </c>
      <c r="S36" s="80">
        <f t="shared" si="6"/>
        <v>0.30533373264103381</v>
      </c>
      <c r="T36" s="81">
        <f>分析係数表!F39</f>
        <v>0.70125652740175148</v>
      </c>
      <c r="U36" s="82">
        <f t="shared" si="7"/>
        <v>0.21411727305046618</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投入係数表!AC37</f>
        <v>2.3421767300919321E-4</v>
      </c>
      <c r="E37" s="73">
        <f t="shared" si="0"/>
        <v>2.342176730091932E-2</v>
      </c>
      <c r="F37" s="72">
        <f>分析係数表!C40</f>
        <v>0.86812466863195592</v>
      </c>
      <c r="G37" s="73">
        <f t="shared" si="1"/>
        <v>2.0333013976885365E-2</v>
      </c>
      <c r="H37" s="73">
        <v>3.5098063306325623E-2</v>
      </c>
      <c r="I37" s="73">
        <f t="shared" si="2"/>
        <v>3.5098063306325623E-2</v>
      </c>
      <c r="J37" s="72">
        <f>分析係数表!G40</f>
        <v>0.5308449982881025</v>
      </c>
      <c r="K37" s="74">
        <f t="shared" si="3"/>
        <v>1.8631631355762138E-2</v>
      </c>
      <c r="L37" s="75"/>
      <c r="M37" s="76"/>
      <c r="N37" s="77">
        <f>分析係数表!H40</f>
        <v>3.1726768564274997E-2</v>
      </c>
      <c r="O37" s="78">
        <f t="shared" si="4"/>
        <v>0.99961645661998499</v>
      </c>
      <c r="P37" s="72">
        <f>分析係数表!C40</f>
        <v>0.86812466863195592</v>
      </c>
      <c r="Q37" s="78">
        <f t="shared" si="5"/>
        <v>0.86779170516227444</v>
      </c>
      <c r="R37" s="79">
        <v>0.87537810266484029</v>
      </c>
      <c r="S37" s="80">
        <f t="shared" si="6"/>
        <v>0.91047616597116587</v>
      </c>
      <c r="T37" s="81">
        <f>分析係数表!F40</f>
        <v>0.72849135138041188</v>
      </c>
      <c r="U37" s="82">
        <f t="shared" si="7"/>
        <v>0.66327401254799079</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投入係数表!AC38</f>
        <v>2.7800317271120856E-5</v>
      </c>
      <c r="E38" s="73">
        <f t="shared" si="0"/>
        <v>2.7800317271120855E-3</v>
      </c>
      <c r="F38" s="72">
        <f>分析係数表!C41</f>
        <v>0.9999434031873089</v>
      </c>
      <c r="G38" s="73">
        <f t="shared" si="1"/>
        <v>2.7798743861771509E-3</v>
      </c>
      <c r="H38" s="73">
        <v>1.0139220948521717E-2</v>
      </c>
      <c r="I38" s="73">
        <f t="shared" si="2"/>
        <v>1.0139220948521717E-2</v>
      </c>
      <c r="J38" s="72">
        <f>分析係数表!G41</f>
        <v>0.50163334603597476</v>
      </c>
      <c r="K38" s="74">
        <f t="shared" si="3"/>
        <v>5.0861713306049987E-3</v>
      </c>
      <c r="L38" s="75"/>
      <c r="M38" s="76"/>
      <c r="N38" s="77">
        <f>分析係数表!H41</f>
        <v>4.605647758626856E-2</v>
      </c>
      <c r="O38" s="78">
        <f t="shared" si="4"/>
        <v>1.4511031224599469</v>
      </c>
      <c r="P38" s="72">
        <f>分析係数表!C41</f>
        <v>0.9999434031873089</v>
      </c>
      <c r="Q38" s="78">
        <f t="shared" si="5"/>
        <v>1.4510209946483295</v>
      </c>
      <c r="R38" s="79">
        <v>1.4782314703145809</v>
      </c>
      <c r="S38" s="80">
        <f t="shared" si="6"/>
        <v>1.4883706912631027</v>
      </c>
      <c r="T38" s="81">
        <f>分析係数表!F41</f>
        <v>0.6065809667987323</v>
      </c>
      <c r="U38" s="82">
        <f t="shared" si="7"/>
        <v>0.90281733286127042</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投入係数表!AC39</f>
        <v>6.3593225757688958E-4</v>
      </c>
      <c r="E39" s="73">
        <f>$C$31*D39</f>
        <v>6.3593225757688956E-2</v>
      </c>
      <c r="F39" s="72">
        <f>分析係数表!C42</f>
        <v>0.93692850875802069</v>
      </c>
      <c r="G39" s="73">
        <f>E39*F39</f>
        <v>5.9582306176263665E-2</v>
      </c>
      <c r="H39" s="73">
        <v>9.9945971867645284E-2</v>
      </c>
      <c r="I39" s="73">
        <f>C39+H39</f>
        <v>9.9945971867645284E-2</v>
      </c>
      <c r="J39" s="72">
        <f>分析係数表!G42</f>
        <v>0.49922072097325781</v>
      </c>
      <c r="K39" s="74">
        <f>I39*J39</f>
        <v>4.9895100134138823E-2</v>
      </c>
      <c r="L39" s="75"/>
      <c r="M39" s="76"/>
      <c r="N39" s="77">
        <f>分析係数表!H42</f>
        <v>1.1809361738003208E-2</v>
      </c>
      <c r="O39" s="78">
        <f t="shared" si="4"/>
        <v>0.37207799185634305</v>
      </c>
      <c r="P39" s="72">
        <f>分析係数表!C42</f>
        <v>0.93692850875802069</v>
      </c>
      <c r="Q39" s="78">
        <f>O39*P39</f>
        <v>0.34861047805164247</v>
      </c>
      <c r="R39" s="79">
        <v>0.38091388794383896</v>
      </c>
      <c r="S39" s="80">
        <f>I39+R39</f>
        <v>0.48085985981148427</v>
      </c>
      <c r="T39" s="81">
        <f>分析係数表!F42</f>
        <v>0.57339238661209846</v>
      </c>
      <c r="U39" s="82">
        <f>S39*T39</f>
        <v>0.27572138264326607</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投入係数表!AC40</f>
        <v>0.1064428972795652</v>
      </c>
      <c r="E40" s="73">
        <f>$C$31*D40</f>
        <v>10.644289727956521</v>
      </c>
      <c r="F40" s="72">
        <f>分析係数表!C43</f>
        <v>0.64668770435795053</v>
      </c>
      <c r="G40" s="73">
        <f>E40*F40</f>
        <v>6.8835312886931161</v>
      </c>
      <c r="H40" s="73">
        <v>8.4337373410881096</v>
      </c>
      <c r="I40" s="73">
        <f>C40+H40</f>
        <v>8.4337373410881096</v>
      </c>
      <c r="J40" s="72">
        <f>分析係数表!G43</f>
        <v>0.34525361813281841</v>
      </c>
      <c r="K40" s="74">
        <f>I40*J40</f>
        <v>2.9117783313925254</v>
      </c>
      <c r="L40" s="75"/>
      <c r="M40" s="76"/>
      <c r="N40" s="77">
        <f>分析係数表!H43</f>
        <v>1.6687581740348217E-2</v>
      </c>
      <c r="O40" s="78">
        <f t="shared" si="4"/>
        <v>0.52577624774640941</v>
      </c>
      <c r="P40" s="72">
        <f>分析係数表!C43</f>
        <v>0.64668770435795053</v>
      </c>
      <c r="Q40" s="78">
        <f>O40*P40</f>
        <v>0.34001303466106259</v>
      </c>
      <c r="R40" s="79">
        <v>1.3703570218189671</v>
      </c>
      <c r="S40" s="80">
        <f>I40+R40</f>
        <v>9.804094362907076</v>
      </c>
      <c r="T40" s="81">
        <f>分析係数表!F43</f>
        <v>0.5971160790993254</v>
      </c>
      <c r="U40" s="82">
        <f>S40*T40</f>
        <v>5.8541823850988717</v>
      </c>
      <c r="V40" s="83">
        <f>分析係数表!D43</f>
        <v>0.11965406207615147</v>
      </c>
      <c r="W40" s="84">
        <f>ROUND(S40*V40,0)</f>
        <v>1</v>
      </c>
      <c r="X40" s="72">
        <f>分析係数表!E43</f>
        <v>0.10089499703022012</v>
      </c>
      <c r="Y40" s="85">
        <f>ROUND(S40*X40,0)</f>
        <v>1</v>
      </c>
    </row>
    <row r="41" spans="1:25" x14ac:dyDescent="0.15">
      <c r="A41" s="10" t="s">
        <v>166</v>
      </c>
      <c r="B41" s="9" t="s">
        <v>42</v>
      </c>
      <c r="C41" s="86"/>
      <c r="D41" s="72">
        <f>投入係数表!AC41</f>
        <v>8.009966413741697E-4</v>
      </c>
      <c r="E41" s="73">
        <f>$C$31*D41</f>
        <v>8.0099664137416968E-2</v>
      </c>
      <c r="F41" s="72">
        <f>分析係数表!C44</f>
        <v>0.69156580457188765</v>
      </c>
      <c r="G41" s="73">
        <f>E41*F41</f>
        <v>5.539418867513074E-2</v>
      </c>
      <c r="H41" s="73">
        <v>7.5995916162851659E-2</v>
      </c>
      <c r="I41" s="73">
        <f>C41+H41</f>
        <v>7.5995916162851659E-2</v>
      </c>
      <c r="J41" s="72">
        <f>分析係数表!G44</f>
        <v>0.27271905819722003</v>
      </c>
      <c r="K41" s="74">
        <f>I41*J41</f>
        <v>2.0725534682767797E-2</v>
      </c>
      <c r="L41" s="75"/>
      <c r="M41" s="76"/>
      <c r="N41" s="77">
        <f>分析係数表!H44</f>
        <v>0.15674397651271663</v>
      </c>
      <c r="O41" s="78">
        <f t="shared" si="4"/>
        <v>4.9385381962472295</v>
      </c>
      <c r="P41" s="72">
        <f>分析係数表!C44</f>
        <v>0.69156580457188765</v>
      </c>
      <c r="Q41" s="78">
        <f>O41*P41</f>
        <v>3.4153241410967139</v>
      </c>
      <c r="R41" s="79">
        <v>3.4803138122838413</v>
      </c>
      <c r="S41" s="80">
        <f>I41+R41</f>
        <v>3.5563097284466929</v>
      </c>
      <c r="T41" s="81">
        <f>分析係数表!F44</f>
        <v>0.50862281906626206</v>
      </c>
      <c r="U41" s="82">
        <f>S41*T41</f>
        <v>1.8088202795553299</v>
      </c>
      <c r="V41" s="83">
        <f>分析係数表!D44</f>
        <v>0.14406819380410243</v>
      </c>
      <c r="W41" s="84">
        <f>ROUND(S41*V41,0)</f>
        <v>1</v>
      </c>
      <c r="X41" s="72">
        <f>分析係数表!E44</f>
        <v>0.11993705213297758</v>
      </c>
      <c r="Y41" s="85">
        <f>ROUND(S41*X41,0)</f>
        <v>0</v>
      </c>
    </row>
    <row r="42" spans="1:25" x14ac:dyDescent="0.15">
      <c r="A42" s="10" t="s">
        <v>282</v>
      </c>
      <c r="B42" s="9" t="s">
        <v>236</v>
      </c>
      <c r="C42" s="86"/>
      <c r="D42" s="72">
        <f>投入係数表!AC42</f>
        <v>2.1256817593430784E-3</v>
      </c>
      <c r="E42" s="73">
        <f>$C$31*D42</f>
        <v>0.21256817593430782</v>
      </c>
      <c r="F42" s="72">
        <f>分析係数表!C45</f>
        <v>1</v>
      </c>
      <c r="G42" s="73">
        <f>E42*F42</f>
        <v>0.21256817593430782</v>
      </c>
      <c r="H42" s="73">
        <v>0.24695281572793701</v>
      </c>
      <c r="I42" s="73">
        <f>C42+H42</f>
        <v>0.24695281572793701</v>
      </c>
      <c r="J42" s="72">
        <f>分析係数表!G45</f>
        <v>0</v>
      </c>
      <c r="K42" s="74">
        <f>I42*J42</f>
        <v>0</v>
      </c>
      <c r="L42" s="75"/>
      <c r="M42" s="76"/>
      <c r="N42" s="77">
        <f>分析係数表!H45</f>
        <v>0</v>
      </c>
      <c r="O42" s="78">
        <f t="shared" si="4"/>
        <v>0</v>
      </c>
      <c r="P42" s="72">
        <f>分析係数表!C45</f>
        <v>1</v>
      </c>
      <c r="Q42" s="78">
        <f>O42*P42</f>
        <v>0</v>
      </c>
      <c r="R42" s="79">
        <v>3.8522334454033184E-2</v>
      </c>
      <c r="S42" s="80">
        <f>I42+R42</f>
        <v>0.28547515018197017</v>
      </c>
      <c r="T42" s="81">
        <f>分析係数表!F45</f>
        <v>0</v>
      </c>
      <c r="U42" s="82">
        <f>S42*T42</f>
        <v>0</v>
      </c>
      <c r="V42" s="83">
        <f>分析係数表!D45</f>
        <v>0</v>
      </c>
      <c r="W42" s="84">
        <f>ROUND(S42*V42,0)</f>
        <v>0</v>
      </c>
      <c r="X42" s="72">
        <f>分析係数表!E45</f>
        <v>0</v>
      </c>
      <c r="Y42" s="85">
        <f>ROUND(S42*X42,0)</f>
        <v>0</v>
      </c>
    </row>
    <row r="43" spans="1:25" x14ac:dyDescent="0.15">
      <c r="A43" s="10" t="s">
        <v>820</v>
      </c>
      <c r="B43" s="9" t="s">
        <v>237</v>
      </c>
      <c r="C43" s="86"/>
      <c r="D43" s="447">
        <f>投入係数表!AC43</f>
        <v>7.1116686619186039E-3</v>
      </c>
      <c r="E43" s="441">
        <f>$C$31*D43</f>
        <v>0.71116686619186043</v>
      </c>
      <c r="F43" s="447">
        <f>分析係数表!C46</f>
        <v>0.99300149364803736</v>
      </c>
      <c r="G43" s="441">
        <f>E43*F43</f>
        <v>0.70618976036151138</v>
      </c>
      <c r="H43" s="441">
        <v>0.80272937856694204</v>
      </c>
      <c r="I43" s="441">
        <f>C43+H43</f>
        <v>0.80272937856694204</v>
      </c>
      <c r="J43" s="447">
        <f>分析係数表!G46</f>
        <v>1.2662527198429125E-2</v>
      </c>
      <c r="K43" s="442">
        <f>I43*J43</f>
        <v>1.0164582589082014E-2</v>
      </c>
      <c r="L43" s="448"/>
      <c r="M43" s="449"/>
      <c r="N43" s="450">
        <f>分析係数表!H46</f>
        <v>3.642815848522589E-5</v>
      </c>
      <c r="O43" s="451">
        <f t="shared" si="4"/>
        <v>1.1477433206732524E-3</v>
      </c>
      <c r="P43" s="447">
        <f>分析係数表!C46</f>
        <v>0.99300149364803736</v>
      </c>
      <c r="Q43" s="451">
        <f>O43*P43</f>
        <v>1.139710831753098E-3</v>
      </c>
      <c r="R43" s="452">
        <v>0.10073690647150121</v>
      </c>
      <c r="S43" s="444">
        <f>I43+R43</f>
        <v>0.90346628503844328</v>
      </c>
      <c r="T43" s="453">
        <f>分析係数表!F46</f>
        <v>0.42786180544499286</v>
      </c>
      <c r="U43" s="445">
        <f>S43*T43</f>
        <v>0.38655871587522889</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投入係数表!AC44</f>
        <v>0.31474685204844899</v>
      </c>
      <c r="E44" s="441">
        <f>SUM(E5:E43)</f>
        <v>31.474685204844906</v>
      </c>
      <c r="F44" s="447">
        <f>分析係数表!C47</f>
        <v>0.58532523599566522</v>
      </c>
      <c r="G44" s="441">
        <f>SUM(G5:G43)</f>
        <v>19.877066475370707</v>
      </c>
      <c r="H44" s="441">
        <f>SUM(H5:H43)</f>
        <v>24.985289063845645</v>
      </c>
      <c r="I44" s="441">
        <f>SUM(I5:I43)</f>
        <v>124.98528906384563</v>
      </c>
      <c r="J44" s="72">
        <f>分析係数表!G47</f>
        <v>0.25475569279079324</v>
      </c>
      <c r="K44" s="442">
        <f>SUM(K5:K43)</f>
        <v>46.198000799610831</v>
      </c>
      <c r="L44" s="15">
        <f>最終需要_まとめ!M21</f>
        <v>0.68200000000000005</v>
      </c>
      <c r="M44" s="441">
        <f>K44*L44</f>
        <v>31.507036545334589</v>
      </c>
      <c r="N44" s="77">
        <f>分析係数表!H47</f>
        <v>1</v>
      </c>
      <c r="O44" s="443">
        <f>SUM(O5:O43)</f>
        <v>31.507036545334589</v>
      </c>
      <c r="P44" s="72">
        <f>分析係数表!C47</f>
        <v>0.58532523599566522</v>
      </c>
      <c r="Q44" s="443">
        <f>SUM(Q5:Q43)</f>
        <v>20.459496074885106</v>
      </c>
      <c r="R44" s="441">
        <f>SUM(R5:R43)</f>
        <v>25.121218410243852</v>
      </c>
      <c r="S44" s="444">
        <f>SUM(S5:S43)</f>
        <v>150.10650747408948</v>
      </c>
      <c r="T44" s="453">
        <f>分析係数表!F47</f>
        <v>0.5063294671067512</v>
      </c>
      <c r="U44" s="445">
        <f>SUM(U5:U43)</f>
        <v>96.369868555360767</v>
      </c>
      <c r="V44" s="454">
        <f>分析係数表!D47</f>
        <v>6.4581730562403572E-2</v>
      </c>
      <c r="W44" s="458">
        <f>SUM(W5:W43)</f>
        <v>19</v>
      </c>
      <c r="X44" s="447">
        <f>分析係数表!E47</f>
        <v>5.7136770824146227E-2</v>
      </c>
      <c r="Y44" s="95">
        <f>SUM(Y5:Y43)</f>
        <v>16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771</v>
      </c>
      <c r="C1" s="58"/>
      <c r="D1" s="58"/>
      <c r="E1" s="58"/>
      <c r="F1" s="59"/>
      <c r="G1" s="58" t="s">
        <v>445</v>
      </c>
    </row>
    <row r="2" spans="1:25" x14ac:dyDescent="0.15">
      <c r="B2" s="5" t="s">
        <v>821</v>
      </c>
      <c r="S2" s="5" t="s">
        <v>139</v>
      </c>
      <c r="U2" s="60" t="s">
        <v>170</v>
      </c>
      <c r="W2" s="5" t="s">
        <v>122</v>
      </c>
      <c r="Y2" s="5" t="s">
        <v>140</v>
      </c>
    </row>
    <row r="3" spans="1:25" ht="45" x14ac:dyDescent="0.15">
      <c r="B3" s="61"/>
      <c r="C3" s="62" t="s">
        <v>185</v>
      </c>
      <c r="D3" s="62" t="s">
        <v>191</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72">
        <f>投入係数表!AD5</f>
        <v>0</v>
      </c>
      <c r="E5" s="73">
        <f t="shared" ref="E5:E38" si="0">$C$32*D5</f>
        <v>0</v>
      </c>
      <c r="F5" s="72">
        <f>分析係数表!C8</f>
        <v>0.16988323914406789</v>
      </c>
      <c r="G5" s="73">
        <f t="shared" ref="G5:G38" si="1">E5*F5</f>
        <v>0</v>
      </c>
      <c r="H5" s="73">
        <f t="array" ref="H5:H43">MMULT(逆行列係数!C5:AO43,'28'!G5:G43)</f>
        <v>8.9350979241705072E-4</v>
      </c>
      <c r="I5" s="73">
        <f t="shared" ref="I5:I38" si="2">C5+H5</f>
        <v>8.9350979241705072E-4</v>
      </c>
      <c r="J5" s="72">
        <f>分析係数表!G8</f>
        <v>0.11982810575688495</v>
      </c>
      <c r="K5" s="74">
        <f t="shared" ref="K5:K38" si="3">I5*J5</f>
        <v>1.0706758590056267E-4</v>
      </c>
      <c r="L5" s="75" t="s">
        <v>495</v>
      </c>
      <c r="M5" s="76" t="s">
        <v>495</v>
      </c>
      <c r="N5" s="77">
        <f>分析係数表!H8</f>
        <v>1.1007693311748612E-2</v>
      </c>
      <c r="O5" s="78">
        <f t="shared" ref="O5:O43" si="4">$M$44*N5</f>
        <v>0.28918576720524714</v>
      </c>
      <c r="P5" s="72">
        <f>分析係数表!C8</f>
        <v>0.16988323914406789</v>
      </c>
      <c r="Q5" s="78">
        <f t="shared" ref="Q5:Q38" si="5">O5*P5</f>
        <v>4.9127814847189741E-2</v>
      </c>
      <c r="R5" s="79">
        <f t="array" ref="R5:R43">MMULT(逆行列係数!C5:AO43,'28'!Q5:Q43)</f>
        <v>8.2328025013467268E-2</v>
      </c>
      <c r="S5" s="80">
        <f t="shared" ref="S5:S38" si="6">I5+R5</f>
        <v>8.3221534805884317E-2</v>
      </c>
      <c r="T5" s="81">
        <f>分析係数表!F8</f>
        <v>0.4520504153237429</v>
      </c>
      <c r="U5" s="82">
        <f t="shared" ref="U5:U38" si="7">S5*T5</f>
        <v>3.7620329372879333E-2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投入係数表!AD6</f>
        <v>0</v>
      </c>
      <c r="E6" s="73">
        <f t="shared" si="0"/>
        <v>0</v>
      </c>
      <c r="F6" s="72">
        <f>分析係数表!C9</f>
        <v>0.40976645435244163</v>
      </c>
      <c r="G6" s="73">
        <f t="shared" si="1"/>
        <v>0</v>
      </c>
      <c r="H6" s="73">
        <v>1.4442797671727376E-3</v>
      </c>
      <c r="I6" s="73">
        <f t="shared" si="2"/>
        <v>1.4442797671727376E-3</v>
      </c>
      <c r="J6" s="72">
        <f>分析係数表!G9</f>
        <v>0.27278621711745094</v>
      </c>
      <c r="K6" s="74">
        <f t="shared" si="3"/>
        <v>3.9397961414632389E-4</v>
      </c>
      <c r="L6" s="75"/>
      <c r="M6" s="76"/>
      <c r="N6" s="77">
        <f>分析係数表!H9</f>
        <v>5.6766522140644718E-4</v>
      </c>
      <c r="O6" s="78">
        <f t="shared" si="4"/>
        <v>1.4913270012069622E-2</v>
      </c>
      <c r="P6" s="72">
        <f>分析係数表!C9</f>
        <v>0.40976645435244163</v>
      </c>
      <c r="Q6" s="78">
        <f t="shared" si="5"/>
        <v>6.1109577756463633E-3</v>
      </c>
      <c r="R6" s="79">
        <v>8.2258561256847353E-3</v>
      </c>
      <c r="S6" s="80">
        <f t="shared" si="6"/>
        <v>9.6701358928574736E-3</v>
      </c>
      <c r="T6" s="81">
        <f>分析係数表!F9</f>
        <v>0.74407187847350875</v>
      </c>
      <c r="U6" s="82">
        <f t="shared" si="7"/>
        <v>7.1952761788925609E-3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投入係数表!AD7</f>
        <v>0</v>
      </c>
      <c r="E7" s="73">
        <f t="shared" si="0"/>
        <v>0</v>
      </c>
      <c r="F7" s="72">
        <f>分析係数表!C10</f>
        <v>0.68007710705743762</v>
      </c>
      <c r="G7" s="73">
        <f t="shared" si="1"/>
        <v>0</v>
      </c>
      <c r="H7" s="73">
        <v>2.442083161633384E-3</v>
      </c>
      <c r="I7" s="73">
        <f t="shared" si="2"/>
        <v>2.442083161633384E-3</v>
      </c>
      <c r="J7" s="72">
        <f>分析係数表!G10</f>
        <v>0.17854260725424764</v>
      </c>
      <c r="K7" s="74">
        <f t="shared" si="3"/>
        <v>4.3601589480972067E-4</v>
      </c>
      <c r="L7" s="75"/>
      <c r="M7" s="76"/>
      <c r="N7" s="77">
        <f>分析係数表!H10</f>
        <v>1.290834700219075E-3</v>
      </c>
      <c r="O7" s="78">
        <f t="shared" si="4"/>
        <v>3.3911829894424067E-2</v>
      </c>
      <c r="P7" s="72">
        <f>分析係数表!C10</f>
        <v>0.68007710705743762</v>
      </c>
      <c r="Q7" s="78">
        <f t="shared" si="5"/>
        <v>2.3062659169623849E-2</v>
      </c>
      <c r="R7" s="79">
        <v>3.8900433224389609E-2</v>
      </c>
      <c r="S7" s="80">
        <f t="shared" si="6"/>
        <v>4.1342516386022994E-2</v>
      </c>
      <c r="T7" s="81">
        <f>分析係数表!F10</f>
        <v>0.51654343606185527</v>
      </c>
      <c r="U7" s="82">
        <f t="shared" si="7"/>
        <v>2.1355205469479874E-2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投入係数表!AD8</f>
        <v>8.5069748686948424E-7</v>
      </c>
      <c r="E8" s="73">
        <f t="shared" si="0"/>
        <v>8.5069748686948424E-5</v>
      </c>
      <c r="F8" s="72">
        <f>分析係数表!C11</f>
        <v>2.1147201560344109E-2</v>
      </c>
      <c r="G8" s="73">
        <f t="shared" si="1"/>
        <v>1.7989871221707169E-6</v>
      </c>
      <c r="H8" s="73">
        <v>6.8306745758107551E-3</v>
      </c>
      <c r="I8" s="73">
        <f t="shared" si="2"/>
        <v>6.8306745758107551E-3</v>
      </c>
      <c r="J8" s="72">
        <f>分析係数表!G11</f>
        <v>0.2349962690544718</v>
      </c>
      <c r="K8" s="74">
        <f t="shared" si="3"/>
        <v>1.6051830404407643E-3</v>
      </c>
      <c r="L8" s="75"/>
      <c r="M8" s="76"/>
      <c r="N8" s="77">
        <f>分析係数表!H11</f>
        <v>-2.2238602446561594E-5</v>
      </c>
      <c r="O8" s="78">
        <f t="shared" si="4"/>
        <v>-5.8423569116133011E-4</v>
      </c>
      <c r="P8" s="72">
        <f>分析係数表!C11</f>
        <v>2.1147201560344109E-2</v>
      </c>
      <c r="Q8" s="78">
        <f t="shared" si="5"/>
        <v>-1.2354949919735599E-5</v>
      </c>
      <c r="R8" s="79">
        <v>6.7937857451615576E-3</v>
      </c>
      <c r="S8" s="80">
        <f t="shared" si="6"/>
        <v>1.3624460320972313E-2</v>
      </c>
      <c r="T8" s="81">
        <f>分析係数表!F11</f>
        <v>0.38828483104146677</v>
      </c>
      <c r="U8" s="82">
        <f t="shared" si="7"/>
        <v>5.2901712737599025E-3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投入係数表!AD9</f>
        <v>0</v>
      </c>
      <c r="E9" s="73">
        <f t="shared" si="0"/>
        <v>0</v>
      </c>
      <c r="F9" s="72">
        <f>分析係数表!C12</f>
        <v>0.26979296775158057</v>
      </c>
      <c r="G9" s="73">
        <f t="shared" si="1"/>
        <v>0</v>
      </c>
      <c r="H9" s="73">
        <v>3.5588859676608103E-3</v>
      </c>
      <c r="I9" s="73">
        <f t="shared" si="2"/>
        <v>3.5588859676608103E-3</v>
      </c>
      <c r="J9" s="72">
        <f>分析係数表!G12</f>
        <v>0.14399966915404239</v>
      </c>
      <c r="K9" s="74">
        <f t="shared" si="3"/>
        <v>5.1247840190012063E-4</v>
      </c>
      <c r="L9" s="75"/>
      <c r="M9" s="76"/>
      <c r="N9" s="77">
        <f>分析係数表!H12</f>
        <v>8.4790563397567215E-2</v>
      </c>
      <c r="O9" s="78">
        <f t="shared" si="4"/>
        <v>2.2275533514110504</v>
      </c>
      <c r="P9" s="72">
        <f>分析係数表!C12</f>
        <v>0.26979296775158057</v>
      </c>
      <c r="Q9" s="78">
        <f t="shared" si="5"/>
        <v>0.60097822950216673</v>
      </c>
      <c r="R9" s="79">
        <v>0.75922339508056857</v>
      </c>
      <c r="S9" s="80">
        <f t="shared" si="6"/>
        <v>0.76278228104822943</v>
      </c>
      <c r="T9" s="81">
        <f>分析係数表!F12</f>
        <v>0.33481714299007204</v>
      </c>
      <c r="U9" s="82">
        <f t="shared" si="7"/>
        <v>0.25539258406401832</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投入係数表!AD10</f>
        <v>1.4683038623367298E-3</v>
      </c>
      <c r="E10" s="73">
        <f t="shared" si="0"/>
        <v>0.14683038623367298</v>
      </c>
      <c r="F10" s="72">
        <f>分析係数表!C13</f>
        <v>6.684233532602335E-2</v>
      </c>
      <c r="G10" s="73">
        <f t="shared" si="1"/>
        <v>9.814485912680691E-3</v>
      </c>
      <c r="H10" s="73">
        <v>1.3899822318076667E-2</v>
      </c>
      <c r="I10" s="73">
        <f t="shared" si="2"/>
        <v>1.3899822318076667E-2</v>
      </c>
      <c r="J10" s="72">
        <f>分析係数表!G13</f>
        <v>0.23596605339775753</v>
      </c>
      <c r="K10" s="74">
        <f t="shared" si="3"/>
        <v>3.2798862153266208E-3</v>
      </c>
      <c r="L10" s="75"/>
      <c r="M10" s="76"/>
      <c r="N10" s="77">
        <f>分析係数表!H13</f>
        <v>1.6879182236800124E-2</v>
      </c>
      <c r="O10" s="78">
        <f t="shared" si="4"/>
        <v>0.44343706957537177</v>
      </c>
      <c r="P10" s="72">
        <f>分析係数表!C13</f>
        <v>6.684233532602335E-2</v>
      </c>
      <c r="Q10" s="78">
        <f t="shared" si="5"/>
        <v>2.9640369300546147E-2</v>
      </c>
      <c r="R10" s="79">
        <v>3.3114519771588392E-2</v>
      </c>
      <c r="S10" s="80">
        <f t="shared" si="6"/>
        <v>4.7014342089665061E-2</v>
      </c>
      <c r="T10" s="81">
        <f>分析係数表!F13</f>
        <v>0.36934894381465649</v>
      </c>
      <c r="U10" s="82">
        <f t="shared" si="7"/>
        <v>1.736469759495874E-2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投入係数表!AD11</f>
        <v>4.3938525196808862E-3</v>
      </c>
      <c r="E11" s="73">
        <f t="shared" si="0"/>
        <v>0.43938525196808864</v>
      </c>
      <c r="F11" s="72">
        <f>分析係数表!C14</f>
        <v>0.21710827927701792</v>
      </c>
      <c r="G11" s="73">
        <f t="shared" si="1"/>
        <v>9.5394175994490682E-2</v>
      </c>
      <c r="H11" s="73">
        <v>0.17988477759335927</v>
      </c>
      <c r="I11" s="73">
        <f t="shared" si="2"/>
        <v>0.17988477759335927</v>
      </c>
      <c r="J11" s="72">
        <f>分析係数表!G14</f>
        <v>0.17574790290253137</v>
      </c>
      <c r="K11" s="74">
        <f t="shared" si="3"/>
        <v>3.1614372426121154E-2</v>
      </c>
      <c r="L11" s="75"/>
      <c r="M11" s="76"/>
      <c r="N11" s="77">
        <f>分析係数表!H14</f>
        <v>1.1225515443921091E-3</v>
      </c>
      <c r="O11" s="78">
        <f t="shared" si="4"/>
        <v>2.9490822500113707E-2</v>
      </c>
      <c r="P11" s="72">
        <f>分析係数表!C14</f>
        <v>0.21710827927701792</v>
      </c>
      <c r="Q11" s="78">
        <f t="shared" si="5"/>
        <v>6.4027017274636503E-3</v>
      </c>
      <c r="R11" s="79">
        <v>3.6024112832230219E-2</v>
      </c>
      <c r="S11" s="80">
        <f t="shared" si="6"/>
        <v>0.2159088904255895</v>
      </c>
      <c r="T11" s="81">
        <f>分析係数表!F14</f>
        <v>0.32729567218469302</v>
      </c>
      <c r="U11" s="82">
        <f t="shared" si="7"/>
        <v>7.066604542249455E-2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投入係数表!AD12</f>
        <v>2.1267437171737106E-5</v>
      </c>
      <c r="E12" s="73">
        <f t="shared" si="0"/>
        <v>2.1267437171737106E-3</v>
      </c>
      <c r="F12" s="72">
        <f>分析係数表!C15</f>
        <v>0.1777237835164599</v>
      </c>
      <c r="G12" s="73">
        <f t="shared" si="1"/>
        <v>3.7797293998597173E-4</v>
      </c>
      <c r="H12" s="73">
        <v>2.0278075163793288E-2</v>
      </c>
      <c r="I12" s="73">
        <f t="shared" si="2"/>
        <v>2.0278075163793288E-2</v>
      </c>
      <c r="J12" s="72">
        <f>分析係数表!G15</f>
        <v>0.10387096116118634</v>
      </c>
      <c r="K12" s="74">
        <f t="shared" si="3"/>
        <v>2.10630315776199E-3</v>
      </c>
      <c r="L12" s="75"/>
      <c r="M12" s="76"/>
      <c r="N12" s="77">
        <f>分析係数表!H15</f>
        <v>7.5144901505810619E-3</v>
      </c>
      <c r="O12" s="78">
        <f t="shared" si="4"/>
        <v>0.19741498403055122</v>
      </c>
      <c r="P12" s="72">
        <f>分析係数表!C15</f>
        <v>0.1777237835164599</v>
      </c>
      <c r="Q12" s="78">
        <f t="shared" si="5"/>
        <v>3.5085337884751072E-2</v>
      </c>
      <c r="R12" s="79">
        <v>8.2352222750780427E-2</v>
      </c>
      <c r="S12" s="80">
        <f t="shared" si="6"/>
        <v>0.10263029791457372</v>
      </c>
      <c r="T12" s="81">
        <f>分析係数表!F15</f>
        <v>0.33005409485469872</v>
      </c>
      <c r="U12" s="82">
        <f t="shared" si="7"/>
        <v>3.3873550082862705E-2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投入係数表!AD13</f>
        <v>2.8336733287622523E-3</v>
      </c>
      <c r="E13" s="73">
        <f t="shared" si="0"/>
        <v>0.28336733287622523</v>
      </c>
      <c r="F13" s="72">
        <f>分析係数表!C16</f>
        <v>0.12368252551663639</v>
      </c>
      <c r="G13" s="73">
        <f t="shared" si="1"/>
        <v>3.5047587379044925E-2</v>
      </c>
      <c r="H13" s="73">
        <v>6.7467068497909816E-2</v>
      </c>
      <c r="I13" s="73">
        <f t="shared" si="2"/>
        <v>6.7467068497909816E-2</v>
      </c>
      <c r="J13" s="72">
        <f>分析係数表!G16</f>
        <v>1.9772048092292722E-2</v>
      </c>
      <c r="K13" s="74">
        <f t="shared" si="3"/>
        <v>1.3339621229866803E-3</v>
      </c>
      <c r="L13" s="75"/>
      <c r="M13" s="76"/>
      <c r="N13" s="77">
        <f>分析係数表!H16</f>
        <v>1.7113434381227897E-2</v>
      </c>
      <c r="O13" s="78">
        <f t="shared" si="4"/>
        <v>0.44959116418786588</v>
      </c>
      <c r="P13" s="72">
        <f>分析係数表!C16</f>
        <v>0.12368252551663639</v>
      </c>
      <c r="Q13" s="78">
        <f t="shared" si="5"/>
        <v>5.5606570636719983E-2</v>
      </c>
      <c r="R13" s="79">
        <v>8.0819408912137652E-2</v>
      </c>
      <c r="S13" s="80">
        <f t="shared" si="6"/>
        <v>0.14828647741004747</v>
      </c>
      <c r="T13" s="81">
        <f>分析係数表!F16</f>
        <v>0.17086837167280561</v>
      </c>
      <c r="U13" s="82">
        <f t="shared" si="7"/>
        <v>2.5337468936151082E-2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投入係数表!AD14</f>
        <v>2.8523886734733808E-3</v>
      </c>
      <c r="E14" s="73">
        <f t="shared" si="0"/>
        <v>0.28523886734733805</v>
      </c>
      <c r="F14" s="72">
        <f>分析係数表!C17</f>
        <v>0.19283956701830429</v>
      </c>
      <c r="G14" s="73">
        <f t="shared" si="1"/>
        <v>5.5005339676052208E-2</v>
      </c>
      <c r="H14" s="73">
        <v>9.5998403860880016E-2</v>
      </c>
      <c r="I14" s="73">
        <f t="shared" si="2"/>
        <v>9.5998403860880016E-2</v>
      </c>
      <c r="J14" s="72">
        <f>分析係数表!G17</f>
        <v>0.23402763404868787</v>
      </c>
      <c r="K14" s="74">
        <f t="shared" si="3"/>
        <v>2.2466279328012172E-2</v>
      </c>
      <c r="L14" s="75"/>
      <c r="M14" s="76"/>
      <c r="N14" s="77">
        <f>分析係数表!H17</f>
        <v>3.1766349957435482E-3</v>
      </c>
      <c r="O14" s="78">
        <f t="shared" si="4"/>
        <v>8.3454144511335968E-2</v>
      </c>
      <c r="P14" s="72">
        <f>分析係数表!C17</f>
        <v>0.19283956701830429</v>
      </c>
      <c r="Q14" s="78">
        <f t="shared" si="5"/>
        <v>1.6093261093449024E-2</v>
      </c>
      <c r="R14" s="79">
        <v>3.6999070139469507E-2</v>
      </c>
      <c r="S14" s="80">
        <f t="shared" si="6"/>
        <v>0.13299747400034953</v>
      </c>
      <c r="T14" s="81">
        <f>分析係数表!F17</f>
        <v>0.36995154049829787</v>
      </c>
      <c r="U14" s="82">
        <f t="shared" si="7"/>
        <v>4.9202620388811624E-2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投入係数表!AD15</f>
        <v>9.3576723555643264E-6</v>
      </c>
      <c r="E15" s="73">
        <f t="shared" si="0"/>
        <v>9.3576723555643265E-4</v>
      </c>
      <c r="F15" s="72">
        <f>分析係数表!C18</f>
        <v>0.30630539049432115</v>
      </c>
      <c r="G15" s="73">
        <f t="shared" si="1"/>
        <v>2.8663054849890451E-4</v>
      </c>
      <c r="H15" s="73">
        <v>1.1617918717111002E-2</v>
      </c>
      <c r="I15" s="73">
        <f t="shared" si="2"/>
        <v>1.1617918717111002E-2</v>
      </c>
      <c r="J15" s="72">
        <f>分析係数表!G18</f>
        <v>0.21755179396051724</v>
      </c>
      <c r="K15" s="74">
        <f t="shared" si="3"/>
        <v>2.5274990589949694E-3</v>
      </c>
      <c r="L15" s="75"/>
      <c r="M15" s="76"/>
      <c r="N15" s="77">
        <f>分析係数表!H18</f>
        <v>5.3704565311248737E-4</v>
      </c>
      <c r="O15" s="78">
        <f t="shared" si="4"/>
        <v>1.4108855944761672E-2</v>
      </c>
      <c r="P15" s="72">
        <f>分析係数表!C18</f>
        <v>0.30630539049432115</v>
      </c>
      <c r="Q15" s="78">
        <f t="shared" si="5"/>
        <v>4.3216186295883486E-3</v>
      </c>
      <c r="R15" s="79">
        <v>1.1420017976674378E-2</v>
      </c>
      <c r="S15" s="80">
        <f t="shared" si="6"/>
        <v>2.3037936693785378E-2</v>
      </c>
      <c r="T15" s="81">
        <f>分析係数表!F18</f>
        <v>0.4635011306393737</v>
      </c>
      <c r="U15" s="82">
        <f t="shared" si="7"/>
        <v>1.0678109705167837E-2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投入係数表!AD16</f>
        <v>0</v>
      </c>
      <c r="E16" s="73">
        <f t="shared" si="0"/>
        <v>0</v>
      </c>
      <c r="F16" s="72">
        <f>分析係数表!C19</f>
        <v>0.36966314955627488</v>
      </c>
      <c r="G16" s="73">
        <f t="shared" si="1"/>
        <v>0</v>
      </c>
      <c r="H16" s="73">
        <v>1.7877075032926286E-2</v>
      </c>
      <c r="I16" s="73">
        <f t="shared" si="2"/>
        <v>1.7877075032926286E-2</v>
      </c>
      <c r="J16" s="72">
        <f>分析係数表!G19</f>
        <v>4.2381117789262797E-2</v>
      </c>
      <c r="K16" s="74">
        <f t="shared" si="3"/>
        <v>7.5765042269793797E-4</v>
      </c>
      <c r="L16" s="75"/>
      <c r="M16" s="76"/>
      <c r="N16" s="77">
        <f>分析係数表!H19</f>
        <v>-1.254655481313475E-4</v>
      </c>
      <c r="O16" s="78">
        <f t="shared" si="4"/>
        <v>-3.2961356904325787E-3</v>
      </c>
      <c r="P16" s="72">
        <f>分析係数表!C19</f>
        <v>0.36966314955627488</v>
      </c>
      <c r="Q16" s="78">
        <f t="shared" si="5"/>
        <v>-1.2184599006901536E-3</v>
      </c>
      <c r="R16" s="79">
        <v>7.7331468919899738E-3</v>
      </c>
      <c r="S16" s="80">
        <f t="shared" si="6"/>
        <v>2.5610221924916261E-2</v>
      </c>
      <c r="T16" s="81">
        <f>分析係数表!F19</f>
        <v>0.17645477862102601</v>
      </c>
      <c r="U16" s="82">
        <f t="shared" si="7"/>
        <v>4.5190460401964457E-3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投入係数表!AD17</f>
        <v>0</v>
      </c>
      <c r="E17" s="73">
        <f t="shared" si="0"/>
        <v>0</v>
      </c>
      <c r="F17" s="72">
        <f>分析係数表!C20</f>
        <v>0.11840151680286914</v>
      </c>
      <c r="G17" s="73">
        <f t="shared" si="1"/>
        <v>0</v>
      </c>
      <c r="H17" s="73">
        <v>3.8463015014998476E-3</v>
      </c>
      <c r="I17" s="73">
        <f t="shared" si="2"/>
        <v>3.8463015014998476E-3</v>
      </c>
      <c r="J17" s="72">
        <f>分析係数表!G20</f>
        <v>0.11103277983246747</v>
      </c>
      <c r="K17" s="74">
        <f t="shared" si="3"/>
        <v>4.2706554778532162E-4</v>
      </c>
      <c r="L17" s="75"/>
      <c r="M17" s="76"/>
      <c r="N17" s="77">
        <f>分析係数表!H20</f>
        <v>6.0558701736942728E-4</v>
      </c>
      <c r="O17" s="78">
        <f t="shared" si="4"/>
        <v>1.5909522664535027E-2</v>
      </c>
      <c r="P17" s="72">
        <f>分析係数表!C20</f>
        <v>0.11840151680286914</v>
      </c>
      <c r="Q17" s="78">
        <f t="shared" si="5"/>
        <v>1.8837116150905715E-3</v>
      </c>
      <c r="R17" s="79">
        <v>4.912877795888131E-3</v>
      </c>
      <c r="S17" s="80">
        <f t="shared" si="6"/>
        <v>8.7591792973879777E-3</v>
      </c>
      <c r="T17" s="81">
        <f>分析係数表!F20</f>
        <v>0.24737258814980315</v>
      </c>
      <c r="U17" s="82">
        <f t="shared" si="7"/>
        <v>2.1667808528630381E-3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投入係数表!AD18</f>
        <v>1.139934632405109E-4</v>
      </c>
      <c r="E18" s="73">
        <f t="shared" si="0"/>
        <v>1.1399346324051089E-2</v>
      </c>
      <c r="F18" s="72">
        <f>分析係数表!C21</f>
        <v>0.26258212636596168</v>
      </c>
      <c r="G18" s="73">
        <f t="shared" si="1"/>
        <v>2.9932645969513436E-3</v>
      </c>
      <c r="H18" s="73">
        <v>2.4523911060769645E-2</v>
      </c>
      <c r="I18" s="73">
        <f t="shared" si="2"/>
        <v>2.4523911060769645E-2</v>
      </c>
      <c r="J18" s="72">
        <f>分析係数表!G21</f>
        <v>0.28467983327929475</v>
      </c>
      <c r="K18" s="74">
        <f t="shared" si="3"/>
        <v>6.9814629121361547E-3</v>
      </c>
      <c r="L18" s="75"/>
      <c r="M18" s="76"/>
      <c r="N18" s="77">
        <f>分析係数表!H21</f>
        <v>1.0324354165676096E-3</v>
      </c>
      <c r="O18" s="78">
        <f t="shared" si="4"/>
        <v>2.7123359960556974E-2</v>
      </c>
      <c r="P18" s="72">
        <f>分析係数表!C21</f>
        <v>0.26258212636596168</v>
      </c>
      <c r="Q18" s="78">
        <f t="shared" si="5"/>
        <v>7.122109532632437E-3</v>
      </c>
      <c r="R18" s="79">
        <v>2.0690196367149319E-2</v>
      </c>
      <c r="S18" s="80">
        <f t="shared" si="6"/>
        <v>4.5214107427918968E-2</v>
      </c>
      <c r="T18" s="81">
        <f>分析係数表!F21</f>
        <v>0.42515189534375575</v>
      </c>
      <c r="U18" s="82">
        <f t="shared" si="7"/>
        <v>1.9222863469255936E-2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投入係数表!AD19</f>
        <v>0</v>
      </c>
      <c r="E19" s="73">
        <f t="shared" si="0"/>
        <v>0</v>
      </c>
      <c r="F19" s="72">
        <f>分析係数表!C22</f>
        <v>0.19256748567873505</v>
      </c>
      <c r="G19" s="73">
        <f t="shared" si="1"/>
        <v>0</v>
      </c>
      <c r="H19" s="73">
        <v>3.7994731050563085E-2</v>
      </c>
      <c r="I19" s="73">
        <f t="shared" si="2"/>
        <v>3.7994731050563085E-2</v>
      </c>
      <c r="J19" s="72">
        <f>分析係数表!G22</f>
        <v>0.19753386347788673</v>
      </c>
      <c r="K19" s="74">
        <f t="shared" si="3"/>
        <v>7.5052460162209527E-3</v>
      </c>
      <c r="L19" s="75"/>
      <c r="M19" s="76"/>
      <c r="N19" s="77">
        <f>分析係数表!H22</f>
        <v>4.8211298587508529E-5</v>
      </c>
      <c r="O19" s="78">
        <f t="shared" si="4"/>
        <v>1.2665706588236298E-3</v>
      </c>
      <c r="P19" s="72">
        <f>分析係数表!C22</f>
        <v>0.19256748567873505</v>
      </c>
      <c r="Q19" s="78">
        <f t="shared" si="5"/>
        <v>2.4390032720412536E-4</v>
      </c>
      <c r="R19" s="79">
        <v>5.9536867626174611E-3</v>
      </c>
      <c r="S19" s="80">
        <f t="shared" si="6"/>
        <v>4.3948417813180547E-2</v>
      </c>
      <c r="T19" s="81">
        <f>分析係数表!F22</f>
        <v>0.41915604646677446</v>
      </c>
      <c r="U19" s="82">
        <f t="shared" si="7"/>
        <v>1.8421245059042725E-2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投入係数表!AD20</f>
        <v>0</v>
      </c>
      <c r="E20" s="73">
        <f t="shared" si="0"/>
        <v>0</v>
      </c>
      <c r="F20" s="72">
        <f>分析係数表!C23</f>
        <v>0.20116432520583094</v>
      </c>
      <c r="G20" s="73">
        <f t="shared" si="1"/>
        <v>0</v>
      </c>
      <c r="H20" s="73">
        <v>4.4706505787951691E-2</v>
      </c>
      <c r="I20" s="73">
        <f t="shared" si="2"/>
        <v>4.4706505787951691E-2</v>
      </c>
      <c r="J20" s="72">
        <f>分析係数表!G23</f>
        <v>0.20785566100352021</v>
      </c>
      <c r="K20" s="74">
        <f t="shared" si="3"/>
        <v>9.2925003117124011E-3</v>
      </c>
      <c r="L20" s="75"/>
      <c r="M20" s="76"/>
      <c r="N20" s="77">
        <f>分析係数表!H23</f>
        <v>2.5225877402069866E-5</v>
      </c>
      <c r="O20" s="78">
        <f t="shared" si="4"/>
        <v>6.6271511236210576E-4</v>
      </c>
      <c r="P20" s="72">
        <f>分析係数表!C23</f>
        <v>0.20116432520583094</v>
      </c>
      <c r="Q20" s="78">
        <f t="shared" si="5"/>
        <v>1.3331463838202944E-4</v>
      </c>
      <c r="R20" s="79">
        <v>5.6753250869769822E-3</v>
      </c>
      <c r="S20" s="80">
        <f t="shared" si="6"/>
        <v>5.0381830874928674E-2</v>
      </c>
      <c r="T20" s="81">
        <f>分析係数表!F23</f>
        <v>0.42478695148042223</v>
      </c>
      <c r="U20" s="82">
        <f t="shared" si="7"/>
        <v>2.1401544347363164E-2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投入係数表!AD21</f>
        <v>1.1059067329303296E-5</v>
      </c>
      <c r="E21" s="73">
        <f t="shared" si="0"/>
        <v>1.1059067329303295E-3</v>
      </c>
      <c r="F21" s="72">
        <f>分析係数表!C24</f>
        <v>0.46796458506974481</v>
      </c>
      <c r="G21" s="73">
        <f t="shared" si="1"/>
        <v>5.1752518540157876E-4</v>
      </c>
      <c r="H21" s="73">
        <v>4.2527570695418473E-2</v>
      </c>
      <c r="I21" s="73">
        <f t="shared" si="2"/>
        <v>4.2527570695418473E-2</v>
      </c>
      <c r="J21" s="72">
        <f>分析係数表!G24</f>
        <v>0.19290112247208774</v>
      </c>
      <c r="K21" s="74">
        <f t="shared" si="3"/>
        <v>8.2036161231572886E-3</v>
      </c>
      <c r="L21" s="75"/>
      <c r="M21" s="76"/>
      <c r="N21" s="77">
        <f>分析係数表!H24</f>
        <v>1.1220536652328578E-3</v>
      </c>
      <c r="O21" s="78">
        <f t="shared" si="4"/>
        <v>2.9477742596580245E-2</v>
      </c>
      <c r="P21" s="72">
        <f>分析係数表!C24</f>
        <v>0.46796458506974481</v>
      </c>
      <c r="Q21" s="78">
        <f t="shared" si="5"/>
        <v>1.3794539583001416E-2</v>
      </c>
      <c r="R21" s="79">
        <v>2.7995154333792925E-2</v>
      </c>
      <c r="S21" s="80">
        <f t="shared" si="6"/>
        <v>7.0522725029211392E-2</v>
      </c>
      <c r="T21" s="81">
        <f>分析係数表!F24</f>
        <v>0.36341689561906876</v>
      </c>
      <c r="U21" s="82">
        <f t="shared" si="7"/>
        <v>2.5629149800713204E-2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投入係数表!AD22</f>
        <v>4.3385571830343702E-5</v>
      </c>
      <c r="E22" s="73">
        <f t="shared" si="0"/>
        <v>4.3385571830343705E-3</v>
      </c>
      <c r="F22" s="72">
        <f>分析係数表!C25</f>
        <v>0.11839811615034102</v>
      </c>
      <c r="G22" s="73">
        <f t="shared" si="1"/>
        <v>5.136769972817997E-4</v>
      </c>
      <c r="H22" s="73">
        <v>3.3392739366290766E-2</v>
      </c>
      <c r="I22" s="73">
        <f t="shared" si="2"/>
        <v>3.3392739366290766E-2</v>
      </c>
      <c r="J22" s="72">
        <f>分析係数表!G25</f>
        <v>0.19601885967651284</v>
      </c>
      <c r="K22" s="74">
        <f t="shared" si="3"/>
        <v>6.5456066920553157E-3</v>
      </c>
      <c r="L22" s="75"/>
      <c r="M22" s="76"/>
      <c r="N22" s="77">
        <f>分析係数表!H25</f>
        <v>4.7721717414244671E-4</v>
      </c>
      <c r="O22" s="78">
        <f t="shared" si="4"/>
        <v>1.2537087536823916E-2</v>
      </c>
      <c r="P22" s="72">
        <f>分析係数表!C25</f>
        <v>0.11839811615034102</v>
      </c>
      <c r="Q22" s="78">
        <f t="shared" si="5"/>
        <v>1.4843675463718708E-3</v>
      </c>
      <c r="R22" s="79">
        <v>9.3641504185840024E-3</v>
      </c>
      <c r="S22" s="80">
        <f t="shared" si="6"/>
        <v>4.2756889784874769E-2</v>
      </c>
      <c r="T22" s="81">
        <f>分析係数表!F25</f>
        <v>0.34892899519140697</v>
      </c>
      <c r="U22" s="82">
        <f t="shared" si="7"/>
        <v>1.4919118590146085E-2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投入係数表!AD23</f>
        <v>2.5520924606084528E-6</v>
      </c>
      <c r="E23" s="73">
        <f t="shared" si="0"/>
        <v>2.5520924606084526E-4</v>
      </c>
      <c r="F23" s="72">
        <f>分析係数表!C26</f>
        <v>0.29113960871661038</v>
      </c>
      <c r="G23" s="73">
        <f t="shared" si="1"/>
        <v>7.4301520039015626E-5</v>
      </c>
      <c r="H23" s="73">
        <v>3.8536818987150293E-2</v>
      </c>
      <c r="I23" s="73">
        <f t="shared" si="2"/>
        <v>3.8536818987150293E-2</v>
      </c>
      <c r="J23" s="72">
        <f>分析係数表!G26</f>
        <v>0.2004458717578543</v>
      </c>
      <c r="K23" s="74">
        <f t="shared" si="3"/>
        <v>7.724546276653972E-3</v>
      </c>
      <c r="L23" s="75"/>
      <c r="M23" s="76"/>
      <c r="N23" s="77">
        <f>分析係数表!H26</f>
        <v>1.0726059667332082E-2</v>
      </c>
      <c r="O23" s="78">
        <f t="shared" si="4"/>
        <v>0.2817869017731518</v>
      </c>
      <c r="P23" s="72">
        <f>分析係数表!C26</f>
        <v>0.29113960871661038</v>
      </c>
      <c r="Q23" s="78">
        <f t="shared" si="5"/>
        <v>8.2039328323701338E-2</v>
      </c>
      <c r="R23" s="79">
        <v>9.2303368286858062E-2</v>
      </c>
      <c r="S23" s="80">
        <f t="shared" si="6"/>
        <v>0.13084018727400837</v>
      </c>
      <c r="T23" s="81">
        <f>分析係数表!F26</f>
        <v>0.34176102976079403</v>
      </c>
      <c r="U23" s="82">
        <f t="shared" si="7"/>
        <v>4.4716077136860238E-2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投入係数表!AD24</f>
        <v>1.4291717779407336E-4</v>
      </c>
      <c r="E24" s="73">
        <f t="shared" si="0"/>
        <v>1.4291717779407336E-2</v>
      </c>
      <c r="F24" s="72">
        <f>分析係数表!C27</f>
        <v>0.22390034937983039</v>
      </c>
      <c r="G24" s="73">
        <f t="shared" si="1"/>
        <v>3.1999206040472365E-3</v>
      </c>
      <c r="H24" s="73">
        <v>8.0200947470058809E-3</v>
      </c>
      <c r="I24" s="73">
        <f t="shared" si="2"/>
        <v>8.0200947470058809E-3</v>
      </c>
      <c r="J24" s="72">
        <f>分析係数表!G27</f>
        <v>0.17801424712710151</v>
      </c>
      <c r="K24" s="74">
        <f t="shared" si="3"/>
        <v>1.4276911282762735E-3</v>
      </c>
      <c r="L24" s="75"/>
      <c r="M24" s="76"/>
      <c r="N24" s="77">
        <f>分析係数表!H27</f>
        <v>1.001616696609949E-2</v>
      </c>
      <c r="O24" s="78">
        <f t="shared" si="4"/>
        <v>0.26313713931835636</v>
      </c>
      <c r="P24" s="72">
        <f>分析係数表!C27</f>
        <v>0.22390034937983039</v>
      </c>
      <c r="Q24" s="78">
        <f t="shared" si="5"/>
        <v>5.8916497428189094E-2</v>
      </c>
      <c r="R24" s="79">
        <v>6.0167247100525872E-2</v>
      </c>
      <c r="S24" s="80">
        <f t="shared" si="6"/>
        <v>6.8187341847531752E-2</v>
      </c>
      <c r="T24" s="81">
        <f>分析係数表!F27</f>
        <v>0.3354402389489512</v>
      </c>
      <c r="U24" s="82">
        <f t="shared" si="7"/>
        <v>2.2872778242629871E-2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投入係数表!AD25</f>
        <v>0</v>
      </c>
      <c r="E25" s="73">
        <f t="shared" si="0"/>
        <v>0</v>
      </c>
      <c r="F25" s="72">
        <f>分析係数表!C28</f>
        <v>0.22512814125204084</v>
      </c>
      <c r="G25" s="73">
        <f t="shared" si="1"/>
        <v>0</v>
      </c>
      <c r="H25" s="73">
        <v>5.7733894136384453E-2</v>
      </c>
      <c r="I25" s="73">
        <f t="shared" si="2"/>
        <v>5.7733894136384453E-2</v>
      </c>
      <c r="J25" s="72">
        <f>分析係数表!G28</f>
        <v>0.17968722251031818</v>
      </c>
      <c r="K25" s="74">
        <f t="shared" si="3"/>
        <v>1.0374043082071668E-2</v>
      </c>
      <c r="L25" s="75"/>
      <c r="M25" s="76"/>
      <c r="N25" s="77">
        <f>分析係数表!H28</f>
        <v>8.1409051127791718E-3</v>
      </c>
      <c r="O25" s="78">
        <f t="shared" si="4"/>
        <v>0.21387168265956943</v>
      </c>
      <c r="P25" s="72">
        <f>分析係数表!C28</f>
        <v>0.22512814125204084</v>
      </c>
      <c r="Q25" s="78">
        <f t="shared" si="5"/>
        <v>4.8148534383595197E-2</v>
      </c>
      <c r="R25" s="79">
        <v>6.1960563720566054E-2</v>
      </c>
      <c r="S25" s="80">
        <f t="shared" si="6"/>
        <v>0.11969445785695051</v>
      </c>
      <c r="T25" s="81">
        <f>分析係数表!F28</f>
        <v>0.30733691598411605</v>
      </c>
      <c r="U25" s="82">
        <f t="shared" si="7"/>
        <v>3.6786525538145917E-2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投入係数表!AD26</f>
        <v>1.6022036467699868E-2</v>
      </c>
      <c r="E26" s="73">
        <f t="shared" si="0"/>
        <v>1.6022036467699867</v>
      </c>
      <c r="F26" s="72">
        <f>分析係数表!C29</f>
        <v>0.20292812083079403</v>
      </c>
      <c r="G26" s="73">
        <f t="shared" si="1"/>
        <v>0.32513217522727872</v>
      </c>
      <c r="H26" s="73">
        <v>0.38392560663798803</v>
      </c>
      <c r="I26" s="73">
        <f t="shared" si="2"/>
        <v>0.38392560663798803</v>
      </c>
      <c r="J26" s="72">
        <f>分析係数表!G29</f>
        <v>0.25422836329948895</v>
      </c>
      <c r="K26" s="74">
        <f t="shared" si="3"/>
        <v>9.760477860433911E-2</v>
      </c>
      <c r="L26" s="75"/>
      <c r="M26" s="76"/>
      <c r="N26" s="77">
        <f>分析係数表!H29</f>
        <v>1.2173975242294967E-2</v>
      </c>
      <c r="O26" s="78">
        <f t="shared" si="4"/>
        <v>0.31982544123238332</v>
      </c>
      <c r="P26" s="72">
        <f>分析係数表!C29</f>
        <v>0.20292812083079403</v>
      </c>
      <c r="Q26" s="78">
        <f t="shared" si="5"/>
        <v>6.4901575783167104E-2</v>
      </c>
      <c r="R26" s="79">
        <v>9.464191087922412E-2</v>
      </c>
      <c r="S26" s="80">
        <f t="shared" si="6"/>
        <v>0.47856751751721216</v>
      </c>
      <c r="T26" s="81">
        <f>分析係数表!F29</f>
        <v>0.40384720428768384</v>
      </c>
      <c r="U26" s="82">
        <f t="shared" si="7"/>
        <v>0.1932681540122233</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投入係数表!AD27</f>
        <v>2.5614501329640172E-3</v>
      </c>
      <c r="E27" s="73">
        <f t="shared" si="0"/>
        <v>0.25614501329640171</v>
      </c>
      <c r="F27" s="72">
        <f>分析係数表!C30</f>
        <v>1</v>
      </c>
      <c r="G27" s="73">
        <f t="shared" si="1"/>
        <v>0.25614501329640171</v>
      </c>
      <c r="H27" s="73">
        <v>0.3427776546954005</v>
      </c>
      <c r="I27" s="73">
        <f t="shared" si="2"/>
        <v>0.3427776546954005</v>
      </c>
      <c r="J27" s="72">
        <f>分析係数表!G30</f>
        <v>0.34673715455884868</v>
      </c>
      <c r="K27" s="74">
        <f t="shared" si="3"/>
        <v>0.11885374863543875</v>
      </c>
      <c r="L27" s="75"/>
      <c r="M27" s="76"/>
      <c r="N27" s="77">
        <f>分析係数表!H30</f>
        <v>0</v>
      </c>
      <c r="O27" s="78">
        <f t="shared" si="4"/>
        <v>0</v>
      </c>
      <c r="P27" s="72">
        <f>分析係数表!C30</f>
        <v>1</v>
      </c>
      <c r="Q27" s="78">
        <f t="shared" si="5"/>
        <v>0</v>
      </c>
      <c r="R27" s="79">
        <v>0.11295954634979097</v>
      </c>
      <c r="S27" s="80">
        <f t="shared" si="6"/>
        <v>0.45573720104519144</v>
      </c>
      <c r="T27" s="81">
        <f>分析係数表!F30</f>
        <v>0.44336430675838301</v>
      </c>
      <c r="U27" s="82">
        <f t="shared" si="7"/>
        <v>0.20205760820540714</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投入係数表!AD28</f>
        <v>5.1467197955603798E-3</v>
      </c>
      <c r="E28" s="73">
        <f t="shared" si="0"/>
        <v>0.51467197955603794</v>
      </c>
      <c r="F28" s="72">
        <f>分析係数表!C31</f>
        <v>0.99667993786519227</v>
      </c>
      <c r="G28" s="73">
        <f t="shared" si="1"/>
        <v>0.51296323660486742</v>
      </c>
      <c r="H28" s="73">
        <v>0.80632117819279736</v>
      </c>
      <c r="I28" s="73">
        <f t="shared" si="2"/>
        <v>0.80632117819279736</v>
      </c>
      <c r="J28" s="72">
        <f>分析係数表!G31</f>
        <v>7.0744430198025232E-2</v>
      </c>
      <c r="K28" s="74">
        <f t="shared" si="3"/>
        <v>5.7042732307849821E-2</v>
      </c>
      <c r="L28" s="75"/>
      <c r="M28" s="76"/>
      <c r="N28" s="77">
        <f>分析係数表!H31</f>
        <v>1.5783931066306964E-2</v>
      </c>
      <c r="O28" s="78">
        <f t="shared" si="4"/>
        <v>0.4146634617856762</v>
      </c>
      <c r="P28" s="72">
        <f>分析係数表!C31</f>
        <v>0.99667993786519227</v>
      </c>
      <c r="Q28" s="78">
        <f t="shared" si="5"/>
        <v>0.4132867533275133</v>
      </c>
      <c r="R28" s="79">
        <v>0.78361983656986955</v>
      </c>
      <c r="S28" s="80">
        <f t="shared" si="6"/>
        <v>1.5899410147626669</v>
      </c>
      <c r="T28" s="81">
        <f>分析係数表!F31</f>
        <v>0.308369223350977</v>
      </c>
      <c r="U28" s="82">
        <f t="shared" si="7"/>
        <v>0.49028887589622783</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投入係数表!AD29</f>
        <v>1.3151783147002227E-3</v>
      </c>
      <c r="E29" s="73">
        <f t="shared" si="0"/>
        <v>0.13151783147002227</v>
      </c>
      <c r="F29" s="72">
        <f>分析係数表!C32</f>
        <v>0.99973750468741629</v>
      </c>
      <c r="G29" s="73">
        <f t="shared" si="1"/>
        <v>0.13148330865574021</v>
      </c>
      <c r="H29" s="73">
        <v>0.18715738439421936</v>
      </c>
      <c r="I29" s="73">
        <f t="shared" si="2"/>
        <v>0.18715738439421936</v>
      </c>
      <c r="J29" s="72">
        <f>分析係数表!G32</f>
        <v>0.13654952076677315</v>
      </c>
      <c r="K29" s="74">
        <f t="shared" si="3"/>
        <v>2.5556251146993402E-2</v>
      </c>
      <c r="L29" s="75"/>
      <c r="M29" s="76"/>
      <c r="N29" s="77">
        <f>分析係数表!H32</f>
        <v>6.1925380029087757E-3</v>
      </c>
      <c r="O29" s="78">
        <f t="shared" si="4"/>
        <v>0.16268566016528574</v>
      </c>
      <c r="P29" s="72">
        <f>分析係数表!C32</f>
        <v>0.99973750468741629</v>
      </c>
      <c r="Q29" s="78">
        <f t="shared" si="5"/>
        <v>0.16264295594206776</v>
      </c>
      <c r="R29" s="79">
        <v>0.24222925424313232</v>
      </c>
      <c r="S29" s="80">
        <f t="shared" si="6"/>
        <v>0.42938663863735171</v>
      </c>
      <c r="T29" s="81">
        <f>分析係数表!F32</f>
        <v>0.46980830670926516</v>
      </c>
      <c r="U29" s="82">
        <f t="shared" si="7"/>
        <v>0.20172940962179733</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投入係数表!AD30</f>
        <v>3.1424765164958751E-3</v>
      </c>
      <c r="E30" s="73">
        <f t="shared" si="0"/>
        <v>0.31424765164958751</v>
      </c>
      <c r="F30" s="72">
        <f>分析係数表!C33</f>
        <v>0.92720800471848297</v>
      </c>
      <c r="G30" s="73">
        <f t="shared" si="1"/>
        <v>0.29137293807348291</v>
      </c>
      <c r="H30" s="73">
        <v>0.35484162377859446</v>
      </c>
      <c r="I30" s="73">
        <f t="shared" si="2"/>
        <v>0.35484162377859446</v>
      </c>
      <c r="J30" s="72">
        <f>分析係数表!G33</f>
        <v>0.48251618559482062</v>
      </c>
      <c r="K30" s="74">
        <f t="shared" si="3"/>
        <v>0.17121682679591979</v>
      </c>
      <c r="L30" s="75"/>
      <c r="M30" s="76"/>
      <c r="N30" s="77">
        <f>分析係数表!H33</f>
        <v>1.0711870111293417E-3</v>
      </c>
      <c r="O30" s="78">
        <f t="shared" si="4"/>
        <v>2.8141412452244812E-2</v>
      </c>
      <c r="P30" s="72">
        <f>分析係数表!C33</f>
        <v>0.92720800471848297</v>
      </c>
      <c r="Q30" s="78">
        <f t="shared" si="5"/>
        <v>2.6092942889805782E-2</v>
      </c>
      <c r="R30" s="79">
        <v>0.10599921881875297</v>
      </c>
      <c r="S30" s="80">
        <f t="shared" si="6"/>
        <v>0.46084084259734742</v>
      </c>
      <c r="T30" s="81">
        <f>分析係数表!F33</f>
        <v>0.61375438359859724</v>
      </c>
      <c r="U30" s="82">
        <f t="shared" si="7"/>
        <v>0.28284308728539315</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投入係数表!AD31</f>
        <v>6.2092409566603659E-3</v>
      </c>
      <c r="E31" s="73">
        <f t="shared" si="0"/>
        <v>0.62092409566603657</v>
      </c>
      <c r="F31" s="72">
        <f>分析係数表!C34</f>
        <v>0.43058167090385968</v>
      </c>
      <c r="G31" s="73">
        <f t="shared" si="1"/>
        <v>0.26735853461635006</v>
      </c>
      <c r="H31" s="73">
        <v>0.51215812669754968</v>
      </c>
      <c r="I31" s="73">
        <f t="shared" si="2"/>
        <v>0.51215812669754968</v>
      </c>
      <c r="J31" s="72">
        <f>分析係数表!G34</f>
        <v>0.40252218378442245</v>
      </c>
      <c r="K31" s="74">
        <f t="shared" si="3"/>
        <v>0.20615500760123662</v>
      </c>
      <c r="L31" s="75"/>
      <c r="M31" s="76"/>
      <c r="N31" s="77">
        <f>分析係数表!H34</f>
        <v>0.17332617383102331</v>
      </c>
      <c r="O31" s="78">
        <f t="shared" si="4"/>
        <v>4.5534937372008066</v>
      </c>
      <c r="P31" s="72">
        <f>分析係数表!C34</f>
        <v>0.43058167090385968</v>
      </c>
      <c r="Q31" s="78">
        <f t="shared" si="5"/>
        <v>1.9606509418141838</v>
      </c>
      <c r="R31" s="79">
        <v>2.2024951864996183</v>
      </c>
      <c r="S31" s="80">
        <f t="shared" si="6"/>
        <v>2.714653313197168</v>
      </c>
      <c r="T31" s="81">
        <f>分析係数表!F34</f>
        <v>0.66293540075026103</v>
      </c>
      <c r="U31" s="82">
        <f t="shared" si="7"/>
        <v>1.7996397820823884</v>
      </c>
      <c r="V31" s="83">
        <f>分析係数表!D34</f>
        <v>0.16067471370017011</v>
      </c>
      <c r="W31" s="84">
        <f t="shared" si="8"/>
        <v>0</v>
      </c>
      <c r="X31" s="72">
        <f>分析係数表!E34</f>
        <v>0.14658203786750718</v>
      </c>
      <c r="Y31" s="85">
        <f t="shared" si="9"/>
        <v>0</v>
      </c>
    </row>
    <row r="32" spans="1:25" x14ac:dyDescent="0.15">
      <c r="A32" s="10" t="s">
        <v>20</v>
      </c>
      <c r="B32" s="9" t="s">
        <v>37</v>
      </c>
      <c r="C32" s="71">
        <f>最終需要_まとめ!C33</f>
        <v>100</v>
      </c>
      <c r="D32" s="72">
        <f>投入係数表!AD32</f>
        <v>4.4964466365973461E-2</v>
      </c>
      <c r="E32" s="73">
        <f t="shared" si="0"/>
        <v>4.4964466365973461</v>
      </c>
      <c r="F32" s="72">
        <f>分析係数表!C35</f>
        <v>0.85041941808411148</v>
      </c>
      <c r="G32" s="73">
        <f t="shared" si="1"/>
        <v>3.8238655321413755</v>
      </c>
      <c r="H32" s="73">
        <v>4.2939092312009013</v>
      </c>
      <c r="I32" s="73">
        <f t="shared" si="2"/>
        <v>104.2939092312009</v>
      </c>
      <c r="J32" s="72">
        <f>分析係数表!G35</f>
        <v>0.31439227022235533</v>
      </c>
      <c r="K32" s="74">
        <f t="shared" si="3"/>
        <v>32.789198893561512</v>
      </c>
      <c r="L32" s="75"/>
      <c r="M32" s="76"/>
      <c r="N32" s="77">
        <f>分析係数表!H35</f>
        <v>5.0116599150103677E-2</v>
      </c>
      <c r="O32" s="78">
        <f t="shared" si="4"/>
        <v>1.3166252696622689</v>
      </c>
      <c r="P32" s="72">
        <f>分析係数表!C35</f>
        <v>0.85041941808411148</v>
      </c>
      <c r="Q32" s="78">
        <f t="shared" si="5"/>
        <v>1.119683695661023</v>
      </c>
      <c r="R32" s="79">
        <v>1.7194873031719609</v>
      </c>
      <c r="S32" s="80">
        <f t="shared" si="6"/>
        <v>106.01339653437286</v>
      </c>
      <c r="T32" s="81">
        <f>分析係数表!F35</f>
        <v>0.64510687312527537</v>
      </c>
      <c r="U32" s="82">
        <f t="shared" si="7"/>
        <v>68.389970747679186</v>
      </c>
      <c r="V32" s="83">
        <f>分析係数表!D35</f>
        <v>4.4457450663799247E-2</v>
      </c>
      <c r="W32" s="84">
        <f t="shared" si="8"/>
        <v>5</v>
      </c>
      <c r="X32" s="72">
        <f>分析係数表!E35</f>
        <v>4.3787951741632962E-2</v>
      </c>
      <c r="Y32" s="85">
        <f t="shared" si="9"/>
        <v>5</v>
      </c>
    </row>
    <row r="33" spans="1:25" x14ac:dyDescent="0.15">
      <c r="A33" s="10" t="s">
        <v>21</v>
      </c>
      <c r="B33" s="9" t="s">
        <v>38</v>
      </c>
      <c r="C33" s="86"/>
      <c r="D33" s="72">
        <f>投入係数表!AD33</f>
        <v>1.5480992866050876E-2</v>
      </c>
      <c r="E33" s="73">
        <f t="shared" si="0"/>
        <v>1.5480992866050876</v>
      </c>
      <c r="F33" s="72">
        <f>分析係数表!C36</f>
        <v>0.99367212085214862</v>
      </c>
      <c r="G33" s="73">
        <f t="shared" si="1"/>
        <v>1.5383031014105757</v>
      </c>
      <c r="H33" s="73">
        <v>1.8828663353141417</v>
      </c>
      <c r="I33" s="73">
        <f t="shared" si="2"/>
        <v>1.8828663353141417</v>
      </c>
      <c r="J33" s="72">
        <f>分析係数表!G36</f>
        <v>5.4622350270852466E-2</v>
      </c>
      <c r="K33" s="74">
        <f t="shared" si="3"/>
        <v>0.10284658448072539</v>
      </c>
      <c r="L33" s="75"/>
      <c r="M33" s="76"/>
      <c r="N33" s="77">
        <f>分析係数表!H36</f>
        <v>0.22260102528255266</v>
      </c>
      <c r="O33" s="78">
        <f t="shared" si="4"/>
        <v>5.8480052499558344</v>
      </c>
      <c r="P33" s="72">
        <f>分析係数表!C36</f>
        <v>0.99367212085214862</v>
      </c>
      <c r="Q33" s="78">
        <f t="shared" si="5"/>
        <v>5.8109997794781139</v>
      </c>
      <c r="R33" s="79">
        <v>6.1924230421147373</v>
      </c>
      <c r="S33" s="80">
        <f t="shared" si="6"/>
        <v>8.075289377428879</v>
      </c>
      <c r="T33" s="81">
        <f>分析係数表!F36</f>
        <v>0.84078106922799567</v>
      </c>
      <c r="U33" s="82">
        <f t="shared" si="7"/>
        <v>6.7895504370801287</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投入係数表!AD34</f>
        <v>2.9518352096884234E-2</v>
      </c>
      <c r="E34" s="73">
        <f t="shared" si="0"/>
        <v>2.9518352096884235</v>
      </c>
      <c r="F34" s="72">
        <f>分析係数表!C37</f>
        <v>0.57178358697686016</v>
      </c>
      <c r="G34" s="73">
        <f t="shared" si="1"/>
        <v>1.6878109243602391</v>
      </c>
      <c r="H34" s="73">
        <v>2.0721542303161176</v>
      </c>
      <c r="I34" s="73">
        <f t="shared" si="2"/>
        <v>2.0721542303161176</v>
      </c>
      <c r="J34" s="72">
        <f>分析係数表!G37</f>
        <v>0.36884830758302428</v>
      </c>
      <c r="K34" s="74">
        <f t="shared" si="3"/>
        <v>0.76431058090310422</v>
      </c>
      <c r="L34" s="75"/>
      <c r="M34" s="76"/>
      <c r="N34" s="77">
        <f>分析係数表!H37</f>
        <v>4.5622990798280361E-2</v>
      </c>
      <c r="O34" s="78">
        <f t="shared" si="4"/>
        <v>1.1985726003210022</v>
      </c>
      <c r="P34" s="72">
        <f>分析係数表!C37</f>
        <v>0.57178358697686016</v>
      </c>
      <c r="Q34" s="78">
        <f t="shared" si="5"/>
        <v>0.68532414066372527</v>
      </c>
      <c r="R34" s="79">
        <v>0.92568333418881366</v>
      </c>
      <c r="S34" s="80">
        <f t="shared" si="6"/>
        <v>2.9978375645049313</v>
      </c>
      <c r="T34" s="81">
        <f>分析係数表!F37</f>
        <v>0.64429400301330442</v>
      </c>
      <c r="U34" s="82">
        <f t="shared" si="7"/>
        <v>1.9314887648185375</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投入係数表!AD35</f>
        <v>5.7742793316239986E-2</v>
      </c>
      <c r="E35" s="73">
        <f t="shared" si="0"/>
        <v>5.7742793316239984</v>
      </c>
      <c r="F35" s="72">
        <f>分析係数表!C38</f>
        <v>0.42668283982472699</v>
      </c>
      <c r="G35" s="73">
        <f t="shared" si="1"/>
        <v>2.4637859031585543</v>
      </c>
      <c r="H35" s="73">
        <v>3.0002594567250109</v>
      </c>
      <c r="I35" s="73">
        <f t="shared" si="2"/>
        <v>3.0002594567250109</v>
      </c>
      <c r="J35" s="72">
        <f>分析係数表!G38</f>
        <v>0.18042179614021467</v>
      </c>
      <c r="K35" s="74">
        <f t="shared" si="3"/>
        <v>0.54131220006899117</v>
      </c>
      <c r="L35" s="75"/>
      <c r="M35" s="76"/>
      <c r="N35" s="77">
        <f>分析係数表!H38</f>
        <v>3.1385057501308801E-2</v>
      </c>
      <c r="O35" s="78">
        <f t="shared" si="4"/>
        <v>0.82452441899064954</v>
      </c>
      <c r="P35" s="72">
        <f>分析係数表!C38</f>
        <v>0.42668283982472699</v>
      </c>
      <c r="Q35" s="78">
        <f t="shared" si="5"/>
        <v>0.35181042059976342</v>
      </c>
      <c r="R35" s="79">
        <v>0.56376391306900719</v>
      </c>
      <c r="S35" s="80">
        <f t="shared" si="6"/>
        <v>3.5640233697940182</v>
      </c>
      <c r="T35" s="81">
        <f>分析係数表!F38</f>
        <v>0.52437100026299643</v>
      </c>
      <c r="U35" s="82">
        <f t="shared" si="7"/>
        <v>1.8688704993795846</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投入係数表!AD36</f>
        <v>0</v>
      </c>
      <c r="E36" s="73">
        <f t="shared" si="0"/>
        <v>0</v>
      </c>
      <c r="F36" s="72">
        <f>分析係数表!C39</f>
        <v>1</v>
      </c>
      <c r="G36" s="73">
        <f t="shared" si="1"/>
        <v>0</v>
      </c>
      <c r="H36" s="73">
        <v>0.14433847427043134</v>
      </c>
      <c r="I36" s="73">
        <f t="shared" si="2"/>
        <v>0.14433847427043134</v>
      </c>
      <c r="J36" s="72">
        <f>分析係数表!G39</f>
        <v>0.351753812215997</v>
      </c>
      <c r="K36" s="74">
        <f t="shared" si="3"/>
        <v>5.0771608574064819E-2</v>
      </c>
      <c r="L36" s="75"/>
      <c r="M36" s="76"/>
      <c r="N36" s="77">
        <f>分析係数表!H39</f>
        <v>2.6196741762610056E-3</v>
      </c>
      <c r="O36" s="78">
        <f t="shared" si="4"/>
        <v>6.8822092425235779E-2</v>
      </c>
      <c r="P36" s="72">
        <f>分析係数表!C39</f>
        <v>1</v>
      </c>
      <c r="Q36" s="78">
        <f t="shared" si="5"/>
        <v>6.8822092425235779E-2</v>
      </c>
      <c r="R36" s="79">
        <v>8.9535723322618527E-2</v>
      </c>
      <c r="S36" s="80">
        <f t="shared" si="6"/>
        <v>0.23387419759304987</v>
      </c>
      <c r="T36" s="81">
        <f>分析係数表!F39</f>
        <v>0.70125652740175148</v>
      </c>
      <c r="U36" s="82">
        <f t="shared" si="7"/>
        <v>0.16400580765297321</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投入係数表!AD37</f>
        <v>2.1947995161232696E-4</v>
      </c>
      <c r="E37" s="73">
        <f t="shared" si="0"/>
        <v>2.1947995161232695E-2</v>
      </c>
      <c r="F37" s="72">
        <f>分析係数表!C40</f>
        <v>0.86812466863195592</v>
      </c>
      <c r="G37" s="73">
        <f t="shared" si="1"/>
        <v>1.9053596026480907E-2</v>
      </c>
      <c r="H37" s="73">
        <v>3.7093262343590894E-2</v>
      </c>
      <c r="I37" s="73">
        <f t="shared" si="2"/>
        <v>3.7093262343590894E-2</v>
      </c>
      <c r="J37" s="72">
        <f>分析係数表!G40</f>
        <v>0.5308449982881025</v>
      </c>
      <c r="K37" s="74">
        <f t="shared" si="3"/>
        <v>1.9690772785283646E-2</v>
      </c>
      <c r="L37" s="75"/>
      <c r="M37" s="76"/>
      <c r="N37" s="77">
        <f>分析係数表!H40</f>
        <v>3.1726768564274997E-2</v>
      </c>
      <c r="O37" s="78">
        <f t="shared" si="4"/>
        <v>0.8335015927824494</v>
      </c>
      <c r="P37" s="72">
        <f>分析係数表!C40</f>
        <v>0.86812466863195592</v>
      </c>
      <c r="Q37" s="78">
        <f t="shared" si="5"/>
        <v>0.72358329403847133</v>
      </c>
      <c r="R37" s="79">
        <v>0.72990899462092307</v>
      </c>
      <c r="S37" s="80">
        <f t="shared" si="6"/>
        <v>0.76700225696451396</v>
      </c>
      <c r="T37" s="81">
        <f>分析係数表!F40</f>
        <v>0.72849135138041188</v>
      </c>
      <c r="U37" s="82">
        <f t="shared" si="7"/>
        <v>0.55875451068790472</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投入係数表!AD38</f>
        <v>1.5993112753146305E-4</v>
      </c>
      <c r="E38" s="73">
        <f t="shared" si="0"/>
        <v>1.5993112753146306E-2</v>
      </c>
      <c r="F38" s="72">
        <f>分析係数表!C41</f>
        <v>0.9999434031873089</v>
      </c>
      <c r="G38" s="73">
        <f t="shared" si="1"/>
        <v>1.5992207593939468E-2</v>
      </c>
      <c r="H38" s="73">
        <v>2.4970283315179784E-2</v>
      </c>
      <c r="I38" s="73">
        <f t="shared" si="2"/>
        <v>2.4970283315179784E-2</v>
      </c>
      <c r="J38" s="72">
        <f>分析係数表!G41</f>
        <v>0.50163334603597476</v>
      </c>
      <c r="K38" s="74">
        <f t="shared" si="3"/>
        <v>1.2525926770859909E-2</v>
      </c>
      <c r="L38" s="75"/>
      <c r="M38" s="76"/>
      <c r="N38" s="77">
        <f>分析係数表!H41</f>
        <v>4.605647758626856E-2</v>
      </c>
      <c r="O38" s="78">
        <f t="shared" si="4"/>
        <v>1.2099608363308036</v>
      </c>
      <c r="P38" s="72">
        <f>分析係数表!C41</f>
        <v>0.9999434031873089</v>
      </c>
      <c r="Q38" s="78">
        <f t="shared" si="5"/>
        <v>1.2098923564039863</v>
      </c>
      <c r="R38" s="79">
        <v>1.2325810333040015</v>
      </c>
      <c r="S38" s="80">
        <f t="shared" si="6"/>
        <v>1.2575513166191812</v>
      </c>
      <c r="T38" s="81">
        <f>分析係数表!F41</f>
        <v>0.6065809667987323</v>
      </c>
      <c r="U38" s="82">
        <f t="shared" si="7"/>
        <v>0.76280669343388163</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投入係数表!AD39</f>
        <v>3.040392818071537E-3</v>
      </c>
      <c r="E39" s="73">
        <f>$C$32*D39</f>
        <v>0.30403928180715367</v>
      </c>
      <c r="F39" s="72">
        <f>分析係数表!C42</f>
        <v>0.93692850875802069</v>
      </c>
      <c r="G39" s="73">
        <f>E39*F39</f>
        <v>0.28486307090743612</v>
      </c>
      <c r="H39" s="73">
        <v>0.32866088945075672</v>
      </c>
      <c r="I39" s="73">
        <f>C39+H39</f>
        <v>0.32866088945075672</v>
      </c>
      <c r="J39" s="72">
        <f>分析係数表!G42</f>
        <v>0.49922072097325781</v>
      </c>
      <c r="K39" s="74">
        <f>I39*J39</f>
        <v>0.16407432618731896</v>
      </c>
      <c r="L39" s="75"/>
      <c r="M39" s="76"/>
      <c r="N39" s="77">
        <f>分析係数表!H42</f>
        <v>1.1809361738003208E-2</v>
      </c>
      <c r="O39" s="78">
        <f t="shared" si="4"/>
        <v>0.31024659187804421</v>
      </c>
      <c r="P39" s="72">
        <f>分析係数表!C42</f>
        <v>0.93692850875802069</v>
      </c>
      <c r="Q39" s="78">
        <f>O39*P39</f>
        <v>0.2906788766755542</v>
      </c>
      <c r="R39" s="79">
        <v>0.31761415111920599</v>
      </c>
      <c r="S39" s="80">
        <f>I39+R39</f>
        <v>0.64627504056996266</v>
      </c>
      <c r="T39" s="81">
        <f>分析係数表!F42</f>
        <v>0.57339238661209846</v>
      </c>
      <c r="U39" s="82">
        <f>S39*T39</f>
        <v>0.37056918792024163</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投入係数表!AD40</f>
        <v>0.11807766187497129</v>
      </c>
      <c r="E40" s="73">
        <f>$C$32*D40</f>
        <v>11.80776618749713</v>
      </c>
      <c r="F40" s="72">
        <f>分析係数表!C43</f>
        <v>0.64668770435795053</v>
      </c>
      <c r="G40" s="73">
        <f>E40*F40</f>
        <v>7.635937209387949</v>
      </c>
      <c r="H40" s="73">
        <v>9.430807708583524</v>
      </c>
      <c r="I40" s="73">
        <f>C40+H40</f>
        <v>9.430807708583524</v>
      </c>
      <c r="J40" s="72">
        <f>分析係数表!G43</f>
        <v>0.34525361813281841</v>
      </c>
      <c r="K40" s="74">
        <f>I40*J40</f>
        <v>3.2560204833033364</v>
      </c>
      <c r="L40" s="75"/>
      <c r="M40" s="76"/>
      <c r="N40" s="77">
        <f>分析係数表!H43</f>
        <v>1.6687581740348217E-2</v>
      </c>
      <c r="O40" s="78">
        <f t="shared" si="4"/>
        <v>0.43840348669891088</v>
      </c>
      <c r="P40" s="72">
        <f>分析係数表!C43</f>
        <v>0.64668770435795053</v>
      </c>
      <c r="Q40" s="78">
        <f>O40*P40</f>
        <v>0.28351014439583999</v>
      </c>
      <c r="R40" s="79">
        <v>1.1426330096933774</v>
      </c>
      <c r="S40" s="80">
        <f>I40+R40</f>
        <v>10.573440718276901</v>
      </c>
      <c r="T40" s="81">
        <f>分析係数表!F43</f>
        <v>0.5971160790993254</v>
      </c>
      <c r="U40" s="82">
        <f>S40*T40</f>
        <v>6.3135714642866576</v>
      </c>
      <c r="V40" s="83">
        <f>分析係数表!D43</f>
        <v>0.11965406207615147</v>
      </c>
      <c r="W40" s="84">
        <f>ROUND(S40*V40,0)</f>
        <v>1</v>
      </c>
      <c r="X40" s="72">
        <f>分析係数表!E43</f>
        <v>0.10089499703022012</v>
      </c>
      <c r="Y40" s="85">
        <f>ROUND(S40*X40,0)</f>
        <v>1</v>
      </c>
    </row>
    <row r="41" spans="1:25" x14ac:dyDescent="0.15">
      <c r="A41" s="10" t="s">
        <v>822</v>
      </c>
      <c r="B41" s="9" t="s">
        <v>42</v>
      </c>
      <c r="C41" s="86"/>
      <c r="D41" s="72">
        <f>投入係数表!AD41</f>
        <v>2.0246600187493727E-4</v>
      </c>
      <c r="E41" s="73">
        <f>$C$32*D41</f>
        <v>2.0246600187493725E-2</v>
      </c>
      <c r="F41" s="72">
        <f>分析係数表!C44</f>
        <v>0.69156580457188765</v>
      </c>
      <c r="G41" s="73">
        <f>E41*F41</f>
        <v>1.400185634850943E-2</v>
      </c>
      <c r="H41" s="73">
        <v>3.911340567772572E-2</v>
      </c>
      <c r="I41" s="73">
        <f>C41+H41</f>
        <v>3.911340567772572E-2</v>
      </c>
      <c r="J41" s="72">
        <f>分析係数表!G44</f>
        <v>0.27271905819722003</v>
      </c>
      <c r="K41" s="74">
        <f>I41*J41</f>
        <v>1.0666971159315157E-2</v>
      </c>
      <c r="L41" s="75"/>
      <c r="M41" s="76"/>
      <c r="N41" s="77">
        <f>分析係数表!H44</f>
        <v>0.15674397651271663</v>
      </c>
      <c r="O41" s="78">
        <f t="shared" si="4"/>
        <v>4.1178588300831453</v>
      </c>
      <c r="P41" s="72">
        <f>分析係数表!C44</f>
        <v>0.69156580457188765</v>
      </c>
      <c r="Q41" s="78">
        <f>O41*P41</f>
        <v>2.8477703549399025</v>
      </c>
      <c r="R41" s="79">
        <v>2.9019601335196197</v>
      </c>
      <c r="S41" s="80">
        <f>I41+R41</f>
        <v>2.9410735391973453</v>
      </c>
      <c r="T41" s="81">
        <f>分析係数表!F44</f>
        <v>0.50862281906626206</v>
      </c>
      <c r="U41" s="82">
        <f>S41*T41</f>
        <v>1.4958971145877422</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投入係数表!AD42</f>
        <v>3.5610196800356614E-3</v>
      </c>
      <c r="E42" s="73">
        <f>$C$32*D42</f>
        <v>0.35610196800356614</v>
      </c>
      <c r="F42" s="72">
        <f>分析係数表!C45</f>
        <v>1</v>
      </c>
      <c r="G42" s="73">
        <f>E42*F42</f>
        <v>0.35610196800356614</v>
      </c>
      <c r="H42" s="73">
        <v>0.40336684406345674</v>
      </c>
      <c r="I42" s="73">
        <f>C42+H42</f>
        <v>0.40336684406345674</v>
      </c>
      <c r="J42" s="72">
        <f>分析係数表!G45</f>
        <v>0</v>
      </c>
      <c r="K42" s="74">
        <f>I42*J42</f>
        <v>0</v>
      </c>
      <c r="L42" s="75"/>
      <c r="M42" s="76"/>
      <c r="N42" s="77">
        <f>分析係数表!H45</f>
        <v>0</v>
      </c>
      <c r="O42" s="78">
        <f t="shared" si="4"/>
        <v>0</v>
      </c>
      <c r="P42" s="72">
        <f>分析係数表!C45</f>
        <v>1</v>
      </c>
      <c r="Q42" s="78">
        <f>O42*P42</f>
        <v>0</v>
      </c>
      <c r="R42" s="79">
        <v>3.2120746824940725E-2</v>
      </c>
      <c r="S42" s="80">
        <f>I42+R42</f>
        <v>0.43548759088839745</v>
      </c>
      <c r="T42" s="81">
        <f>分析係数表!F45</f>
        <v>0</v>
      </c>
      <c r="U42" s="82">
        <f>S42*T42</f>
        <v>0</v>
      </c>
      <c r="V42" s="83">
        <f>分析係数表!D45</f>
        <v>0</v>
      </c>
      <c r="W42" s="84">
        <f>ROUND(S42*V42,0)</f>
        <v>0</v>
      </c>
      <c r="X42" s="72">
        <f>分析係数表!E45</f>
        <v>0</v>
      </c>
      <c r="Y42" s="85">
        <f>ROUND(S42*X42,0)</f>
        <v>0</v>
      </c>
    </row>
    <row r="43" spans="1:25" x14ac:dyDescent="0.15">
      <c r="A43" s="10" t="s">
        <v>823</v>
      </c>
      <c r="B43" s="9" t="s">
        <v>237</v>
      </c>
      <c r="C43" s="86"/>
      <c r="D43" s="447">
        <f>投入係数表!AD43</f>
        <v>4.8089928932731948E-3</v>
      </c>
      <c r="E43" s="441">
        <f>$C$32*D43</f>
        <v>0.48089928932731946</v>
      </c>
      <c r="F43" s="447">
        <f>分析係数表!C46</f>
        <v>0.99300149364803736</v>
      </c>
      <c r="G43" s="441">
        <f>E43*F43</f>
        <v>0.47753371259630789</v>
      </c>
      <c r="H43" s="441">
        <v>0.58531212918366526</v>
      </c>
      <c r="I43" s="441">
        <f>C43+H43</f>
        <v>0.58531212918366526</v>
      </c>
      <c r="J43" s="447">
        <f>分析係数表!G46</f>
        <v>1.2662527198429125E-2</v>
      </c>
      <c r="K43" s="442">
        <f>I43*J43</f>
        <v>7.4115307553586232E-3</v>
      </c>
      <c r="L43" s="448"/>
      <c r="M43" s="449"/>
      <c r="N43" s="450">
        <f>分析係数表!H46</f>
        <v>3.642815848522589E-5</v>
      </c>
      <c r="O43" s="451">
        <f t="shared" si="4"/>
        <v>9.5701294186501451E-4</v>
      </c>
      <c r="P43" s="447">
        <f>分析係数表!C46</f>
        <v>0.99300149364803736</v>
      </c>
      <c r="Q43" s="451">
        <f>O43*P43</f>
        <v>9.5031528071246171E-4</v>
      </c>
      <c r="R43" s="452">
        <v>8.3996588331371247E-2</v>
      </c>
      <c r="S43" s="444">
        <f>I43+R43</f>
        <v>0.66930871751503651</v>
      </c>
      <c r="T43" s="453">
        <f>分析係数表!F46</f>
        <v>0.42786180544499286</v>
      </c>
      <c r="U43" s="445">
        <f>S43*T43</f>
        <v>0.28637163627605622</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72">
        <f>投入係数表!AD44</f>
        <v>0.32406725274052195</v>
      </c>
      <c r="E44" s="441">
        <f>SUM(E5:E43)</f>
        <v>32.406725274052199</v>
      </c>
      <c r="F44" s="447">
        <f>分析係数表!C47</f>
        <v>0.58532523599566522</v>
      </c>
      <c r="G44" s="441">
        <f>SUM(G5:G43)</f>
        <v>20.304930968750654</v>
      </c>
      <c r="H44" s="441">
        <f>SUM(H5:H43)</f>
        <v>25.543508966622834</v>
      </c>
      <c r="I44" s="441">
        <f>SUM(I5:I43)</f>
        <v>125.54350896662284</v>
      </c>
      <c r="J44" s="72">
        <f>分析係数表!G47</f>
        <v>0.25475569279079324</v>
      </c>
      <c r="K44" s="442">
        <f>SUM(K5:K43)</f>
        <v>38.520881679000823</v>
      </c>
      <c r="L44" s="15">
        <f>最終需要_まとめ!M21</f>
        <v>0.68200000000000005</v>
      </c>
      <c r="M44" s="441">
        <f>K44*L44</f>
        <v>26.271241305078561</v>
      </c>
      <c r="N44" s="77">
        <f>分析係数表!H47</f>
        <v>1</v>
      </c>
      <c r="O44" s="443">
        <f>SUM(O5:O43)</f>
        <v>26.271241305078565</v>
      </c>
      <c r="P44" s="72">
        <f>分析係数表!C47</f>
        <v>0.58532523599566522</v>
      </c>
      <c r="Q44" s="443">
        <f>SUM(Q5:Q43)</f>
        <v>17.05956564941377</v>
      </c>
      <c r="R44" s="441">
        <f>SUM(R5:R43)</f>
        <v>20.946609490978062</v>
      </c>
      <c r="S44" s="444">
        <f>SUM(S5:S43)</f>
        <v>146.49011845760089</v>
      </c>
      <c r="T44" s="453">
        <f>分析係数表!F47</f>
        <v>0.5063294671067512</v>
      </c>
      <c r="U44" s="445">
        <f>SUM(U5:U43)</f>
        <v>92.846314968473024</v>
      </c>
      <c r="V44" s="454">
        <f>分析係数表!D47</f>
        <v>6.4581730562403572E-2</v>
      </c>
      <c r="W44" s="458">
        <f>SUM(W5:W43)</f>
        <v>6</v>
      </c>
      <c r="X44" s="88">
        <f>分析係数表!E47</f>
        <v>5.7136770824146227E-2</v>
      </c>
      <c r="Y44" s="95">
        <f>SUM(Y5:Y43)</f>
        <v>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771</v>
      </c>
      <c r="C1" s="58"/>
      <c r="D1" s="58"/>
      <c r="E1" s="58"/>
      <c r="F1" s="59"/>
      <c r="G1" s="58" t="s">
        <v>445</v>
      </c>
    </row>
    <row r="2" spans="1:25" x14ac:dyDescent="0.15">
      <c r="B2" s="5" t="s">
        <v>824</v>
      </c>
      <c r="S2" s="5" t="s">
        <v>139</v>
      </c>
      <c r="U2" s="60" t="s">
        <v>170</v>
      </c>
      <c r="W2" s="5" t="s">
        <v>122</v>
      </c>
      <c r="Y2" s="5" t="s">
        <v>140</v>
      </c>
    </row>
    <row r="3" spans="1:25" ht="45" x14ac:dyDescent="0.15">
      <c r="B3" s="61"/>
      <c r="C3" s="62" t="s">
        <v>185</v>
      </c>
      <c r="D3" s="62" t="s">
        <v>190</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72">
        <f>投入係数表!AE5</f>
        <v>2.1590471323073335E-6</v>
      </c>
      <c r="E5" s="73">
        <f t="shared" ref="E5:E38" si="0">$C$33*D5</f>
        <v>2.1590471323073334E-4</v>
      </c>
      <c r="F5" s="72">
        <f>分析係数表!C8</f>
        <v>0.16988323914406789</v>
      </c>
      <c r="G5" s="73">
        <f t="shared" ref="G5:G38" si="1">E5*F5</f>
        <v>3.6678592030108074E-5</v>
      </c>
      <c r="H5" s="73">
        <f t="array" ref="H5:H43">MMULT(逆行列係数!C5:AO43,'29'!G5:G43)</f>
        <v>4.9314563228432067E-4</v>
      </c>
      <c r="I5" s="73">
        <f t="shared" ref="I5:I38" si="2">C5+H5</f>
        <v>4.9314563228432067E-4</v>
      </c>
      <c r="J5" s="72">
        <f>分析係数表!G8</f>
        <v>0.11982810575688495</v>
      </c>
      <c r="K5" s="74">
        <f t="shared" ref="K5:K38" si="3">I5*J5</f>
        <v>5.9092706978911472E-5</v>
      </c>
      <c r="L5" s="75" t="s">
        <v>495</v>
      </c>
      <c r="M5" s="76" t="s">
        <v>495</v>
      </c>
      <c r="N5" s="77">
        <f>分析係数表!H8</f>
        <v>1.1007693311748612E-2</v>
      </c>
      <c r="O5" s="78">
        <f t="shared" ref="O5:O43" si="4">$M$44*N5</f>
        <v>7.1618999865771485E-2</v>
      </c>
      <c r="P5" s="72">
        <f>分析係数表!C8</f>
        <v>0.16988323914406789</v>
      </c>
      <c r="Q5" s="78">
        <f t="shared" ref="Q5:Q38" si="5">O5*P5</f>
        <v>1.2166867681455824E-2</v>
      </c>
      <c r="R5" s="79">
        <f t="array" ref="R5:R43">MMULT(逆行列係数!C5:AO43,'29'!Q5:Q43)</f>
        <v>2.0389145943700358E-2</v>
      </c>
      <c r="S5" s="80">
        <f t="shared" ref="S5:S38" si="6">I5+R5</f>
        <v>2.0882291575984677E-2</v>
      </c>
      <c r="T5" s="81">
        <f>分析係数表!F8</f>
        <v>0.4520504153237429</v>
      </c>
      <c r="U5" s="82">
        <f t="shared" ref="U5:U38" si="7">S5*T5</f>
        <v>9.4398485798353714E-3</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投入係数表!AE6</f>
        <v>0</v>
      </c>
      <c r="E6" s="73">
        <f t="shared" si="0"/>
        <v>0</v>
      </c>
      <c r="F6" s="72">
        <f>分析係数表!C9</f>
        <v>0.40976645435244163</v>
      </c>
      <c r="G6" s="73">
        <f t="shared" si="1"/>
        <v>0</v>
      </c>
      <c r="H6" s="73">
        <v>3.3621593390904169E-4</v>
      </c>
      <c r="I6" s="73">
        <f t="shared" si="2"/>
        <v>3.3621593390904169E-4</v>
      </c>
      <c r="J6" s="72">
        <f>分析係数表!G9</f>
        <v>0.27278621711745094</v>
      </c>
      <c r="K6" s="74">
        <f t="shared" si="3"/>
        <v>9.1715072745658386E-5</v>
      </c>
      <c r="L6" s="75"/>
      <c r="M6" s="76"/>
      <c r="N6" s="77">
        <f>分析係数表!H9</f>
        <v>5.6766522140644718E-4</v>
      </c>
      <c r="O6" s="78">
        <f t="shared" si="4"/>
        <v>3.6933819161112866E-3</v>
      </c>
      <c r="P6" s="72">
        <f>分析係数表!C9</f>
        <v>0.40976645435244163</v>
      </c>
      <c r="Q6" s="78">
        <f t="shared" si="5"/>
        <v>1.513424012334349E-3</v>
      </c>
      <c r="R6" s="79">
        <v>2.037194272922645E-3</v>
      </c>
      <c r="S6" s="80">
        <f t="shared" si="6"/>
        <v>2.3734102068316866E-3</v>
      </c>
      <c r="T6" s="81">
        <f>分析係数表!F9</f>
        <v>0.74407187847350875</v>
      </c>
      <c r="U6" s="82">
        <f t="shared" si="7"/>
        <v>1.7659877909854519E-3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投入係数表!AE7</f>
        <v>0</v>
      </c>
      <c r="E7" s="73">
        <f t="shared" si="0"/>
        <v>0</v>
      </c>
      <c r="F7" s="72">
        <f>分析係数表!C10</f>
        <v>0.68007710705743762</v>
      </c>
      <c r="G7" s="73">
        <f t="shared" si="1"/>
        <v>0</v>
      </c>
      <c r="H7" s="73">
        <v>3.4229299887722308E-4</v>
      </c>
      <c r="I7" s="73">
        <f t="shared" si="2"/>
        <v>3.4229299887722308E-4</v>
      </c>
      <c r="J7" s="72">
        <f>分析係数表!G10</f>
        <v>0.17854260725424764</v>
      </c>
      <c r="K7" s="74">
        <f t="shared" si="3"/>
        <v>6.1113884464414667E-5</v>
      </c>
      <c r="L7" s="75"/>
      <c r="M7" s="76"/>
      <c r="N7" s="77">
        <f>分析係数表!H10</f>
        <v>1.290834700219075E-3</v>
      </c>
      <c r="O7" s="78">
        <f t="shared" si="4"/>
        <v>8.3985161653306779E-3</v>
      </c>
      <c r="P7" s="72">
        <f>分析係数表!C10</f>
        <v>0.68007710705743762</v>
      </c>
      <c r="Q7" s="78">
        <f t="shared" si="5"/>
        <v>5.7116385772932122E-3</v>
      </c>
      <c r="R7" s="79">
        <v>9.6339807757505058E-3</v>
      </c>
      <c r="S7" s="80">
        <f t="shared" si="6"/>
        <v>9.9762737746277291E-3</v>
      </c>
      <c r="T7" s="81">
        <f>分析係数表!F10</f>
        <v>0.51654343606185527</v>
      </c>
      <c r="U7" s="82">
        <f t="shared" si="7"/>
        <v>5.1531787346399821E-3</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投入係数表!AE8</f>
        <v>9.2530591384600011E-7</v>
      </c>
      <c r="E8" s="73">
        <f t="shared" si="0"/>
        <v>9.2530591384600006E-5</v>
      </c>
      <c r="F8" s="72">
        <f>分析係数表!C11</f>
        <v>2.1147201560344109E-2</v>
      </c>
      <c r="G8" s="73">
        <f t="shared" si="1"/>
        <v>1.9567630665079764E-6</v>
      </c>
      <c r="H8" s="73">
        <v>4.2565771045943532E-3</v>
      </c>
      <c r="I8" s="73">
        <f t="shared" si="2"/>
        <v>4.2565771045943532E-3</v>
      </c>
      <c r="J8" s="72">
        <f>分析係数表!G11</f>
        <v>0.2349962690544718</v>
      </c>
      <c r="K8" s="74">
        <f t="shared" si="3"/>
        <v>1.0002797385223591E-3</v>
      </c>
      <c r="L8" s="75"/>
      <c r="M8" s="76"/>
      <c r="N8" s="77">
        <f>分析係数表!H11</f>
        <v>-2.2238602446561594E-5</v>
      </c>
      <c r="O8" s="78">
        <f t="shared" si="4"/>
        <v>-1.4469030163979314E-4</v>
      </c>
      <c r="P8" s="72">
        <f>分析係数表!C11</f>
        <v>2.1147201560344109E-2</v>
      </c>
      <c r="Q8" s="78">
        <f t="shared" si="5"/>
        <v>-3.0597949726036934E-6</v>
      </c>
      <c r="R8" s="79">
        <v>1.68253142287418E-3</v>
      </c>
      <c r="S8" s="80">
        <f t="shared" si="6"/>
        <v>5.9391085274685335E-3</v>
      </c>
      <c r="T8" s="81">
        <f>分析係数表!F11</f>
        <v>0.38828483104146677</v>
      </c>
      <c r="U8" s="82">
        <f t="shared" si="7"/>
        <v>2.306065751125054E-3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投入係数表!AE9</f>
        <v>0</v>
      </c>
      <c r="E9" s="73">
        <f t="shared" si="0"/>
        <v>0</v>
      </c>
      <c r="F9" s="72">
        <f>分析係数表!C12</f>
        <v>0.26979296775158057</v>
      </c>
      <c r="G9" s="73">
        <f t="shared" si="1"/>
        <v>0</v>
      </c>
      <c r="H9" s="73">
        <v>2.0756997909655854E-3</v>
      </c>
      <c r="I9" s="73">
        <f t="shared" si="2"/>
        <v>2.0756997909655854E-3</v>
      </c>
      <c r="J9" s="72">
        <f>分析係数表!G12</f>
        <v>0.14399966915404239</v>
      </c>
      <c r="K9" s="74">
        <f t="shared" si="3"/>
        <v>2.9890008316215923E-4</v>
      </c>
      <c r="L9" s="75"/>
      <c r="M9" s="76"/>
      <c r="N9" s="77">
        <f>分析係数表!H12</f>
        <v>8.4790563397567215E-2</v>
      </c>
      <c r="O9" s="78">
        <f t="shared" si="4"/>
        <v>0.55167010713386222</v>
      </c>
      <c r="P9" s="72">
        <f>分析係数表!C12</f>
        <v>0.26979296775158057</v>
      </c>
      <c r="Q9" s="78">
        <f t="shared" si="5"/>
        <v>0.1488367154234771</v>
      </c>
      <c r="R9" s="79">
        <v>0.18802730423373057</v>
      </c>
      <c r="S9" s="80">
        <f t="shared" si="6"/>
        <v>0.19010300402469615</v>
      </c>
      <c r="T9" s="81">
        <f>分析係数表!F12</f>
        <v>0.33481714299007204</v>
      </c>
      <c r="U9" s="82">
        <f t="shared" si="7"/>
        <v>6.3649744681378934E-2</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投入係数表!AE10</f>
        <v>2.6525436196918671E-5</v>
      </c>
      <c r="E10" s="73">
        <f t="shared" si="0"/>
        <v>2.6525436196918671E-3</v>
      </c>
      <c r="F10" s="72">
        <f>分析係数表!C13</f>
        <v>6.684233532602335E-2</v>
      </c>
      <c r="G10" s="73">
        <f t="shared" si="1"/>
        <v>1.7730221009434752E-4</v>
      </c>
      <c r="H10" s="73">
        <v>1.8575410407203191E-3</v>
      </c>
      <c r="I10" s="73">
        <f t="shared" si="2"/>
        <v>1.8575410407203191E-3</v>
      </c>
      <c r="J10" s="72">
        <f>分析係数表!G13</f>
        <v>0.23596605339775753</v>
      </c>
      <c r="K10" s="74">
        <f t="shared" si="3"/>
        <v>4.3831662840313694E-4</v>
      </c>
      <c r="L10" s="75"/>
      <c r="M10" s="76"/>
      <c r="N10" s="77">
        <f>分析係数表!H13</f>
        <v>1.6879182236800124E-2</v>
      </c>
      <c r="O10" s="78">
        <f t="shared" si="4"/>
        <v>0.10982047883378822</v>
      </c>
      <c r="P10" s="72">
        <f>分析係数表!C13</f>
        <v>6.684233532602335E-2</v>
      </c>
      <c r="Q10" s="78">
        <f t="shared" si="5"/>
        <v>7.3406572718725215E-3</v>
      </c>
      <c r="R10" s="79">
        <v>8.2010564005151523E-3</v>
      </c>
      <c r="S10" s="80">
        <f t="shared" si="6"/>
        <v>1.0058597441235471E-2</v>
      </c>
      <c r="T10" s="81">
        <f>分析係数表!F13</f>
        <v>0.36934894381465649</v>
      </c>
      <c r="U10" s="82">
        <f t="shared" si="7"/>
        <v>3.7151323411771277E-3</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投入係数表!AE11</f>
        <v>4.1700453183993072E-4</v>
      </c>
      <c r="E11" s="73">
        <f t="shared" si="0"/>
        <v>4.1700453183993069E-2</v>
      </c>
      <c r="F11" s="72">
        <f>分析係数表!C14</f>
        <v>0.21710827927701792</v>
      </c>
      <c r="G11" s="73">
        <f t="shared" si="1"/>
        <v>9.0535136358485778E-3</v>
      </c>
      <c r="H11" s="73">
        <v>4.0701383238745656E-2</v>
      </c>
      <c r="I11" s="73">
        <f t="shared" si="2"/>
        <v>4.0701383238745656E-2</v>
      </c>
      <c r="J11" s="72">
        <f>分析係数表!G14</f>
        <v>0.17574790290253137</v>
      </c>
      <c r="K11" s="74">
        <f t="shared" si="3"/>
        <v>7.1531827494417891E-3</v>
      </c>
      <c r="L11" s="75"/>
      <c r="M11" s="76"/>
      <c r="N11" s="77">
        <f>分析係数表!H14</f>
        <v>1.1225515443921091E-3</v>
      </c>
      <c r="O11" s="78">
        <f t="shared" si="4"/>
        <v>7.3036208976982155E-3</v>
      </c>
      <c r="P11" s="72">
        <f>分析係数表!C14</f>
        <v>0.21710827927701792</v>
      </c>
      <c r="Q11" s="78">
        <f t="shared" si="5"/>
        <v>1.5856765655909285E-3</v>
      </c>
      <c r="R11" s="79">
        <v>8.9216386996836244E-3</v>
      </c>
      <c r="S11" s="80">
        <f t="shared" si="6"/>
        <v>4.9623021938429282E-2</v>
      </c>
      <c r="T11" s="81">
        <f>分析係数表!F14</f>
        <v>0.32729567218469302</v>
      </c>
      <c r="U11" s="82">
        <f t="shared" si="7"/>
        <v>1.6241400321173979E-2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投入係数表!AE12</f>
        <v>2.8992918633841335E-5</v>
      </c>
      <c r="E12" s="73">
        <f t="shared" si="0"/>
        <v>2.8992918633841333E-3</v>
      </c>
      <c r="F12" s="72">
        <f>分析係数表!C15</f>
        <v>0.1777237835164599</v>
      </c>
      <c r="G12" s="73">
        <f t="shared" si="1"/>
        <v>5.1527311947911531E-4</v>
      </c>
      <c r="H12" s="73">
        <v>6.2506496253471044E-3</v>
      </c>
      <c r="I12" s="73">
        <f t="shared" si="2"/>
        <v>6.2506496253471044E-3</v>
      </c>
      <c r="J12" s="72">
        <f>分析係数表!G15</f>
        <v>0.10387096116118634</v>
      </c>
      <c r="K12" s="74">
        <f t="shared" si="3"/>
        <v>6.4926098446661308E-4</v>
      </c>
      <c r="L12" s="75"/>
      <c r="M12" s="76"/>
      <c r="N12" s="77">
        <f>分析係数表!H15</f>
        <v>7.5144901505810619E-3</v>
      </c>
      <c r="O12" s="78">
        <f t="shared" si="4"/>
        <v>4.8891284835434277E-2</v>
      </c>
      <c r="P12" s="72">
        <f>分析係数表!C15</f>
        <v>0.1777237835164599</v>
      </c>
      <c r="Q12" s="78">
        <f t="shared" si="5"/>
        <v>8.6891441219343005E-3</v>
      </c>
      <c r="R12" s="79">
        <v>2.0395138692797715E-2</v>
      </c>
      <c r="S12" s="80">
        <f t="shared" si="6"/>
        <v>2.664578831814482E-2</v>
      </c>
      <c r="T12" s="81">
        <f>分析係数表!F15</f>
        <v>0.33005409485469872</v>
      </c>
      <c r="U12" s="82">
        <f t="shared" si="7"/>
        <v>8.7945515450351935E-3</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投入係数表!AE13</f>
        <v>9.3486740828907543E-4</v>
      </c>
      <c r="E13" s="73">
        <f t="shared" si="0"/>
        <v>9.3486740828907539E-2</v>
      </c>
      <c r="F13" s="72">
        <f>分析係数表!C16</f>
        <v>0.12368252551663639</v>
      </c>
      <c r="G13" s="73">
        <f t="shared" si="1"/>
        <v>1.156267620803853E-2</v>
      </c>
      <c r="H13" s="73">
        <v>2.5794134743966766E-2</v>
      </c>
      <c r="I13" s="73">
        <f t="shared" si="2"/>
        <v>2.5794134743966766E-2</v>
      </c>
      <c r="J13" s="72">
        <f>分析係数表!G16</f>
        <v>1.9772048092292722E-2</v>
      </c>
      <c r="K13" s="74">
        <f t="shared" si="3"/>
        <v>5.1000287265678956E-4</v>
      </c>
      <c r="L13" s="75"/>
      <c r="M13" s="76"/>
      <c r="N13" s="77">
        <f>分析係数表!H16</f>
        <v>1.7113434381227897E-2</v>
      </c>
      <c r="O13" s="78">
        <f t="shared" si="4"/>
        <v>0.11134458600367304</v>
      </c>
      <c r="P13" s="72">
        <f>分析係数表!C16</f>
        <v>0.12368252551663639</v>
      </c>
      <c r="Q13" s="78">
        <f t="shared" si="5"/>
        <v>1.3771379599538607E-2</v>
      </c>
      <c r="R13" s="79">
        <v>2.0015525978226947E-2</v>
      </c>
      <c r="S13" s="80">
        <f t="shared" si="6"/>
        <v>4.580966072219371E-2</v>
      </c>
      <c r="T13" s="81">
        <f>分析係数表!F16</f>
        <v>0.17086837167280561</v>
      </c>
      <c r="U13" s="82">
        <f t="shared" si="7"/>
        <v>7.8274221344849185E-3</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投入係数表!AE14</f>
        <v>5.6752096049221339E-4</v>
      </c>
      <c r="E14" s="73">
        <f t="shared" si="0"/>
        <v>5.6752096049221337E-2</v>
      </c>
      <c r="F14" s="72">
        <f>分析係数表!C17</f>
        <v>0.19283956701830429</v>
      </c>
      <c r="G14" s="73">
        <f t="shared" si="1"/>
        <v>1.0944049629513061E-2</v>
      </c>
      <c r="H14" s="73">
        <v>2.6638978480296647E-2</v>
      </c>
      <c r="I14" s="73">
        <f t="shared" si="2"/>
        <v>2.6638978480296647E-2</v>
      </c>
      <c r="J14" s="72">
        <f>分析係数表!G17</f>
        <v>0.23402763404868787</v>
      </c>
      <c r="K14" s="74">
        <f t="shared" si="3"/>
        <v>6.2342571072177347E-3</v>
      </c>
      <c r="L14" s="75"/>
      <c r="M14" s="76"/>
      <c r="N14" s="77">
        <f>分析係数表!H17</f>
        <v>3.1766349957435482E-3</v>
      </c>
      <c r="O14" s="78">
        <f t="shared" si="4"/>
        <v>2.0668037788711048E-2</v>
      </c>
      <c r="P14" s="72">
        <f>分析係数表!C17</f>
        <v>0.19283956701830429</v>
      </c>
      <c r="Q14" s="78">
        <f t="shared" si="5"/>
        <v>3.98561545829299E-3</v>
      </c>
      <c r="R14" s="79">
        <v>9.1630941071579042E-3</v>
      </c>
      <c r="S14" s="80">
        <f t="shared" si="6"/>
        <v>3.5802072587454548E-2</v>
      </c>
      <c r="T14" s="81">
        <f>分析係数表!F17</f>
        <v>0.36995154049829787</v>
      </c>
      <c r="U14" s="82">
        <f t="shared" si="7"/>
        <v>1.3245031906760692E-2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投入係数表!AE15</f>
        <v>7.2790731889218677E-5</v>
      </c>
      <c r="E15" s="73">
        <f t="shared" si="0"/>
        <v>7.2790731889218674E-3</v>
      </c>
      <c r="F15" s="72">
        <f>分析係数表!C18</f>
        <v>0.30630539049432115</v>
      </c>
      <c r="G15" s="73">
        <f t="shared" si="1"/>
        <v>2.2296193555694562E-3</v>
      </c>
      <c r="H15" s="73">
        <v>2.0022747835352107E-2</v>
      </c>
      <c r="I15" s="73">
        <f t="shared" si="2"/>
        <v>2.0022747835352107E-2</v>
      </c>
      <c r="J15" s="72">
        <f>分析係数表!G18</f>
        <v>0.21755179396051724</v>
      </c>
      <c r="K15" s="74">
        <f t="shared" si="3"/>
        <v>4.3559847115999147E-3</v>
      </c>
      <c r="L15" s="75"/>
      <c r="M15" s="76"/>
      <c r="N15" s="77">
        <f>分析係数表!H18</f>
        <v>5.3704565311248737E-4</v>
      </c>
      <c r="O15" s="78">
        <f t="shared" si="4"/>
        <v>3.4941628067639593E-3</v>
      </c>
      <c r="P15" s="72">
        <f>分析係数表!C18</f>
        <v>0.30630539049432115</v>
      </c>
      <c r="Q15" s="78">
        <f t="shared" si="5"/>
        <v>1.0702809029765677E-3</v>
      </c>
      <c r="R15" s="79">
        <v>2.8282521433983972E-3</v>
      </c>
      <c r="S15" s="80">
        <f t="shared" si="6"/>
        <v>2.2850999978750505E-2</v>
      </c>
      <c r="T15" s="81">
        <f>分析係数表!F18</f>
        <v>0.4635011306393737</v>
      </c>
      <c r="U15" s="82">
        <f t="shared" si="7"/>
        <v>1.0591464326391164E-2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投入係数表!AE16</f>
        <v>0</v>
      </c>
      <c r="E16" s="73">
        <f t="shared" si="0"/>
        <v>0</v>
      </c>
      <c r="F16" s="72">
        <f>分析係数表!C19</f>
        <v>0.36966314955627488</v>
      </c>
      <c r="G16" s="73">
        <f t="shared" si="1"/>
        <v>0</v>
      </c>
      <c r="H16" s="73">
        <v>1.7865101421308177E-2</v>
      </c>
      <c r="I16" s="73">
        <f t="shared" si="2"/>
        <v>1.7865101421308177E-2</v>
      </c>
      <c r="J16" s="72">
        <f>分析係数表!G19</f>
        <v>4.2381117789262797E-2</v>
      </c>
      <c r="K16" s="74">
        <f t="shared" si="3"/>
        <v>7.5714296765358804E-4</v>
      </c>
      <c r="L16" s="75"/>
      <c r="M16" s="76"/>
      <c r="N16" s="77">
        <f>分析係数表!H19</f>
        <v>-1.254655481313475E-4</v>
      </c>
      <c r="O16" s="78">
        <f t="shared" si="4"/>
        <v>-8.1631244805734039E-4</v>
      </c>
      <c r="P16" s="72">
        <f>分析係数表!C19</f>
        <v>0.36966314955627488</v>
      </c>
      <c r="Q16" s="78">
        <f t="shared" si="5"/>
        <v>-3.0176063057086948E-4</v>
      </c>
      <c r="R16" s="79">
        <v>1.9151711772396379E-3</v>
      </c>
      <c r="S16" s="80">
        <f t="shared" si="6"/>
        <v>1.9780272598547814E-2</v>
      </c>
      <c r="T16" s="81">
        <f>分析係数表!F19</f>
        <v>0.17645477862102601</v>
      </c>
      <c r="U16" s="82">
        <f t="shared" si="7"/>
        <v>3.4903236224403016E-3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投入係数表!AE17</f>
        <v>0</v>
      </c>
      <c r="E17" s="73">
        <f t="shared" si="0"/>
        <v>0</v>
      </c>
      <c r="F17" s="72">
        <f>分析係数表!C20</f>
        <v>0.11840151680286914</v>
      </c>
      <c r="G17" s="73">
        <f t="shared" si="1"/>
        <v>0</v>
      </c>
      <c r="H17" s="73">
        <v>2.2052259044103798E-3</v>
      </c>
      <c r="I17" s="73">
        <f t="shared" si="2"/>
        <v>2.2052259044103798E-3</v>
      </c>
      <c r="J17" s="72">
        <f>分析係数表!G20</f>
        <v>0.11103277983246747</v>
      </c>
      <c r="K17" s="74">
        <f t="shared" si="3"/>
        <v>2.4485236232525166E-4</v>
      </c>
      <c r="L17" s="75"/>
      <c r="M17" s="76"/>
      <c r="N17" s="77">
        <f>分析係数表!H20</f>
        <v>6.0558701736942728E-4</v>
      </c>
      <c r="O17" s="78">
        <f t="shared" si="4"/>
        <v>3.9401112737582475E-3</v>
      </c>
      <c r="P17" s="72">
        <f>分析係数表!C20</f>
        <v>0.11840151680286914</v>
      </c>
      <c r="Q17" s="78">
        <f t="shared" si="5"/>
        <v>4.665151511850613E-4</v>
      </c>
      <c r="R17" s="79">
        <v>1.2167106203208725E-3</v>
      </c>
      <c r="S17" s="80">
        <f t="shared" si="6"/>
        <v>3.4219365247312524E-3</v>
      </c>
      <c r="T17" s="81">
        <f>分析係数表!F20</f>
        <v>0.24737258814980315</v>
      </c>
      <c r="U17" s="82">
        <f t="shared" si="7"/>
        <v>8.4649329460711271E-4</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投入係数表!AE18</f>
        <v>3.1676305783994737E-4</v>
      </c>
      <c r="E18" s="73">
        <f t="shared" si="0"/>
        <v>3.1676305783994739E-2</v>
      </c>
      <c r="F18" s="72">
        <f>分析係数表!C21</f>
        <v>0.26258212636596168</v>
      </c>
      <c r="G18" s="73">
        <f t="shared" si="1"/>
        <v>8.3176317281797498E-3</v>
      </c>
      <c r="H18" s="73">
        <v>3.7018104439500474E-2</v>
      </c>
      <c r="I18" s="73">
        <f t="shared" si="2"/>
        <v>3.7018104439500474E-2</v>
      </c>
      <c r="J18" s="72">
        <f>分析係数表!G21</f>
        <v>0.28467983327929475</v>
      </c>
      <c r="K18" s="74">
        <f t="shared" si="3"/>
        <v>1.0538307800152516E-2</v>
      </c>
      <c r="L18" s="75"/>
      <c r="M18" s="76"/>
      <c r="N18" s="77">
        <f>分析係数表!H21</f>
        <v>1.0324354165676096E-3</v>
      </c>
      <c r="O18" s="78">
        <f t="shared" si="4"/>
        <v>6.7173012425459193E-3</v>
      </c>
      <c r="P18" s="72">
        <f>分析係数表!C21</f>
        <v>0.26258212636596168</v>
      </c>
      <c r="Q18" s="78">
        <f t="shared" si="5"/>
        <v>1.7638432437084241E-3</v>
      </c>
      <c r="R18" s="79">
        <v>5.124080569947103E-3</v>
      </c>
      <c r="S18" s="80">
        <f t="shared" si="6"/>
        <v>4.214218500944758E-2</v>
      </c>
      <c r="T18" s="81">
        <f>分析係数表!F21</f>
        <v>0.42515189534375575</v>
      </c>
      <c r="U18" s="82">
        <f t="shared" si="7"/>
        <v>1.7916829830693849E-2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投入係数表!AE19</f>
        <v>0</v>
      </c>
      <c r="E19" s="73">
        <f t="shared" si="0"/>
        <v>0</v>
      </c>
      <c r="F19" s="72">
        <f>分析係数表!C22</f>
        <v>0.19256748567873505</v>
      </c>
      <c r="G19" s="73">
        <f t="shared" si="1"/>
        <v>0</v>
      </c>
      <c r="H19" s="73">
        <v>1.2228765657398223E-2</v>
      </c>
      <c r="I19" s="73">
        <f t="shared" si="2"/>
        <v>1.2228765657398223E-2</v>
      </c>
      <c r="J19" s="72">
        <f>分析係数表!G22</f>
        <v>0.19753386347788673</v>
      </c>
      <c r="K19" s="74">
        <f t="shared" si="3"/>
        <v>2.4155953258715706E-3</v>
      </c>
      <c r="L19" s="75"/>
      <c r="M19" s="76"/>
      <c r="N19" s="77">
        <f>分析係数表!H22</f>
        <v>4.8211298587508529E-5</v>
      </c>
      <c r="O19" s="78">
        <f t="shared" si="4"/>
        <v>3.1367561661462619E-4</v>
      </c>
      <c r="P19" s="72">
        <f>分析係数表!C22</f>
        <v>0.19256748567873505</v>
      </c>
      <c r="Q19" s="78">
        <f t="shared" si="5"/>
        <v>6.0403724810205416E-5</v>
      </c>
      <c r="R19" s="79">
        <v>1.4744746796273469E-3</v>
      </c>
      <c r="S19" s="80">
        <f t="shared" si="6"/>
        <v>1.3703240337025571E-2</v>
      </c>
      <c r="T19" s="81">
        <f>分析係数表!F22</f>
        <v>0.41915604646677446</v>
      </c>
      <c r="U19" s="82">
        <f t="shared" si="7"/>
        <v>5.7437960434516683E-3</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投入係数表!AE20</f>
        <v>0</v>
      </c>
      <c r="E20" s="73">
        <f t="shared" si="0"/>
        <v>0</v>
      </c>
      <c r="F20" s="72">
        <f>分析係数表!C23</f>
        <v>0.20116432520583094</v>
      </c>
      <c r="G20" s="73">
        <f t="shared" si="1"/>
        <v>0</v>
      </c>
      <c r="H20" s="73">
        <v>1.2939206298720004E-2</v>
      </c>
      <c r="I20" s="73">
        <f t="shared" si="2"/>
        <v>1.2939206298720004E-2</v>
      </c>
      <c r="J20" s="72">
        <f>分析係数表!G23</f>
        <v>0.20785566100352021</v>
      </c>
      <c r="K20" s="74">
        <f t="shared" si="3"/>
        <v>2.6894872780813587E-3</v>
      </c>
      <c r="L20" s="75"/>
      <c r="M20" s="76"/>
      <c r="N20" s="77">
        <f>分析係数表!H23</f>
        <v>2.5225877402069866E-5</v>
      </c>
      <c r="O20" s="78">
        <f t="shared" si="4"/>
        <v>1.6412631230782503E-4</v>
      </c>
      <c r="P20" s="72">
        <f>分析係数表!C23</f>
        <v>0.20116432520583094</v>
      </c>
      <c r="Q20" s="78">
        <f t="shared" si="5"/>
        <v>3.3016358863925091E-5</v>
      </c>
      <c r="R20" s="79">
        <v>1.4055363463096422E-3</v>
      </c>
      <c r="S20" s="80">
        <f t="shared" si="6"/>
        <v>1.4344742645029645E-2</v>
      </c>
      <c r="T20" s="81">
        <f>分析係数表!F23</f>
        <v>0.42478695148042223</v>
      </c>
      <c r="U20" s="82">
        <f t="shared" si="7"/>
        <v>6.0934594979533512E-3</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投入係数表!AE21</f>
        <v>0</v>
      </c>
      <c r="E21" s="73">
        <f t="shared" si="0"/>
        <v>0</v>
      </c>
      <c r="F21" s="72">
        <f>分析係数表!C24</f>
        <v>0.46796458506974481</v>
      </c>
      <c r="G21" s="73">
        <f t="shared" si="1"/>
        <v>0</v>
      </c>
      <c r="H21" s="73">
        <v>1.1622144781512515E-2</v>
      </c>
      <c r="I21" s="73">
        <f t="shared" si="2"/>
        <v>1.1622144781512515E-2</v>
      </c>
      <c r="J21" s="72">
        <f>分析係数表!G24</f>
        <v>0.19290112247208774</v>
      </c>
      <c r="K21" s="74">
        <f t="shared" si="3"/>
        <v>2.241924773886881E-3</v>
      </c>
      <c r="L21" s="75"/>
      <c r="M21" s="76"/>
      <c r="N21" s="77">
        <f>分析係数表!H24</f>
        <v>1.1220536652328578E-3</v>
      </c>
      <c r="O21" s="78">
        <f t="shared" si="4"/>
        <v>7.3003815625868763E-3</v>
      </c>
      <c r="P21" s="72">
        <f>分析係数表!C24</f>
        <v>0.46796458506974481</v>
      </c>
      <c r="Q21" s="78">
        <f t="shared" si="5"/>
        <v>3.4163200287867829E-3</v>
      </c>
      <c r="R21" s="79">
        <v>6.9332075843523324E-3</v>
      </c>
      <c r="S21" s="80">
        <f t="shared" si="6"/>
        <v>1.8555352365864849E-2</v>
      </c>
      <c r="T21" s="81">
        <f>分析係数表!F24</f>
        <v>0.36341689561906876</v>
      </c>
      <c r="U21" s="82">
        <f t="shared" si="7"/>
        <v>6.7433285539205464E-3</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投入係数表!AE22</f>
        <v>0</v>
      </c>
      <c r="E22" s="73">
        <f t="shared" si="0"/>
        <v>0</v>
      </c>
      <c r="F22" s="72">
        <f>分析係数表!C25</f>
        <v>0.11839811615034102</v>
      </c>
      <c r="G22" s="73">
        <f t="shared" si="1"/>
        <v>0</v>
      </c>
      <c r="H22" s="73">
        <v>9.3581888153873635E-3</v>
      </c>
      <c r="I22" s="73">
        <f t="shared" si="2"/>
        <v>9.3581888153873635E-3</v>
      </c>
      <c r="J22" s="72">
        <f>分析係数表!G25</f>
        <v>0.19601885967651284</v>
      </c>
      <c r="K22" s="74">
        <f t="shared" si="3"/>
        <v>1.8343815002297274E-3</v>
      </c>
      <c r="L22" s="75"/>
      <c r="M22" s="76"/>
      <c r="N22" s="77">
        <f>分析係数表!H25</f>
        <v>4.7721717414244671E-4</v>
      </c>
      <c r="O22" s="78">
        <f t="shared" si="4"/>
        <v>3.1049027042180984E-3</v>
      </c>
      <c r="P22" s="72">
        <f>分析係数表!C25</f>
        <v>0.11839811615034102</v>
      </c>
      <c r="Q22" s="78">
        <f t="shared" si="5"/>
        <v>3.6761463100952235E-4</v>
      </c>
      <c r="R22" s="79">
        <v>2.3191012962115896E-3</v>
      </c>
      <c r="S22" s="80">
        <f t="shared" si="6"/>
        <v>1.1677290111598952E-2</v>
      </c>
      <c r="T22" s="81">
        <f>分析係数表!F25</f>
        <v>0.34892899519140697</v>
      </c>
      <c r="U22" s="82">
        <f t="shared" si="7"/>
        <v>4.0745451051987748E-3</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投入係数表!AE23</f>
        <v>1.1412106270767334E-5</v>
      </c>
      <c r="E23" s="73">
        <f t="shared" si="0"/>
        <v>1.1412106270767333E-3</v>
      </c>
      <c r="F23" s="72">
        <f>分析係数表!C26</f>
        <v>0.29113960871661038</v>
      </c>
      <c r="G23" s="73">
        <f t="shared" si="1"/>
        <v>3.322516154303577E-4</v>
      </c>
      <c r="H23" s="73">
        <v>1.3687031305971185E-2</v>
      </c>
      <c r="I23" s="73">
        <f t="shared" si="2"/>
        <v>1.3687031305971185E-2</v>
      </c>
      <c r="J23" s="72">
        <f>分析係数表!G26</f>
        <v>0.2004458717578543</v>
      </c>
      <c r="K23" s="74">
        <f t="shared" si="3"/>
        <v>2.7435089219024372E-3</v>
      </c>
      <c r="L23" s="75"/>
      <c r="M23" s="76"/>
      <c r="N23" s="77">
        <f>分析係数表!H26</f>
        <v>1.0726059667332082E-2</v>
      </c>
      <c r="O23" s="78">
        <f t="shared" si="4"/>
        <v>6.9786615971124247E-2</v>
      </c>
      <c r="P23" s="72">
        <f>分析係数表!C26</f>
        <v>0.29113960871661038</v>
      </c>
      <c r="Q23" s="78">
        <f t="shared" si="5"/>
        <v>2.0317648067489466E-2</v>
      </c>
      <c r="R23" s="79">
        <v>2.2859613683044344E-2</v>
      </c>
      <c r="S23" s="80">
        <f t="shared" si="6"/>
        <v>3.6546644989015525E-2</v>
      </c>
      <c r="T23" s="81">
        <f>分析係数表!F26</f>
        <v>0.34176102976079403</v>
      </c>
      <c r="U23" s="82">
        <f t="shared" si="7"/>
        <v>1.2490219025748109E-2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投入係数表!AE24</f>
        <v>6.4154543359989336E-5</v>
      </c>
      <c r="E24" s="73">
        <f t="shared" si="0"/>
        <v>6.4154543359989337E-3</v>
      </c>
      <c r="F24" s="72">
        <f>分析係数表!C27</f>
        <v>0.22390034937983039</v>
      </c>
      <c r="G24" s="73">
        <f t="shared" si="1"/>
        <v>1.4364224672605091E-3</v>
      </c>
      <c r="H24" s="73">
        <v>3.360842962780304E-3</v>
      </c>
      <c r="I24" s="73">
        <f t="shared" si="2"/>
        <v>3.360842962780304E-3</v>
      </c>
      <c r="J24" s="72">
        <f>分析係数表!G27</f>
        <v>0.17801424712710151</v>
      </c>
      <c r="K24" s="74">
        <f t="shared" si="3"/>
        <v>5.982779297317531E-4</v>
      </c>
      <c r="L24" s="75"/>
      <c r="M24" s="76"/>
      <c r="N24" s="77">
        <f>分析係数表!H27</f>
        <v>1.001616696609949E-2</v>
      </c>
      <c r="O24" s="78">
        <f t="shared" si="4"/>
        <v>6.5167863991540551E-2</v>
      </c>
      <c r="P24" s="72">
        <f>分析係数表!C27</f>
        <v>0.22390034937983039</v>
      </c>
      <c r="Q24" s="78">
        <f t="shared" si="5"/>
        <v>1.4591107516043197E-2</v>
      </c>
      <c r="R24" s="79">
        <v>1.4900864948025063E-2</v>
      </c>
      <c r="S24" s="80">
        <f t="shared" si="6"/>
        <v>1.8261707910805367E-2</v>
      </c>
      <c r="T24" s="81">
        <f>分析係数表!F27</f>
        <v>0.3354402389489512</v>
      </c>
      <c r="U24" s="82">
        <f t="shared" si="7"/>
        <v>6.125711665216505E-3</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投入係数表!AE25</f>
        <v>0</v>
      </c>
      <c r="E25" s="73">
        <f t="shared" si="0"/>
        <v>0</v>
      </c>
      <c r="F25" s="72">
        <f>分析係数表!C28</f>
        <v>0.22512814125204084</v>
      </c>
      <c r="G25" s="73">
        <f t="shared" si="1"/>
        <v>0</v>
      </c>
      <c r="H25" s="73">
        <v>1.5596493035662988E-2</v>
      </c>
      <c r="I25" s="73">
        <f t="shared" si="2"/>
        <v>1.5596493035662988E-2</v>
      </c>
      <c r="J25" s="72">
        <f>分析係数表!G28</f>
        <v>0.17968722251031818</v>
      </c>
      <c r="K25" s="74">
        <f t="shared" si="3"/>
        <v>2.8024905144798033E-3</v>
      </c>
      <c r="L25" s="75"/>
      <c r="M25" s="76"/>
      <c r="N25" s="77">
        <f>分析係数表!H28</f>
        <v>8.1409051127791718E-3</v>
      </c>
      <c r="O25" s="78">
        <f t="shared" si="4"/>
        <v>5.2966908294683521E-2</v>
      </c>
      <c r="P25" s="72">
        <f>分析係数表!C28</f>
        <v>0.22512814125204084</v>
      </c>
      <c r="Q25" s="78">
        <f t="shared" si="5"/>
        <v>1.1924341612249405E-2</v>
      </c>
      <c r="R25" s="79">
        <v>1.5344993108311691E-2</v>
      </c>
      <c r="S25" s="80">
        <f t="shared" si="6"/>
        <v>3.0941486143974677E-2</v>
      </c>
      <c r="T25" s="81">
        <f>分析係数表!F28</f>
        <v>0.30733691598411605</v>
      </c>
      <c r="U25" s="82">
        <f t="shared" si="7"/>
        <v>9.509460927454437E-3</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投入係数表!AE26</f>
        <v>7.0323249452296002E-5</v>
      </c>
      <c r="E26" s="73">
        <f t="shared" si="0"/>
        <v>7.0323249452295998E-3</v>
      </c>
      <c r="F26" s="72">
        <f>分析係数表!C29</f>
        <v>0.20292812083079403</v>
      </c>
      <c r="G26" s="73">
        <f t="shared" si="1"/>
        <v>1.4270564862069594E-3</v>
      </c>
      <c r="H26" s="73">
        <v>3.4838956327322687E-2</v>
      </c>
      <c r="I26" s="73">
        <f t="shared" si="2"/>
        <v>3.4838956327322687E-2</v>
      </c>
      <c r="J26" s="72">
        <f>分析係数表!G29</f>
        <v>0.25422836329948895</v>
      </c>
      <c r="K26" s="74">
        <f t="shared" si="3"/>
        <v>8.8570508461576214E-3</v>
      </c>
      <c r="L26" s="75"/>
      <c r="M26" s="76"/>
      <c r="N26" s="77">
        <f>分析係数表!H29</f>
        <v>1.2173975242294967E-2</v>
      </c>
      <c r="O26" s="78">
        <f t="shared" si="4"/>
        <v>7.9207142364082272E-2</v>
      </c>
      <c r="P26" s="72">
        <f>分析係数表!C29</f>
        <v>0.20292812083079403</v>
      </c>
      <c r="Q26" s="78">
        <f t="shared" si="5"/>
        <v>1.6073356556320393E-2</v>
      </c>
      <c r="R26" s="79">
        <v>2.3438771098802956E-2</v>
      </c>
      <c r="S26" s="80">
        <f t="shared" si="6"/>
        <v>5.8277727426125643E-2</v>
      </c>
      <c r="T26" s="81">
        <f>分析係数表!F29</f>
        <v>0.40384720428768384</v>
      </c>
      <c r="U26" s="82">
        <f t="shared" si="7"/>
        <v>2.3535297293280518E-2</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投入係数表!AE27</f>
        <v>9.0174145657338865E-3</v>
      </c>
      <c r="E27" s="73">
        <f t="shared" si="0"/>
        <v>0.90174145657338867</v>
      </c>
      <c r="F27" s="72">
        <f>分析係数表!C30</f>
        <v>1</v>
      </c>
      <c r="G27" s="73">
        <f t="shared" si="1"/>
        <v>0.90174145657338867</v>
      </c>
      <c r="H27" s="73">
        <v>0.96677320570699554</v>
      </c>
      <c r="I27" s="73">
        <f t="shared" si="2"/>
        <v>0.96677320570699554</v>
      </c>
      <c r="J27" s="72">
        <f>分析係数表!G30</f>
        <v>0.34673715455884868</v>
      </c>
      <c r="K27" s="74">
        <f t="shared" si="3"/>
        <v>0.3352161904505801</v>
      </c>
      <c r="L27" s="75"/>
      <c r="M27" s="76"/>
      <c r="N27" s="77">
        <f>分析係数表!H30</f>
        <v>0</v>
      </c>
      <c r="O27" s="78">
        <f t="shared" si="4"/>
        <v>0</v>
      </c>
      <c r="P27" s="72">
        <f>分析係数表!C30</f>
        <v>1</v>
      </c>
      <c r="Q27" s="78">
        <f t="shared" si="5"/>
        <v>0</v>
      </c>
      <c r="R27" s="79">
        <v>2.7975269367670648E-2</v>
      </c>
      <c r="S27" s="80">
        <f t="shared" si="6"/>
        <v>0.99474847507466624</v>
      </c>
      <c r="T27" s="81">
        <f>分析係数表!F30</f>
        <v>0.44336430675838301</v>
      </c>
      <c r="U27" s="82">
        <f t="shared" si="7"/>
        <v>0.44103596805043804</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投入係数表!AE28</f>
        <v>3.7579757514332218E-3</v>
      </c>
      <c r="E28" s="73">
        <f t="shared" si="0"/>
        <v>0.37579757514332218</v>
      </c>
      <c r="F28" s="72">
        <f>分析係数表!C31</f>
        <v>0.99667993786519227</v>
      </c>
      <c r="G28" s="73">
        <f t="shared" si="1"/>
        <v>0.37454990384373626</v>
      </c>
      <c r="H28" s="73">
        <v>0.51602965261050171</v>
      </c>
      <c r="I28" s="73">
        <f t="shared" si="2"/>
        <v>0.51602965261050171</v>
      </c>
      <c r="J28" s="72">
        <f>分析係数表!G31</f>
        <v>7.0744430198025232E-2</v>
      </c>
      <c r="K28" s="74">
        <f t="shared" si="3"/>
        <v>3.6506223739214846E-2</v>
      </c>
      <c r="L28" s="75"/>
      <c r="M28" s="76"/>
      <c r="N28" s="77">
        <f>分析係数表!H31</f>
        <v>1.5783931066306964E-2</v>
      </c>
      <c r="O28" s="78">
        <f t="shared" si="4"/>
        <v>0.1026944814780284</v>
      </c>
      <c r="P28" s="72">
        <f>分析係数表!C31</f>
        <v>0.99667993786519227</v>
      </c>
      <c r="Q28" s="78">
        <f t="shared" si="5"/>
        <v>0.10235352941861948</v>
      </c>
      <c r="R28" s="79">
        <v>0.1940692638938942</v>
      </c>
      <c r="S28" s="80">
        <f t="shared" si="6"/>
        <v>0.71009891650439594</v>
      </c>
      <c r="T28" s="81">
        <f>分析係数表!F31</f>
        <v>0.308369223350977</v>
      </c>
      <c r="U28" s="82">
        <f t="shared" si="7"/>
        <v>0.21897265138483082</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投入係数表!AE29</f>
        <v>3.8832004851070473E-4</v>
      </c>
      <c r="E29" s="73">
        <f t="shared" si="0"/>
        <v>3.8832004851070474E-2</v>
      </c>
      <c r="F29" s="72">
        <f>分析係数表!C32</f>
        <v>0.99973750468741629</v>
      </c>
      <c r="G29" s="73">
        <f t="shared" si="1"/>
        <v>3.8821811631818838E-2</v>
      </c>
      <c r="H29" s="73">
        <v>6.2698500834150836E-2</v>
      </c>
      <c r="I29" s="73">
        <f t="shared" si="2"/>
        <v>6.2698500834150836E-2</v>
      </c>
      <c r="J29" s="72">
        <f>分析係数表!G32</f>
        <v>0.13654952076677315</v>
      </c>
      <c r="K29" s="74">
        <f t="shared" si="3"/>
        <v>8.5614502416984234E-3</v>
      </c>
      <c r="L29" s="75"/>
      <c r="M29" s="76"/>
      <c r="N29" s="77">
        <f>分析係数表!H32</f>
        <v>6.1925380029087757E-3</v>
      </c>
      <c r="O29" s="78">
        <f t="shared" si="4"/>
        <v>4.0290310225644929E-2</v>
      </c>
      <c r="P29" s="72">
        <f>分析係数表!C32</f>
        <v>0.99973750468741629</v>
      </c>
      <c r="Q29" s="78">
        <f t="shared" si="5"/>
        <v>4.0279734208068151E-2</v>
      </c>
      <c r="R29" s="79">
        <v>5.9989871198647432E-2</v>
      </c>
      <c r="S29" s="80">
        <f t="shared" si="6"/>
        <v>0.12268837203279827</v>
      </c>
      <c r="T29" s="81">
        <f>分析係数表!F32</f>
        <v>0.46980830670926516</v>
      </c>
      <c r="U29" s="82">
        <f t="shared" si="7"/>
        <v>5.7640016317645315E-2</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投入係数表!AE30</f>
        <v>1.2337412184613334E-5</v>
      </c>
      <c r="E30" s="73">
        <f t="shared" si="0"/>
        <v>1.2337412184613334E-3</v>
      </c>
      <c r="F30" s="72">
        <f>分析係数表!C33</f>
        <v>0.92720800471848297</v>
      </c>
      <c r="G30" s="73">
        <f t="shared" si="1"/>
        <v>1.143934733508483E-3</v>
      </c>
      <c r="H30" s="73">
        <v>3.6835866554472456E-2</v>
      </c>
      <c r="I30" s="73">
        <f t="shared" si="2"/>
        <v>3.6835866554472456E-2</v>
      </c>
      <c r="J30" s="72">
        <f>分析係数表!G33</f>
        <v>0.48251618559482062</v>
      </c>
      <c r="K30" s="74">
        <f t="shared" si="3"/>
        <v>1.7773901822943878E-2</v>
      </c>
      <c r="L30" s="75"/>
      <c r="M30" s="76"/>
      <c r="N30" s="77">
        <f>分析係数表!H33</f>
        <v>1.0711870111293417E-3</v>
      </c>
      <c r="O30" s="78">
        <f t="shared" si="4"/>
        <v>6.9694294920451096E-3</v>
      </c>
      <c r="P30" s="72">
        <f>分析係数表!C33</f>
        <v>0.92720800471848297</v>
      </c>
      <c r="Q30" s="78">
        <f t="shared" si="5"/>
        <v>6.4621108133452966E-3</v>
      </c>
      <c r="R30" s="79">
        <v>2.6251492636441224E-2</v>
      </c>
      <c r="S30" s="80">
        <f t="shared" si="6"/>
        <v>6.3087359190913683E-2</v>
      </c>
      <c r="T30" s="81">
        <f>分析係数表!F33</f>
        <v>0.61375438359859724</v>
      </c>
      <c r="U30" s="82">
        <f t="shared" si="7"/>
        <v>3.8720143253082526E-2</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投入係数表!AE31</f>
        <v>1.4129421304428422E-3</v>
      </c>
      <c r="E31" s="73">
        <f t="shared" si="0"/>
        <v>0.14129421304428422</v>
      </c>
      <c r="F31" s="72">
        <f>分析係数表!C34</f>
        <v>0.43058167090385968</v>
      </c>
      <c r="G31" s="73">
        <f t="shared" si="1"/>
        <v>6.0838698341653827E-2</v>
      </c>
      <c r="H31" s="73">
        <v>0.1624180339338113</v>
      </c>
      <c r="I31" s="73">
        <f t="shared" si="2"/>
        <v>0.1624180339338113</v>
      </c>
      <c r="J31" s="72">
        <f>分析係数表!G34</f>
        <v>0.40252218378442245</v>
      </c>
      <c r="K31" s="74">
        <f t="shared" si="3"/>
        <v>6.5376861705010156E-2</v>
      </c>
      <c r="L31" s="75"/>
      <c r="M31" s="76"/>
      <c r="N31" s="77">
        <f>分析係数表!H34</f>
        <v>0.17332617383102331</v>
      </c>
      <c r="O31" s="78">
        <f t="shared" si="4"/>
        <v>1.1277064929752136</v>
      </c>
      <c r="P31" s="72">
        <f>分析係数表!C34</f>
        <v>0.43058167090385968</v>
      </c>
      <c r="Q31" s="78">
        <f t="shared" si="5"/>
        <v>0.48556974603439917</v>
      </c>
      <c r="R31" s="79">
        <v>0.54546426676083093</v>
      </c>
      <c r="S31" s="80">
        <f t="shared" si="6"/>
        <v>0.7078823006946422</v>
      </c>
      <c r="T31" s="81">
        <f>分析係数表!F34</f>
        <v>0.66293540075026103</v>
      </c>
      <c r="U31" s="82">
        <f t="shared" si="7"/>
        <v>0.46928023669501939</v>
      </c>
      <c r="V31" s="83">
        <f>分析係数表!D34</f>
        <v>0.16067471370017011</v>
      </c>
      <c r="W31" s="84">
        <f t="shared" si="8"/>
        <v>0</v>
      </c>
      <c r="X31" s="72">
        <f>分析係数表!E34</f>
        <v>0.14658203786750718</v>
      </c>
      <c r="Y31" s="85">
        <f t="shared" si="9"/>
        <v>0</v>
      </c>
    </row>
    <row r="32" spans="1:25" x14ac:dyDescent="0.15">
      <c r="A32" s="10" t="s">
        <v>20</v>
      </c>
      <c r="B32" s="9" t="s">
        <v>37</v>
      </c>
      <c r="C32" s="86"/>
      <c r="D32" s="72">
        <f>投入係数表!AE32</f>
        <v>7.6431193789593455E-2</v>
      </c>
      <c r="E32" s="73">
        <f t="shared" si="0"/>
        <v>7.6431193789593452</v>
      </c>
      <c r="F32" s="72">
        <f>分析係数表!C35</f>
        <v>0.85041941808411148</v>
      </c>
      <c r="G32" s="73">
        <f t="shared" si="1"/>
        <v>6.499857134602002</v>
      </c>
      <c r="H32" s="73">
        <v>7.0229754697726978</v>
      </c>
      <c r="I32" s="73">
        <f t="shared" si="2"/>
        <v>7.0229754697726978</v>
      </c>
      <c r="J32" s="72">
        <f>分析係数表!G35</f>
        <v>0.31439227022235533</v>
      </c>
      <c r="K32" s="74">
        <f t="shared" si="3"/>
        <v>2.2079692016577508</v>
      </c>
      <c r="L32" s="75"/>
      <c r="M32" s="76"/>
      <c r="N32" s="77">
        <f>分析係数表!H35</f>
        <v>5.0116599150103677E-2</v>
      </c>
      <c r="O32" s="78">
        <f t="shared" si="4"/>
        <v>0.32607201219653398</v>
      </c>
      <c r="P32" s="72">
        <f>分析係数表!C35</f>
        <v>0.85041941808411148</v>
      </c>
      <c r="Q32" s="78">
        <f t="shared" si="5"/>
        <v>0.27729797086569175</v>
      </c>
      <c r="R32" s="79">
        <v>0.42584378244198029</v>
      </c>
      <c r="S32" s="80">
        <f t="shared" si="6"/>
        <v>7.4488192522146779</v>
      </c>
      <c r="T32" s="81">
        <f>分析係数表!F35</f>
        <v>0.64510687312527537</v>
      </c>
      <c r="U32" s="82">
        <f t="shared" si="7"/>
        <v>4.8052844962715628</v>
      </c>
      <c r="V32" s="83">
        <f>分析係数表!D35</f>
        <v>4.4457450663799247E-2</v>
      </c>
      <c r="W32" s="84">
        <f t="shared" si="8"/>
        <v>0</v>
      </c>
      <c r="X32" s="72">
        <f>分析係数表!E35</f>
        <v>4.3787951741632962E-2</v>
      </c>
      <c r="Y32" s="85">
        <f t="shared" si="9"/>
        <v>0</v>
      </c>
    </row>
    <row r="33" spans="1:25" x14ac:dyDescent="0.15">
      <c r="A33" s="10" t="s">
        <v>21</v>
      </c>
      <c r="B33" s="9" t="s">
        <v>38</v>
      </c>
      <c r="C33" s="71">
        <f>最終需要_まとめ!C34</f>
        <v>100</v>
      </c>
      <c r="D33" s="72">
        <f>投入係数表!AE33</f>
        <v>2.8263469138426072E-2</v>
      </c>
      <c r="E33" s="73">
        <f t="shared" si="0"/>
        <v>2.8263469138426074</v>
      </c>
      <c r="F33" s="72">
        <f>分析係数表!C36</f>
        <v>0.99367212085214862</v>
      </c>
      <c r="G33" s="73">
        <f t="shared" si="1"/>
        <v>2.8084621321419085</v>
      </c>
      <c r="H33" s="73">
        <v>3.0593890209470889</v>
      </c>
      <c r="I33" s="73">
        <f t="shared" si="2"/>
        <v>103.05938902094709</v>
      </c>
      <c r="J33" s="72">
        <f>分析係数表!G36</f>
        <v>5.4622350270852466E-2</v>
      </c>
      <c r="K33" s="74">
        <f t="shared" si="3"/>
        <v>5.6293460458022189</v>
      </c>
      <c r="L33" s="75"/>
      <c r="M33" s="76"/>
      <c r="N33" s="77">
        <f>分析係数表!H36</f>
        <v>0.22260102528255266</v>
      </c>
      <c r="O33" s="78">
        <f t="shared" si="4"/>
        <v>1.4483018692768446</v>
      </c>
      <c r="P33" s="72">
        <f>分析係数表!C36</f>
        <v>0.99367212085214862</v>
      </c>
      <c r="Q33" s="78">
        <f t="shared" si="5"/>
        <v>1.4391371900784535</v>
      </c>
      <c r="R33" s="79">
        <v>1.5335994897260929</v>
      </c>
      <c r="S33" s="80">
        <f t="shared" si="6"/>
        <v>104.59298851067318</v>
      </c>
      <c r="T33" s="81">
        <f>分析係数表!F36</f>
        <v>0.84078106922799567</v>
      </c>
      <c r="U33" s="82">
        <f t="shared" si="7"/>
        <v>87.939804713755265</v>
      </c>
      <c r="V33" s="83">
        <f>分析係数表!D36</f>
        <v>1.6146279761308086E-2</v>
      </c>
      <c r="W33" s="84">
        <f t="shared" si="8"/>
        <v>2</v>
      </c>
      <c r="X33" s="72">
        <f>分析係数表!E36</f>
        <v>1.4152245516969955E-2</v>
      </c>
      <c r="Y33" s="85">
        <f t="shared" si="9"/>
        <v>1</v>
      </c>
    </row>
    <row r="34" spans="1:25" x14ac:dyDescent="0.15">
      <c r="A34" s="10" t="s">
        <v>22</v>
      </c>
      <c r="B34" s="9" t="s">
        <v>471</v>
      </c>
      <c r="C34" s="86"/>
      <c r="D34" s="72">
        <f>投入係数表!AE34</f>
        <v>1.0674945892736687E-3</v>
      </c>
      <c r="E34" s="73">
        <f t="shared" si="0"/>
        <v>0.10674945892736687</v>
      </c>
      <c r="F34" s="72">
        <f>分析係数表!C37</f>
        <v>0.57178358697686016</v>
      </c>
      <c r="G34" s="73">
        <f t="shared" si="1"/>
        <v>6.1037588533328836E-2</v>
      </c>
      <c r="H34" s="73">
        <v>0.26655986861851488</v>
      </c>
      <c r="I34" s="73">
        <f t="shared" si="2"/>
        <v>0.26655986861851488</v>
      </c>
      <c r="J34" s="72">
        <f>分析係数表!G37</f>
        <v>0.36884830758302428</v>
      </c>
      <c r="K34" s="74">
        <f t="shared" si="3"/>
        <v>9.8320156409492515E-2</v>
      </c>
      <c r="L34" s="75"/>
      <c r="M34" s="76"/>
      <c r="N34" s="77">
        <f>分析係数表!H37</f>
        <v>4.5622990798280361E-2</v>
      </c>
      <c r="O34" s="78">
        <f t="shared" si="4"/>
        <v>0.29683539314914698</v>
      </c>
      <c r="P34" s="72">
        <f>分析係数表!C37</f>
        <v>0.57178358697686016</v>
      </c>
      <c r="Q34" s="78">
        <f t="shared" si="5"/>
        <v>0.16972560583650576</v>
      </c>
      <c r="R34" s="79">
        <v>0.22925234262985753</v>
      </c>
      <c r="S34" s="80">
        <f t="shared" si="6"/>
        <v>0.49581221124837238</v>
      </c>
      <c r="T34" s="81">
        <f>分析係数表!F37</f>
        <v>0.64429400301330442</v>
      </c>
      <c r="U34" s="82">
        <f t="shared" si="7"/>
        <v>0.31944883432809196</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投入係数表!AE35</f>
        <v>3.2160549212240808E-3</v>
      </c>
      <c r="E35" s="73">
        <f t="shared" si="0"/>
        <v>0.32160549212240808</v>
      </c>
      <c r="F35" s="72">
        <f>分析係数表!C38</f>
        <v>0.42668283982472699</v>
      </c>
      <c r="G35" s="73">
        <f t="shared" si="1"/>
        <v>0.13722354468201794</v>
      </c>
      <c r="H35" s="73">
        <v>0.40917900106307786</v>
      </c>
      <c r="I35" s="73">
        <f t="shared" si="2"/>
        <v>0.40917900106307786</v>
      </c>
      <c r="J35" s="72">
        <f>分析係数表!G38</f>
        <v>0.18042179614021467</v>
      </c>
      <c r="K35" s="74">
        <f t="shared" si="3"/>
        <v>7.3824810314659317E-2</v>
      </c>
      <c r="L35" s="75"/>
      <c r="M35" s="76"/>
      <c r="N35" s="77">
        <f>分析係数表!H38</f>
        <v>3.1385057501308801E-2</v>
      </c>
      <c r="O35" s="78">
        <f t="shared" si="4"/>
        <v>0.2041995870810103</v>
      </c>
      <c r="P35" s="72">
        <f>分析係数表!C38</f>
        <v>0.42668283982472699</v>
      </c>
      <c r="Q35" s="78">
        <f t="shared" si="5"/>
        <v>8.7128459706762112E-2</v>
      </c>
      <c r="R35" s="79">
        <v>0.13962031397540864</v>
      </c>
      <c r="S35" s="80">
        <f t="shared" si="6"/>
        <v>0.54879931503848645</v>
      </c>
      <c r="T35" s="81">
        <f>分析係数表!F38</f>
        <v>0.52437100026299643</v>
      </c>
      <c r="U35" s="82">
        <f t="shared" si="7"/>
        <v>0.28777444577037842</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投入係数表!AE36</f>
        <v>0</v>
      </c>
      <c r="E36" s="73">
        <f t="shared" si="0"/>
        <v>0</v>
      </c>
      <c r="F36" s="72">
        <f>分析係数表!C39</f>
        <v>1</v>
      </c>
      <c r="G36" s="73">
        <f t="shared" si="1"/>
        <v>0</v>
      </c>
      <c r="H36" s="73">
        <v>6.0087307100418264E-2</v>
      </c>
      <c r="I36" s="73">
        <f t="shared" si="2"/>
        <v>6.0087307100418264E-2</v>
      </c>
      <c r="J36" s="72">
        <f>分析係数表!G39</f>
        <v>0.351753812215997</v>
      </c>
      <c r="K36" s="74">
        <f t="shared" si="3"/>
        <v>2.113593933836547E-2</v>
      </c>
      <c r="L36" s="75"/>
      <c r="M36" s="76"/>
      <c r="N36" s="77">
        <f>分析係数表!H39</f>
        <v>2.6196741762610056E-3</v>
      </c>
      <c r="O36" s="78">
        <f t="shared" si="4"/>
        <v>1.7044301577493544E-2</v>
      </c>
      <c r="P36" s="72">
        <f>分析係数表!C39</f>
        <v>1</v>
      </c>
      <c r="Q36" s="78">
        <f t="shared" si="5"/>
        <v>1.7044301577493544E-2</v>
      </c>
      <c r="R36" s="79">
        <v>2.2174185882644703E-2</v>
      </c>
      <c r="S36" s="80">
        <f t="shared" si="6"/>
        <v>8.226149298306297E-2</v>
      </c>
      <c r="T36" s="81">
        <f>分析係数表!F39</f>
        <v>0.70125652740175148</v>
      </c>
      <c r="U36" s="82">
        <f t="shared" si="7"/>
        <v>5.7686408908186285E-2</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投入係数表!AE37</f>
        <v>9.2530591384600011E-7</v>
      </c>
      <c r="E37" s="73">
        <f t="shared" si="0"/>
        <v>9.2530591384600006E-5</v>
      </c>
      <c r="F37" s="72">
        <f>分析係数表!C40</f>
        <v>0.86812466863195592</v>
      </c>
      <c r="G37" s="73">
        <f t="shared" si="1"/>
        <v>8.0328088984074795E-5</v>
      </c>
      <c r="H37" s="73">
        <v>4.7161612595111218E-3</v>
      </c>
      <c r="I37" s="73">
        <f t="shared" si="2"/>
        <v>4.7161612595111218E-3</v>
      </c>
      <c r="J37" s="72">
        <f>分析係数表!G40</f>
        <v>0.5308449982881025</v>
      </c>
      <c r="K37" s="74">
        <f t="shared" si="3"/>
        <v>2.5035506157315966E-3</v>
      </c>
      <c r="L37" s="75"/>
      <c r="M37" s="76"/>
      <c r="N37" s="77">
        <f>分析係数表!H40</f>
        <v>3.1726768564274997E-2</v>
      </c>
      <c r="O37" s="78">
        <f t="shared" si="4"/>
        <v>0.20642285074575906</v>
      </c>
      <c r="P37" s="72">
        <f>分析係数表!C40</f>
        <v>0.86812466863195592</v>
      </c>
      <c r="Q37" s="78">
        <f t="shared" si="5"/>
        <v>0.17920076890172579</v>
      </c>
      <c r="R37" s="79">
        <v>0.18076737556270983</v>
      </c>
      <c r="S37" s="80">
        <f t="shared" si="6"/>
        <v>0.18548353682222096</v>
      </c>
      <c r="T37" s="81">
        <f>分析係数表!F40</f>
        <v>0.72849135138041188</v>
      </c>
      <c r="U37" s="82">
        <f t="shared" si="7"/>
        <v>0.13512315239843814</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投入係数表!AE38</f>
        <v>6.168706092306667E-6</v>
      </c>
      <c r="E38" s="73">
        <f t="shared" si="0"/>
        <v>6.1687060923066672E-4</v>
      </c>
      <c r="F38" s="72">
        <f>分析係数表!C41</f>
        <v>0.9999434031873089</v>
      </c>
      <c r="G38" s="73">
        <f t="shared" si="1"/>
        <v>6.1683569632034149E-4</v>
      </c>
      <c r="H38" s="73">
        <v>3.3236236746614313E-3</v>
      </c>
      <c r="I38" s="73">
        <f t="shared" si="2"/>
        <v>3.3236236746614313E-3</v>
      </c>
      <c r="J38" s="72">
        <f>分析係数表!G41</f>
        <v>0.50163334603597476</v>
      </c>
      <c r="K38" s="74">
        <f t="shared" si="3"/>
        <v>1.6672404648847958E-3</v>
      </c>
      <c r="L38" s="75"/>
      <c r="M38" s="76"/>
      <c r="N38" s="77">
        <f>分析係数表!H41</f>
        <v>4.605647758626856E-2</v>
      </c>
      <c r="O38" s="78">
        <f t="shared" si="4"/>
        <v>0.29965577425275247</v>
      </c>
      <c r="P38" s="72">
        <f>分析係数表!C41</f>
        <v>0.9999434031873089</v>
      </c>
      <c r="Q38" s="78">
        <f t="shared" si="5"/>
        <v>0.29963881469102527</v>
      </c>
      <c r="R38" s="79">
        <v>0.30525783378577703</v>
      </c>
      <c r="S38" s="80">
        <f t="shared" si="6"/>
        <v>0.30858145746043847</v>
      </c>
      <c r="T38" s="81">
        <f>分析係数表!F41</f>
        <v>0.6065809667987323</v>
      </c>
      <c r="U38" s="82">
        <f t="shared" si="7"/>
        <v>0.18717963880251465</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投入係数表!AE39</f>
        <v>3.0473408095994938E-4</v>
      </c>
      <c r="E39" s="73">
        <f>$C$33*D39</f>
        <v>3.0473408095994938E-2</v>
      </c>
      <c r="F39" s="72">
        <f>分析係数表!C42</f>
        <v>0.93692850875802069</v>
      </c>
      <c r="G39" s="73">
        <f>E39*F39</f>
        <v>2.8551404804155134E-2</v>
      </c>
      <c r="H39" s="73">
        <v>5.8838172034720443E-2</v>
      </c>
      <c r="I39" s="73">
        <f>C39+H39</f>
        <v>5.8838172034720443E-2</v>
      </c>
      <c r="J39" s="72">
        <f>分析係数表!G42</f>
        <v>0.49922072097325781</v>
      </c>
      <c r="K39" s="74">
        <f>I39*J39</f>
        <v>2.9373234663921714E-2</v>
      </c>
      <c r="L39" s="75"/>
      <c r="M39" s="76"/>
      <c r="N39" s="77">
        <f>分析係数表!H42</f>
        <v>1.1809361738003208E-2</v>
      </c>
      <c r="O39" s="78">
        <f t="shared" si="4"/>
        <v>7.6834869284211946E-2</v>
      </c>
      <c r="P39" s="72">
        <f>分析係数表!C42</f>
        <v>0.93692850875802069</v>
      </c>
      <c r="Q39" s="78">
        <f>O39*P39</f>
        <v>7.1988779499074146E-2</v>
      </c>
      <c r="R39" s="79">
        <v>7.8659499968506089E-2</v>
      </c>
      <c r="S39" s="80">
        <f>I39+R39</f>
        <v>0.13749767200322655</v>
      </c>
      <c r="T39" s="81">
        <f>分析係数表!F42</f>
        <v>0.57339238661209846</v>
      </c>
      <c r="U39" s="82">
        <f>S39*T39</f>
        <v>7.8840118303537585E-2</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投入係数表!AE40</f>
        <v>2.6587123257841735E-2</v>
      </c>
      <c r="E40" s="73">
        <f>$C$33*D40</f>
        <v>2.6587123257841734</v>
      </c>
      <c r="F40" s="72">
        <f>分析係数表!C43</f>
        <v>0.64668770435795053</v>
      </c>
      <c r="G40" s="73">
        <f>E40*F40</f>
        <v>1.7193565705095546</v>
      </c>
      <c r="H40" s="73">
        <v>2.7260111249055003</v>
      </c>
      <c r="I40" s="73">
        <f>C40+H40</f>
        <v>2.7260111249055003</v>
      </c>
      <c r="J40" s="72">
        <f>分析係数表!G43</f>
        <v>0.34525361813281841</v>
      </c>
      <c r="K40" s="74">
        <f>I40*J40</f>
        <v>0.94116520394393832</v>
      </c>
      <c r="L40" s="75"/>
      <c r="M40" s="76"/>
      <c r="N40" s="77">
        <f>分析係数表!H43</f>
        <v>1.6687581740348217E-2</v>
      </c>
      <c r="O40" s="78">
        <f t="shared" si="4"/>
        <v>0.10857387470510804</v>
      </c>
      <c r="P40" s="72">
        <f>分析係数表!C43</f>
        <v>0.64668770435795053</v>
      </c>
      <c r="Q40" s="78">
        <f>O40*P40</f>
        <v>7.0213389786294073E-2</v>
      </c>
      <c r="R40" s="79">
        <v>0.28298153867916642</v>
      </c>
      <c r="S40" s="80">
        <f>I40+R40</f>
        <v>3.0089926635846669</v>
      </c>
      <c r="T40" s="81">
        <f>分析係数表!F43</f>
        <v>0.5971160790993254</v>
      </c>
      <c r="U40" s="82">
        <f>S40*T40</f>
        <v>1.7967179013183119</v>
      </c>
      <c r="V40" s="83">
        <f>分析係数表!D43</f>
        <v>0.11965406207615147</v>
      </c>
      <c r="W40" s="84">
        <f>ROUND(S40*V40,0)</f>
        <v>0</v>
      </c>
      <c r="X40" s="72">
        <f>分析係数表!E43</f>
        <v>0.10089499703022012</v>
      </c>
      <c r="Y40" s="85">
        <f>ROUND(S40*X40,0)</f>
        <v>0</v>
      </c>
    </row>
    <row r="41" spans="1:25" x14ac:dyDescent="0.15">
      <c r="A41" s="10" t="s">
        <v>166</v>
      </c>
      <c r="B41" s="9" t="s">
        <v>42</v>
      </c>
      <c r="C41" s="86"/>
      <c r="D41" s="72">
        <f>投入係数表!AE41</f>
        <v>5.0891825261530001E-4</v>
      </c>
      <c r="E41" s="73">
        <f>$C$33*D41</f>
        <v>5.0891825261530001E-2</v>
      </c>
      <c r="F41" s="72">
        <f>分析係数表!C44</f>
        <v>0.69156580457188765</v>
      </c>
      <c r="G41" s="73">
        <f>E41*F41</f>
        <v>3.5195046083121913E-2</v>
      </c>
      <c r="H41" s="73">
        <v>4.246679244856659E-2</v>
      </c>
      <c r="I41" s="73">
        <f>C41+H41</f>
        <v>4.246679244856659E-2</v>
      </c>
      <c r="J41" s="72">
        <f>分析係数表!G44</f>
        <v>0.27271905819722003</v>
      </c>
      <c r="K41" s="74">
        <f>I41*J41</f>
        <v>1.1581503641229896E-2</v>
      </c>
      <c r="L41" s="75"/>
      <c r="M41" s="76"/>
      <c r="N41" s="77">
        <f>分析係数表!H44</f>
        <v>0.15674397651271663</v>
      </c>
      <c r="O41" s="78">
        <f t="shared" si="4"/>
        <v>1.019818277535339</v>
      </c>
      <c r="P41" s="72">
        <f>分析係数表!C44</f>
        <v>0.69156580457188765</v>
      </c>
      <c r="Q41" s="78">
        <f>O41*P41</f>
        <v>0.70527144762084337</v>
      </c>
      <c r="R41" s="79">
        <v>0.71869194816045823</v>
      </c>
      <c r="S41" s="80">
        <f>I41+R41</f>
        <v>0.76115874060902478</v>
      </c>
      <c r="T41" s="81">
        <f>分析係数表!F44</f>
        <v>0.50862281906626206</v>
      </c>
      <c r="U41" s="82">
        <f>S41*T41</f>
        <v>0.38714270440548793</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投入係数表!AE42</f>
        <v>3.0781843400610272E-4</v>
      </c>
      <c r="E42" s="73">
        <f>$C$33*D42</f>
        <v>3.078184340061027E-2</v>
      </c>
      <c r="F42" s="72">
        <f>分析係数表!C45</f>
        <v>1</v>
      </c>
      <c r="G42" s="73">
        <f>E42*F42</f>
        <v>3.078184340061027E-2</v>
      </c>
      <c r="H42" s="73">
        <v>6.4565652462041934E-2</v>
      </c>
      <c r="I42" s="73">
        <f>C42+H42</f>
        <v>6.4565652462041934E-2</v>
      </c>
      <c r="J42" s="72">
        <f>分析係数表!G45</f>
        <v>0</v>
      </c>
      <c r="K42" s="74">
        <f>I42*J42</f>
        <v>0</v>
      </c>
      <c r="L42" s="75"/>
      <c r="M42" s="76"/>
      <c r="N42" s="77">
        <f>分析係数表!H45</f>
        <v>0</v>
      </c>
      <c r="O42" s="78">
        <f t="shared" si="4"/>
        <v>0</v>
      </c>
      <c r="P42" s="72">
        <f>分析係数表!C45</f>
        <v>1</v>
      </c>
      <c r="Q42" s="78">
        <f>O42*P42</f>
        <v>0</v>
      </c>
      <c r="R42" s="79">
        <v>7.9549411604035863E-3</v>
      </c>
      <c r="S42" s="80">
        <f>I42+R42</f>
        <v>7.252059362244552E-2</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投入係数表!AE43</f>
        <v>1.7429679063812489E-3</v>
      </c>
      <c r="E43" s="441">
        <f>$C$33*D43</f>
        <v>0.17429679063812489</v>
      </c>
      <c r="F43" s="447">
        <f>分析係数表!C46</f>
        <v>0.99300149364803736</v>
      </c>
      <c r="G43" s="441">
        <f>E43*F43</f>
        <v>0.17307697344171727</v>
      </c>
      <c r="H43" s="441">
        <v>0.24366219633141398</v>
      </c>
      <c r="I43" s="441">
        <f>C43+H43</f>
        <v>0.24366219633141398</v>
      </c>
      <c r="J43" s="447">
        <f>分析係数表!G46</f>
        <v>1.2662527198429125E-2</v>
      </c>
      <c r="K43" s="442">
        <f>I43*J43</f>
        <v>3.0853791882755068E-3</v>
      </c>
      <c r="L43" s="448"/>
      <c r="M43" s="449"/>
      <c r="N43" s="450">
        <f>分析係数表!H46</f>
        <v>3.642815848522589E-5</v>
      </c>
      <c r="O43" s="451">
        <f t="shared" si="4"/>
        <v>2.3701135231294471E-4</v>
      </c>
      <c r="P43" s="447">
        <f>分析係数表!C46</f>
        <v>0.99300149364803736</v>
      </c>
      <c r="Q43" s="451">
        <f>O43*P43</f>
        <v>2.3535262685829531E-4</v>
      </c>
      <c r="R43" s="452">
        <v>2.0802378023535687E-2</v>
      </c>
      <c r="S43" s="444">
        <f>I43+R43</f>
        <v>0.26446457435494969</v>
      </c>
      <c r="T43" s="453">
        <f>分析係数表!F46</f>
        <v>0.42786180544499286</v>
      </c>
      <c r="U43" s="445">
        <f>S43*T43</f>
        <v>0.11315429025975034</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投入係数表!AE44</f>
        <v>0.15553929758794338</v>
      </c>
      <c r="E44" s="441">
        <f>SUM(E5:E43)</f>
        <v>15.553929758794338</v>
      </c>
      <c r="F44" s="447">
        <f>分析係数表!C47</f>
        <v>0.58532523599566522</v>
      </c>
      <c r="G44" s="441">
        <f>SUM(G5:G43)</f>
        <v>12.917369638918544</v>
      </c>
      <c r="H44" s="441">
        <f>SUM(H5:H43)</f>
        <v>16.00601907763318</v>
      </c>
      <c r="I44" s="441">
        <f>SUM(I5:I43)</f>
        <v>116.00601907763318</v>
      </c>
      <c r="J44" s="72">
        <f>分析係数表!G47</f>
        <v>0.25475569279079324</v>
      </c>
      <c r="K44" s="442">
        <f>SUM(K5:K43)</f>
        <v>9.5399820207600499</v>
      </c>
      <c r="L44" s="15">
        <f>最終需要_まとめ!M21</f>
        <v>0.68200000000000005</v>
      </c>
      <c r="M44" s="441">
        <f>K44*L44</f>
        <v>6.5062677381583542</v>
      </c>
      <c r="N44" s="77">
        <f>分析係数表!H47</f>
        <v>1</v>
      </c>
      <c r="O44" s="443">
        <f>SUM(O5:O43)</f>
        <v>6.5062677381583551</v>
      </c>
      <c r="P44" s="72">
        <f>分析係数表!C47</f>
        <v>0.58532523599566522</v>
      </c>
      <c r="Q44" s="443">
        <f>SUM(Q5:Q43)</f>
        <v>4.2249279477448489</v>
      </c>
      <c r="R44" s="441">
        <f>SUM(R5:R43)</f>
        <v>5.1875831816369757</v>
      </c>
      <c r="S44" s="444">
        <f>SUM(S5:S43)</f>
        <v>121.19360225927012</v>
      </c>
      <c r="T44" s="453">
        <f>分析係数表!F47</f>
        <v>0.5063294671067512</v>
      </c>
      <c r="U44" s="445">
        <f>SUM(U5:U43)</f>
        <v>97.573105013195502</v>
      </c>
      <c r="V44" s="454">
        <f>分析係数表!D47</f>
        <v>6.4581730562403572E-2</v>
      </c>
      <c r="W44" s="458">
        <f>SUM(W5:W43)</f>
        <v>2</v>
      </c>
      <c r="X44" s="447">
        <f>分析係数表!E47</f>
        <v>5.7136770824146227E-2</v>
      </c>
      <c r="Y44" s="95">
        <f>SUM(Y5:Y43)</f>
        <v>1</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825</v>
      </c>
      <c r="C1" s="58"/>
      <c r="D1" s="58"/>
      <c r="E1" s="58"/>
      <c r="F1" s="59"/>
      <c r="G1" s="58" t="s">
        <v>445</v>
      </c>
    </row>
    <row r="2" spans="1:25" x14ac:dyDescent="0.15">
      <c r="B2" s="5" t="s">
        <v>471</v>
      </c>
      <c r="S2" s="5" t="s">
        <v>139</v>
      </c>
      <c r="U2" s="60" t="s">
        <v>170</v>
      </c>
      <c r="W2" s="5" t="s">
        <v>122</v>
      </c>
      <c r="Y2" s="5" t="s">
        <v>140</v>
      </c>
    </row>
    <row r="3" spans="1:25" ht="45" x14ac:dyDescent="0.15">
      <c r="B3" s="61"/>
      <c r="C3" s="62" t="s">
        <v>185</v>
      </c>
      <c r="D3" s="62" t="s">
        <v>826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827</v>
      </c>
      <c r="D4" s="68" t="s">
        <v>828</v>
      </c>
      <c r="E4" s="68" t="s">
        <v>829</v>
      </c>
      <c r="F4" s="68" t="s">
        <v>830</v>
      </c>
      <c r="G4" s="68" t="s">
        <v>831</v>
      </c>
      <c r="H4" s="68" t="s">
        <v>144</v>
      </c>
      <c r="I4" s="68" t="s">
        <v>832</v>
      </c>
      <c r="J4" s="68" t="s">
        <v>833</v>
      </c>
      <c r="K4" s="69" t="s">
        <v>834</v>
      </c>
      <c r="L4" s="68" t="s">
        <v>835</v>
      </c>
      <c r="M4" s="68" t="s">
        <v>836</v>
      </c>
      <c r="N4" s="68" t="s">
        <v>837</v>
      </c>
      <c r="O4" s="68" t="s">
        <v>838</v>
      </c>
      <c r="P4" s="68" t="s">
        <v>839</v>
      </c>
      <c r="Q4" s="68" t="s">
        <v>840</v>
      </c>
      <c r="R4" s="68" t="s">
        <v>145</v>
      </c>
      <c r="S4" s="68" t="s">
        <v>841</v>
      </c>
      <c r="T4" s="70" t="s">
        <v>842</v>
      </c>
      <c r="U4" s="69" t="s">
        <v>843</v>
      </c>
      <c r="V4" s="68" t="s">
        <v>844</v>
      </c>
      <c r="W4" s="68" t="s">
        <v>845</v>
      </c>
      <c r="X4" s="68" t="s">
        <v>846</v>
      </c>
      <c r="Y4" s="69" t="s">
        <v>847</v>
      </c>
    </row>
    <row r="5" spans="1:25" x14ac:dyDescent="0.15">
      <c r="A5" s="8" t="s">
        <v>219</v>
      </c>
      <c r="B5" s="9" t="s">
        <v>220</v>
      </c>
      <c r="C5" s="86"/>
      <c r="D5" s="72">
        <f>投入係数表!AF5</f>
        <v>1.7684864556043583E-5</v>
      </c>
      <c r="E5" s="73">
        <f t="shared" ref="E5:E38" si="0">$C$34*D5</f>
        <v>1.7684864556043584E-3</v>
      </c>
      <c r="F5" s="72">
        <f>分析係数表!C8</f>
        <v>0.16988323914406789</v>
      </c>
      <c r="G5" s="73">
        <f t="shared" ref="G5:G38" si="1">E5*F5</f>
        <v>3.0043620746048023E-4</v>
      </c>
      <c r="H5" s="73">
        <f t="array" ref="H5:H43">MMULT(逆行列係数!C5:AO43,'30'!G5:G43)</f>
        <v>1.2859739544594793E-3</v>
      </c>
      <c r="I5" s="73">
        <f t="shared" ref="I5:I38" si="2">C5+H5</f>
        <v>1.2859739544594793E-3</v>
      </c>
      <c r="J5" s="72">
        <f>分析係数表!G8</f>
        <v>0.11982810575688495</v>
      </c>
      <c r="K5" s="74">
        <f t="shared" ref="K5:K38" si="3">I5*J5</f>
        <v>1.5409582301557004E-4</v>
      </c>
      <c r="L5" s="75" t="s">
        <v>495</v>
      </c>
      <c r="M5" s="76" t="s">
        <v>495</v>
      </c>
      <c r="N5" s="77">
        <f>分析係数表!H8</f>
        <v>1.1007693311748612E-2</v>
      </c>
      <c r="O5" s="78">
        <f t="shared" ref="O5:O43" si="4">$M$44*N5</f>
        <v>0.3255666867612913</v>
      </c>
      <c r="P5" s="72">
        <f>分析係数表!C8</f>
        <v>0.16988323914406789</v>
      </c>
      <c r="Q5" s="78">
        <f t="shared" ref="Q5:Q38" si="5">O5*P5</f>
        <v>5.5308323304410288E-2</v>
      </c>
      <c r="R5" s="79">
        <f t="array" ref="R5:R43">MMULT(逆行列係数!C5:AO43,'30'!Q5:Q43)</f>
        <v>9.2685274902245957E-2</v>
      </c>
      <c r="S5" s="80">
        <f t="shared" ref="S5:S38" si="6">I5+R5</f>
        <v>9.3971248856705436E-2</v>
      </c>
      <c r="T5" s="81">
        <f>分析係数表!F8</f>
        <v>0.4520504153237429</v>
      </c>
      <c r="U5" s="82">
        <f t="shared" ref="U5:U38" si="7">S5*T5</f>
        <v>4.2479742074164495E-2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投入係数表!AF6</f>
        <v>0</v>
      </c>
      <c r="E6" s="73">
        <f t="shared" si="0"/>
        <v>0</v>
      </c>
      <c r="F6" s="72">
        <f>分析係数表!C9</f>
        <v>0.40976645435244163</v>
      </c>
      <c r="G6" s="73">
        <f t="shared" si="1"/>
        <v>0</v>
      </c>
      <c r="H6" s="73">
        <v>1.41373783803649E-3</v>
      </c>
      <c r="I6" s="73">
        <f t="shared" si="2"/>
        <v>1.41373783803649E-3</v>
      </c>
      <c r="J6" s="72">
        <f>分析係数表!G9</f>
        <v>0.27278621711745094</v>
      </c>
      <c r="K6" s="74">
        <f t="shared" si="3"/>
        <v>3.8564819683377768E-4</v>
      </c>
      <c r="L6" s="75"/>
      <c r="M6" s="76"/>
      <c r="N6" s="77">
        <f>分析係数表!H9</f>
        <v>5.6766522140644718E-4</v>
      </c>
      <c r="O6" s="78">
        <f t="shared" si="4"/>
        <v>1.6789429001047781E-2</v>
      </c>
      <c r="P6" s="72">
        <f>分析係数表!C9</f>
        <v>0.40976645435244163</v>
      </c>
      <c r="Q6" s="78">
        <f t="shared" si="5"/>
        <v>6.8797447923614058E-3</v>
      </c>
      <c r="R6" s="79">
        <v>9.2607072280757059E-3</v>
      </c>
      <c r="S6" s="80">
        <f t="shared" si="6"/>
        <v>1.0674445066112197E-2</v>
      </c>
      <c r="T6" s="81">
        <f>分析係数表!F9</f>
        <v>0.74407187847350875</v>
      </c>
      <c r="U6" s="82">
        <f t="shared" si="7"/>
        <v>7.9425543920043796E-3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投入係数表!AF7</f>
        <v>1.4737387130036318E-6</v>
      </c>
      <c r="E7" s="73">
        <f t="shared" si="0"/>
        <v>1.4737387130036317E-4</v>
      </c>
      <c r="F7" s="72">
        <f>分析係数表!C10</f>
        <v>0.68007710705743762</v>
      </c>
      <c r="G7" s="73">
        <f t="shared" si="1"/>
        <v>1.0022559604980612E-4</v>
      </c>
      <c r="H7" s="73">
        <v>9.831161920947904E-4</v>
      </c>
      <c r="I7" s="73">
        <f t="shared" si="2"/>
        <v>9.831161920947904E-4</v>
      </c>
      <c r="J7" s="72">
        <f>分析係数表!G10</f>
        <v>0.17854260725424764</v>
      </c>
      <c r="K7" s="74">
        <f t="shared" si="3"/>
        <v>1.7552812817047165E-4</v>
      </c>
      <c r="L7" s="75"/>
      <c r="M7" s="76"/>
      <c r="N7" s="77">
        <f>分析係数表!H10</f>
        <v>1.290834700219075E-3</v>
      </c>
      <c r="O7" s="78">
        <f t="shared" si="4"/>
        <v>3.8178096409925345E-2</v>
      </c>
      <c r="P7" s="72">
        <f>分析係数表!C10</f>
        <v>0.68007710705743762</v>
      </c>
      <c r="Q7" s="78">
        <f t="shared" si="5"/>
        <v>2.5964049359421974E-2</v>
      </c>
      <c r="R7" s="79">
        <v>4.379428932771344E-2</v>
      </c>
      <c r="S7" s="80">
        <f t="shared" si="6"/>
        <v>4.477740551980823E-2</v>
      </c>
      <c r="T7" s="81">
        <f>分析係数表!F10</f>
        <v>0.51654343606185527</v>
      </c>
      <c r="U7" s="82">
        <f t="shared" si="7"/>
        <v>2.3129474905136827E-2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投入係数表!AF8</f>
        <v>9.8249247533575445E-6</v>
      </c>
      <c r="E8" s="73">
        <f t="shared" si="0"/>
        <v>9.8249247533575444E-4</v>
      </c>
      <c r="F8" s="72">
        <f>分析係数表!C11</f>
        <v>2.1147201560344109E-2</v>
      </c>
      <c r="G8" s="73">
        <f t="shared" si="1"/>
        <v>2.0776966407446613E-5</v>
      </c>
      <c r="H8" s="73">
        <v>2.23733129531297E-2</v>
      </c>
      <c r="I8" s="73">
        <f t="shared" si="2"/>
        <v>2.23733129531297E-2</v>
      </c>
      <c r="J8" s="72">
        <f>分析係数表!G11</f>
        <v>0.2349962690544718</v>
      </c>
      <c r="K8" s="74">
        <f t="shared" si="3"/>
        <v>5.2576450703735655E-3</v>
      </c>
      <c r="L8" s="75"/>
      <c r="M8" s="76"/>
      <c r="N8" s="77">
        <f>分析係数表!H11</f>
        <v>-2.2238602446561594E-5</v>
      </c>
      <c r="O8" s="78">
        <f t="shared" si="4"/>
        <v>-6.5773526856904049E-4</v>
      </c>
      <c r="P8" s="72">
        <f>分析係数表!C11</f>
        <v>2.1147201560344109E-2</v>
      </c>
      <c r="Q8" s="78">
        <f t="shared" si="5"/>
        <v>-1.3909260297776565E-5</v>
      </c>
      <c r="R8" s="79">
        <v>7.648475708171734E-3</v>
      </c>
      <c r="S8" s="80">
        <f t="shared" si="6"/>
        <v>3.0021788661301434E-2</v>
      </c>
      <c r="T8" s="81">
        <f>分析係数表!F11</f>
        <v>0.38828483104146677</v>
      </c>
      <c r="U8" s="82">
        <f t="shared" si="7"/>
        <v>1.165700513791605E-2</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投入係数表!AF9</f>
        <v>7.7125659313856729E-5</v>
      </c>
      <c r="E9" s="73">
        <f t="shared" si="0"/>
        <v>7.7125659313856728E-3</v>
      </c>
      <c r="F9" s="72">
        <f>分析係数表!C12</f>
        <v>0.26979296775158057</v>
      </c>
      <c r="G9" s="73">
        <f t="shared" si="1"/>
        <v>2.0807960516082739E-3</v>
      </c>
      <c r="H9" s="73">
        <v>7.3206030218855456E-3</v>
      </c>
      <c r="I9" s="73">
        <f t="shared" si="2"/>
        <v>7.3206030218855456E-3</v>
      </c>
      <c r="J9" s="72">
        <f>分析係数表!G12</f>
        <v>0.14399966915404239</v>
      </c>
      <c r="K9" s="74">
        <f t="shared" si="3"/>
        <v>1.0541644131596016E-3</v>
      </c>
      <c r="L9" s="75"/>
      <c r="M9" s="76"/>
      <c r="N9" s="77">
        <f>分析係数表!H12</f>
        <v>8.4790563397567215E-2</v>
      </c>
      <c r="O9" s="78">
        <f t="shared" si="4"/>
        <v>2.5077899621809161</v>
      </c>
      <c r="P9" s="72">
        <f>分析係数表!C12</f>
        <v>0.26979296775158057</v>
      </c>
      <c r="Q9" s="78">
        <f t="shared" si="5"/>
        <v>0.6765840963944133</v>
      </c>
      <c r="R9" s="79">
        <v>0.85473724255802375</v>
      </c>
      <c r="S9" s="80">
        <f t="shared" si="6"/>
        <v>0.86205784557990928</v>
      </c>
      <c r="T9" s="81">
        <f>分析係数表!F12</f>
        <v>0.33481714299007204</v>
      </c>
      <c r="U9" s="82">
        <f t="shared" si="7"/>
        <v>0.28863174494924193</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投入係数表!AF10</f>
        <v>2.0258994841423259E-3</v>
      </c>
      <c r="E10" s="73">
        <f t="shared" si="0"/>
        <v>0.20258994841423258</v>
      </c>
      <c r="F10" s="72">
        <f>分析係数表!C13</f>
        <v>6.684233532602335E-2</v>
      </c>
      <c r="G10" s="73">
        <f t="shared" si="1"/>
        <v>1.3541585265585908E-2</v>
      </c>
      <c r="H10" s="73">
        <v>1.7000684127577898E-2</v>
      </c>
      <c r="I10" s="73">
        <f t="shared" si="2"/>
        <v>1.7000684127577898E-2</v>
      </c>
      <c r="J10" s="72">
        <f>分析係数表!G13</f>
        <v>0.23596605339775753</v>
      </c>
      <c r="K10" s="74">
        <f t="shared" si="3"/>
        <v>4.011584338646455E-3</v>
      </c>
      <c r="L10" s="75"/>
      <c r="M10" s="76"/>
      <c r="N10" s="77">
        <f>分析係数表!H13</f>
        <v>1.6879182236800124E-2</v>
      </c>
      <c r="O10" s="78">
        <f t="shared" si="4"/>
        <v>0.49922352307997847</v>
      </c>
      <c r="P10" s="72">
        <f>分析係数表!C13</f>
        <v>6.684233532602335E-2</v>
      </c>
      <c r="Q10" s="78">
        <f t="shared" si="5"/>
        <v>3.3369266132350681E-2</v>
      </c>
      <c r="R10" s="79">
        <v>3.728048095145569E-2</v>
      </c>
      <c r="S10" s="80">
        <f t="shared" si="6"/>
        <v>5.4281165079033591E-2</v>
      </c>
      <c r="T10" s="81">
        <f>分析係数表!F13</f>
        <v>0.36934894381465649</v>
      </c>
      <c r="U10" s="82">
        <f t="shared" si="7"/>
        <v>2.0048690990970071E-2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投入係数表!AF11</f>
        <v>5.5726973201043993E-3</v>
      </c>
      <c r="E11" s="73">
        <f t="shared" si="0"/>
        <v>0.55726973201043994</v>
      </c>
      <c r="F11" s="72">
        <f>分析係数表!C14</f>
        <v>0.21710827927701792</v>
      </c>
      <c r="G11" s="73">
        <f t="shared" si="1"/>
        <v>0.12098787260995153</v>
      </c>
      <c r="H11" s="73">
        <v>0.18577139054780747</v>
      </c>
      <c r="I11" s="73">
        <f t="shared" si="2"/>
        <v>0.18577139054780747</v>
      </c>
      <c r="J11" s="72">
        <f>分析係数表!G14</f>
        <v>0.17574790290253137</v>
      </c>
      <c r="K11" s="74">
        <f t="shared" si="3"/>
        <v>3.2648932308064302E-2</v>
      </c>
      <c r="L11" s="75"/>
      <c r="M11" s="76"/>
      <c r="N11" s="77">
        <f>分析係数表!H14</f>
        <v>1.1225515443921091E-3</v>
      </c>
      <c r="O11" s="78">
        <f t="shared" si="4"/>
        <v>3.3200905646276049E-2</v>
      </c>
      <c r="P11" s="72">
        <f>分析係数表!C14</f>
        <v>0.21710827927701792</v>
      </c>
      <c r="Q11" s="78">
        <f t="shared" si="5"/>
        <v>7.2081914953016218E-3</v>
      </c>
      <c r="R11" s="79">
        <v>4.0556114402338764E-2</v>
      </c>
      <c r="S11" s="80">
        <f t="shared" si="6"/>
        <v>0.22632750495014625</v>
      </c>
      <c r="T11" s="81">
        <f>分析係数表!F14</f>
        <v>0.32729567218469302</v>
      </c>
      <c r="U11" s="82">
        <f t="shared" si="7"/>
        <v>7.4076012866542557E-2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投入係数表!AF12</f>
        <v>5.1236982588759598E-4</v>
      </c>
      <c r="E12" s="73">
        <f t="shared" si="0"/>
        <v>5.1236982588759597E-2</v>
      </c>
      <c r="F12" s="72">
        <f>分析係数表!C15</f>
        <v>0.1777237835164599</v>
      </c>
      <c r="G12" s="73">
        <f t="shared" si="1"/>
        <v>9.1060304016413358E-3</v>
      </c>
      <c r="H12" s="73">
        <v>3.1956639582651436E-2</v>
      </c>
      <c r="I12" s="73">
        <f t="shared" si="2"/>
        <v>3.1956639582651436E-2</v>
      </c>
      <c r="J12" s="72">
        <f>分析係数表!G15</f>
        <v>0.10387096116118634</v>
      </c>
      <c r="K12" s="74">
        <f t="shared" si="3"/>
        <v>3.3193668689316174E-3</v>
      </c>
      <c r="L12" s="75"/>
      <c r="M12" s="76"/>
      <c r="N12" s="77">
        <f>分析係数表!H15</f>
        <v>7.5144901505810619E-3</v>
      </c>
      <c r="O12" s="78">
        <f t="shared" si="4"/>
        <v>0.22225071063834018</v>
      </c>
      <c r="P12" s="72">
        <f>分析係数表!C15</f>
        <v>0.1777237835164599</v>
      </c>
      <c r="Q12" s="78">
        <f t="shared" si="5"/>
        <v>3.949923718386774E-2</v>
      </c>
      <c r="R12" s="79">
        <v>9.2712516827878469E-2</v>
      </c>
      <c r="S12" s="80">
        <f t="shared" si="6"/>
        <v>0.1246691564105299</v>
      </c>
      <c r="T12" s="81">
        <f>分析係数表!F15</f>
        <v>0.33005409485469872</v>
      </c>
      <c r="U12" s="82">
        <f t="shared" si="7"/>
        <v>4.1147565575376306E-2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投入係数表!AF13</f>
        <v>4.1984359702285132E-2</v>
      </c>
      <c r="E13" s="73">
        <f t="shared" si="0"/>
        <v>4.1984359702285134</v>
      </c>
      <c r="F13" s="72">
        <f>分析係数表!C16</f>
        <v>0.12368252551663639</v>
      </c>
      <c r="G13" s="73">
        <f t="shared" si="1"/>
        <v>0.51927316401775214</v>
      </c>
      <c r="H13" s="73">
        <v>0.58183100826597201</v>
      </c>
      <c r="I13" s="73">
        <f t="shared" si="2"/>
        <v>0.58183100826597201</v>
      </c>
      <c r="J13" s="72">
        <f>分析係数表!G16</f>
        <v>1.9772048092292722E-2</v>
      </c>
      <c r="K13" s="74">
        <f t="shared" si="3"/>
        <v>1.1503990677021963E-2</v>
      </c>
      <c r="L13" s="75"/>
      <c r="M13" s="76"/>
      <c r="N13" s="77">
        <f>分析係数表!H16</f>
        <v>1.7113434381227897E-2</v>
      </c>
      <c r="O13" s="78">
        <f t="shared" si="4"/>
        <v>0.50615183152464416</v>
      </c>
      <c r="P13" s="72">
        <f>分析係数表!C16</f>
        <v>0.12368252551663639</v>
      </c>
      <c r="Q13" s="78">
        <f t="shared" si="5"/>
        <v>6.2602136817839049E-2</v>
      </c>
      <c r="R13" s="79">
        <v>9.0986867852510284E-2</v>
      </c>
      <c r="S13" s="80">
        <f t="shared" si="6"/>
        <v>0.67281787611848232</v>
      </c>
      <c r="T13" s="81">
        <f>分析係数表!F16</f>
        <v>0.17086837167280561</v>
      </c>
      <c r="U13" s="82">
        <f t="shared" si="7"/>
        <v>0.11496329492472052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投入係数表!AF14</f>
        <v>2.3098398095143589E-3</v>
      </c>
      <c r="E14" s="73">
        <f t="shared" si="0"/>
        <v>0.23098398095143588</v>
      </c>
      <c r="F14" s="72">
        <f>分析係数表!C17</f>
        <v>0.19283956701830429</v>
      </c>
      <c r="G14" s="73">
        <f t="shared" si="1"/>
        <v>4.4542850874839141E-2</v>
      </c>
      <c r="H14" s="73">
        <v>7.7775047683722759E-2</v>
      </c>
      <c r="I14" s="73">
        <f t="shared" si="2"/>
        <v>7.7775047683722759E-2</v>
      </c>
      <c r="J14" s="72">
        <f>分析係数表!G17</f>
        <v>0.23402763404868787</v>
      </c>
      <c r="K14" s="74">
        <f t="shared" si="3"/>
        <v>1.8201510397445518E-2</v>
      </c>
      <c r="L14" s="75"/>
      <c r="M14" s="76"/>
      <c r="N14" s="77">
        <f>分析係数表!H17</f>
        <v>3.1766349957435482E-3</v>
      </c>
      <c r="O14" s="78">
        <f t="shared" si="4"/>
        <v>9.3953065490149285E-2</v>
      </c>
      <c r="P14" s="72">
        <f>分析係数表!C17</f>
        <v>0.19283956701830429</v>
      </c>
      <c r="Q14" s="78">
        <f t="shared" si="5"/>
        <v>1.8117868469162777E-2</v>
      </c>
      <c r="R14" s="79">
        <v>4.1653725890342358E-2</v>
      </c>
      <c r="S14" s="80">
        <f t="shared" si="6"/>
        <v>0.11942877357406512</v>
      </c>
      <c r="T14" s="81">
        <f>分析係数表!F17</f>
        <v>0.36995154049829787</v>
      </c>
      <c r="U14" s="82">
        <f t="shared" si="7"/>
        <v>4.41828587635478E-2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投入係数表!AF15</f>
        <v>3.7825960300426551E-5</v>
      </c>
      <c r="E15" s="73">
        <f t="shared" si="0"/>
        <v>3.782596030042655E-3</v>
      </c>
      <c r="F15" s="72">
        <f>分析係数表!C18</f>
        <v>0.30630539049432115</v>
      </c>
      <c r="G15" s="73">
        <f t="shared" si="1"/>
        <v>1.1586295540644844E-3</v>
      </c>
      <c r="H15" s="73">
        <v>1.8977119902615441E-2</v>
      </c>
      <c r="I15" s="73">
        <f t="shared" si="2"/>
        <v>1.8977119902615441E-2</v>
      </c>
      <c r="J15" s="72">
        <f>分析係数表!G18</f>
        <v>0.21755179396051724</v>
      </c>
      <c r="K15" s="74">
        <f t="shared" si="3"/>
        <v>4.1285064790178259E-3</v>
      </c>
      <c r="L15" s="75"/>
      <c r="M15" s="76"/>
      <c r="N15" s="77">
        <f>分析係数表!H18</f>
        <v>5.3704565311248737E-4</v>
      </c>
      <c r="O15" s="78">
        <f t="shared" si="4"/>
        <v>1.5883815888726976E-2</v>
      </c>
      <c r="P15" s="72">
        <f>分析係数表!C18</f>
        <v>0.30630539049432115</v>
      </c>
      <c r="Q15" s="78">
        <f t="shared" si="5"/>
        <v>4.865298428336419E-3</v>
      </c>
      <c r="R15" s="79">
        <v>1.2856709551620011E-2</v>
      </c>
      <c r="S15" s="80">
        <f t="shared" si="6"/>
        <v>3.1833829454235449E-2</v>
      </c>
      <c r="T15" s="81">
        <f>分析係数表!F18</f>
        <v>0.4635011306393737</v>
      </c>
      <c r="U15" s="82">
        <f t="shared" si="7"/>
        <v>1.4755015944619128E-2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投入係数表!AF16</f>
        <v>2.8983528022404759E-4</v>
      </c>
      <c r="E16" s="73">
        <f t="shared" si="0"/>
        <v>2.898352802240476E-2</v>
      </c>
      <c r="F16" s="72">
        <f>分析係数表!C19</f>
        <v>0.36966314955627488</v>
      </c>
      <c r="G16" s="73">
        <f t="shared" si="1"/>
        <v>1.0714142254014694E-2</v>
      </c>
      <c r="H16" s="73">
        <v>5.1407794993603137E-2</v>
      </c>
      <c r="I16" s="73">
        <f t="shared" si="2"/>
        <v>5.1407794993603137E-2</v>
      </c>
      <c r="J16" s="72">
        <f>分析係数表!G19</f>
        <v>4.2381117789262797E-2</v>
      </c>
      <c r="K16" s="74">
        <f t="shared" si="3"/>
        <v>2.1787198149101688E-3</v>
      </c>
      <c r="L16" s="75"/>
      <c r="M16" s="76"/>
      <c r="N16" s="77">
        <f>分析係数表!H19</f>
        <v>-1.254655481313475E-4</v>
      </c>
      <c r="O16" s="78">
        <f t="shared" si="4"/>
        <v>-3.7108049480462286E-3</v>
      </c>
      <c r="P16" s="72">
        <f>分析係数表!C19</f>
        <v>0.36966314955627488</v>
      </c>
      <c r="Q16" s="78">
        <f t="shared" si="5"/>
        <v>-1.3717478444837778E-3</v>
      </c>
      <c r="R16" s="79">
        <v>8.7060128726067932E-3</v>
      </c>
      <c r="S16" s="80">
        <f t="shared" si="6"/>
        <v>6.0113807866209928E-2</v>
      </c>
      <c r="T16" s="81">
        <f>分析係数表!F19</f>
        <v>0.17645477862102601</v>
      </c>
      <c r="U16" s="82">
        <f t="shared" si="7"/>
        <v>1.0607368659098965E-2</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投入係数表!AF17</f>
        <v>1.5228633367704196E-5</v>
      </c>
      <c r="E17" s="73">
        <f t="shared" si="0"/>
        <v>1.5228633367704197E-3</v>
      </c>
      <c r="F17" s="72">
        <f>分析係数表!C20</f>
        <v>0.11840151680286914</v>
      </c>
      <c r="G17" s="73">
        <f t="shared" si="1"/>
        <v>1.8030932895709621E-4</v>
      </c>
      <c r="H17" s="73">
        <v>4.9053746408975413E-3</v>
      </c>
      <c r="I17" s="73">
        <f t="shared" si="2"/>
        <v>4.9053746408975413E-3</v>
      </c>
      <c r="J17" s="72">
        <f>分析係数表!G20</f>
        <v>0.11103277983246747</v>
      </c>
      <c r="K17" s="74">
        <f t="shared" si="3"/>
        <v>5.446573824985459E-4</v>
      </c>
      <c r="L17" s="75"/>
      <c r="M17" s="76"/>
      <c r="N17" s="77">
        <f>分析係数表!H20</f>
        <v>6.0558701736942728E-4</v>
      </c>
      <c r="O17" s="78">
        <f t="shared" si="4"/>
        <v>1.7911014888122603E-2</v>
      </c>
      <c r="P17" s="72">
        <f>分析係数表!C20</f>
        <v>0.11840151680286914</v>
      </c>
      <c r="Q17" s="78">
        <f t="shared" si="5"/>
        <v>2.1206913302324877E-3</v>
      </c>
      <c r="R17" s="79">
        <v>5.5309407580048835E-3</v>
      </c>
      <c r="S17" s="80">
        <f t="shared" si="6"/>
        <v>1.0436315398902425E-2</v>
      </c>
      <c r="T17" s="81">
        <f>分析係数表!F20</f>
        <v>0.24737258814980315</v>
      </c>
      <c r="U17" s="82">
        <f t="shared" si="7"/>
        <v>2.5816583509741379E-3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投入係数表!AF18</f>
        <v>1.7945225062007556E-3</v>
      </c>
      <c r="E18" s="73">
        <f t="shared" si="0"/>
        <v>0.17945225062007555</v>
      </c>
      <c r="F18" s="72">
        <f>分析係数表!C21</f>
        <v>0.26258212636596168</v>
      </c>
      <c r="G18" s="73">
        <f t="shared" si="1"/>
        <v>4.7120953548976906E-2</v>
      </c>
      <c r="H18" s="73">
        <v>8.0106874674007539E-2</v>
      </c>
      <c r="I18" s="73">
        <f t="shared" si="2"/>
        <v>8.0106874674007539E-2</v>
      </c>
      <c r="J18" s="72">
        <f>分析係数表!G21</f>
        <v>0.28467983327929475</v>
      </c>
      <c r="K18" s="74">
        <f t="shared" si="3"/>
        <v>2.2804811726721826E-2</v>
      </c>
      <c r="L18" s="75"/>
      <c r="M18" s="76"/>
      <c r="N18" s="77">
        <f>分析係数表!H21</f>
        <v>1.0324354165676096E-3</v>
      </c>
      <c r="O18" s="78">
        <f t="shared" si="4"/>
        <v>3.0535605266925385E-2</v>
      </c>
      <c r="P18" s="72">
        <f>分析係数表!C21</f>
        <v>0.26258212636596168</v>
      </c>
      <c r="Q18" s="78">
        <f t="shared" si="5"/>
        <v>8.0181041608609269E-3</v>
      </c>
      <c r="R18" s="79">
        <v>2.3293119660735113E-2</v>
      </c>
      <c r="S18" s="80">
        <f t="shared" si="6"/>
        <v>0.10339999433474265</v>
      </c>
      <c r="T18" s="81">
        <f>分析係数表!F21</f>
        <v>0.42515189534375575</v>
      </c>
      <c r="U18" s="82">
        <f t="shared" si="7"/>
        <v>4.3960703569949446E-2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投入係数表!AF19</f>
        <v>1.036529561479221E-4</v>
      </c>
      <c r="E19" s="73">
        <f t="shared" si="0"/>
        <v>1.036529561479221E-2</v>
      </c>
      <c r="F19" s="72">
        <f>分析係数表!C22</f>
        <v>0.19256748567873505</v>
      </c>
      <c r="G19" s="73">
        <f t="shared" si="1"/>
        <v>1.9960189148573544E-3</v>
      </c>
      <c r="H19" s="73">
        <v>2.8749349526255567E-2</v>
      </c>
      <c r="I19" s="73">
        <f t="shared" si="2"/>
        <v>2.8749349526255567E-2</v>
      </c>
      <c r="J19" s="72">
        <f>分析係数表!G22</f>
        <v>0.19753386347788673</v>
      </c>
      <c r="K19" s="74">
        <f t="shared" si="3"/>
        <v>5.6789700843974146E-3</v>
      </c>
      <c r="L19" s="75"/>
      <c r="M19" s="76"/>
      <c r="N19" s="77">
        <f>分析係数表!H22</f>
        <v>4.8211298587508529E-5</v>
      </c>
      <c r="O19" s="78">
        <f t="shared" si="4"/>
        <v>1.4259111605918378E-3</v>
      </c>
      <c r="P19" s="72">
        <f>分析係数表!C22</f>
        <v>0.19256748567873505</v>
      </c>
      <c r="Q19" s="78">
        <f t="shared" si="5"/>
        <v>2.7458412699641721E-4</v>
      </c>
      <c r="R19" s="79">
        <v>6.7026883516857778E-3</v>
      </c>
      <c r="S19" s="80">
        <f t="shared" si="6"/>
        <v>3.5452037877941343E-2</v>
      </c>
      <c r="T19" s="81">
        <f>分析係数表!F22</f>
        <v>0.41915604646677446</v>
      </c>
      <c r="U19" s="82">
        <f t="shared" si="7"/>
        <v>1.485993603610823E-2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投入係数表!AF20</f>
        <v>6.1405779708484652E-5</v>
      </c>
      <c r="E20" s="73">
        <f t="shared" si="0"/>
        <v>6.1405779708484654E-3</v>
      </c>
      <c r="F20" s="72">
        <f>分析係数表!C23</f>
        <v>0.20116432520583094</v>
      </c>
      <c r="G20" s="73">
        <f t="shared" si="1"/>
        <v>1.2352652238795221E-3</v>
      </c>
      <c r="H20" s="73">
        <v>3.0217257901118042E-2</v>
      </c>
      <c r="I20" s="73">
        <f t="shared" si="2"/>
        <v>3.0217257901118042E-2</v>
      </c>
      <c r="J20" s="72">
        <f>分析係数表!G23</f>
        <v>0.20785566100352021</v>
      </c>
      <c r="K20" s="74">
        <f t="shared" si="3"/>
        <v>6.2808281147507345E-3</v>
      </c>
      <c r="L20" s="75"/>
      <c r="M20" s="76"/>
      <c r="N20" s="77">
        <f>分析係数表!H23</f>
        <v>2.5225877402069866E-5</v>
      </c>
      <c r="O20" s="78">
        <f t="shared" si="4"/>
        <v>7.4608776733204598E-4</v>
      </c>
      <c r="P20" s="72">
        <f>分析係数表!C23</f>
        <v>0.20116432520583094</v>
      </c>
      <c r="Q20" s="78">
        <f t="shared" si="5"/>
        <v>1.5008624225967604E-4</v>
      </c>
      <c r="R20" s="79">
        <v>6.3893074777395462E-3</v>
      </c>
      <c r="S20" s="80">
        <f t="shared" si="6"/>
        <v>3.6606565378857592E-2</v>
      </c>
      <c r="T20" s="81">
        <f>分析係数表!F23</f>
        <v>0.42478695148042223</v>
      </c>
      <c r="U20" s="82">
        <f t="shared" si="7"/>
        <v>1.5549991311453683E-2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投入係数表!AF21</f>
        <v>3.0457266735408392E-5</v>
      </c>
      <c r="E21" s="73">
        <f t="shared" si="0"/>
        <v>3.0457266735408393E-3</v>
      </c>
      <c r="F21" s="72">
        <f>分析係数表!C24</f>
        <v>0.46796458506974481</v>
      </c>
      <c r="G21" s="73">
        <f t="shared" si="1"/>
        <v>1.425292219019393E-3</v>
      </c>
      <c r="H21" s="73">
        <v>2.9824824346852345E-2</v>
      </c>
      <c r="I21" s="73">
        <f t="shared" si="2"/>
        <v>2.9824824346852345E-2</v>
      </c>
      <c r="J21" s="72">
        <f>分析係数表!G24</f>
        <v>0.19290112247208774</v>
      </c>
      <c r="K21" s="74">
        <f t="shared" si="3"/>
        <v>5.753242094040668E-3</v>
      </c>
      <c r="L21" s="75"/>
      <c r="M21" s="76"/>
      <c r="N21" s="77">
        <f>分析係数表!H24</f>
        <v>1.1220536652328578E-3</v>
      </c>
      <c r="O21" s="78">
        <f t="shared" si="4"/>
        <v>3.3186180229815544E-2</v>
      </c>
      <c r="P21" s="72">
        <f>分析係数表!C24</f>
        <v>0.46796458506974481</v>
      </c>
      <c r="Q21" s="78">
        <f t="shared" si="5"/>
        <v>1.55299570612954E-2</v>
      </c>
      <c r="R21" s="79">
        <v>3.1517075442219739E-2</v>
      </c>
      <c r="S21" s="80">
        <f t="shared" si="6"/>
        <v>6.1341899789072084E-2</v>
      </c>
      <c r="T21" s="81">
        <f>分析係数表!F24</f>
        <v>0.36341689561906876</v>
      </c>
      <c r="U21" s="82">
        <f t="shared" si="7"/>
        <v>2.2292682792720585E-2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投入係数表!AF22</f>
        <v>5.4037086143466497E-6</v>
      </c>
      <c r="E22" s="73">
        <f t="shared" si="0"/>
        <v>5.4037086143466501E-4</v>
      </c>
      <c r="F22" s="72">
        <f>分析係数表!C25</f>
        <v>0.11839811615034102</v>
      </c>
      <c r="G22" s="73">
        <f t="shared" si="1"/>
        <v>6.3978892016401299E-5</v>
      </c>
      <c r="H22" s="73">
        <v>2.1625768156416432E-2</v>
      </c>
      <c r="I22" s="73">
        <f t="shared" si="2"/>
        <v>2.1625768156416432E-2</v>
      </c>
      <c r="J22" s="72">
        <f>分析係数表!G25</f>
        <v>0.19601885967651284</v>
      </c>
      <c r="K22" s="74">
        <f t="shared" si="3"/>
        <v>4.2390584136493921E-3</v>
      </c>
      <c r="L22" s="75"/>
      <c r="M22" s="76"/>
      <c r="N22" s="77">
        <f>分析係数表!H25</f>
        <v>4.7721717414244671E-4</v>
      </c>
      <c r="O22" s="78">
        <f t="shared" si="4"/>
        <v>1.4114311677390119E-2</v>
      </c>
      <c r="P22" s="72">
        <f>分析係数表!C25</f>
        <v>0.11839811615034102</v>
      </c>
      <c r="Q22" s="78">
        <f t="shared" si="5"/>
        <v>1.6711079133617497E-3</v>
      </c>
      <c r="R22" s="79">
        <v>1.05422042570615E-2</v>
      </c>
      <c r="S22" s="80">
        <f t="shared" si="6"/>
        <v>3.2167972413477935E-2</v>
      </c>
      <c r="T22" s="81">
        <f>分析係数表!F25</f>
        <v>0.34892899519140697</v>
      </c>
      <c r="U22" s="82">
        <f t="shared" si="7"/>
        <v>1.1224338291579754E-2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投入係数表!AF23</f>
        <v>1.9797223378015453E-4</v>
      </c>
      <c r="E23" s="73">
        <f t="shared" si="0"/>
        <v>1.9797223378015451E-2</v>
      </c>
      <c r="F23" s="72">
        <f>分析係数表!C26</f>
        <v>0.29113960871661038</v>
      </c>
      <c r="G23" s="73">
        <f t="shared" si="1"/>
        <v>5.7637558679507501E-3</v>
      </c>
      <c r="H23" s="73">
        <v>3.5101178391950351E-2</v>
      </c>
      <c r="I23" s="73">
        <f t="shared" si="2"/>
        <v>3.5101178391950351E-2</v>
      </c>
      <c r="J23" s="72">
        <f>分析係数表!G26</f>
        <v>0.2004458717578543</v>
      </c>
      <c r="K23" s="74">
        <f t="shared" si="3"/>
        <v>7.0358863025024466E-3</v>
      </c>
      <c r="L23" s="75"/>
      <c r="M23" s="76"/>
      <c r="N23" s="77">
        <f>分析係数表!H26</f>
        <v>1.0726059667332082E-2</v>
      </c>
      <c r="O23" s="78">
        <f t="shared" si="4"/>
        <v>0.31723700951680128</v>
      </c>
      <c r="P23" s="72">
        <f>分析係数表!C26</f>
        <v>0.29113960871661038</v>
      </c>
      <c r="Q23" s="78">
        <f t="shared" si="5"/>
        <v>9.2360258821149122E-2</v>
      </c>
      <c r="R23" s="79">
        <v>0.10391556292855604</v>
      </c>
      <c r="S23" s="80">
        <f t="shared" si="6"/>
        <v>0.1390167413205064</v>
      </c>
      <c r="T23" s="81">
        <f>分析係数表!F26</f>
        <v>0.34176102976079403</v>
      </c>
      <c r="U23" s="82">
        <f t="shared" si="7"/>
        <v>4.7510504667686193E-2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投入係数表!AF24</f>
        <v>1.4344390139902017E-4</v>
      </c>
      <c r="E24" s="73">
        <f t="shared" si="0"/>
        <v>1.4344390139902017E-2</v>
      </c>
      <c r="F24" s="72">
        <f>分析係数表!C27</f>
        <v>0.22390034937983039</v>
      </c>
      <c r="G24" s="73">
        <f t="shared" si="1"/>
        <v>3.2117139639646556E-3</v>
      </c>
      <c r="H24" s="73">
        <v>6.7486889004247782E-3</v>
      </c>
      <c r="I24" s="73">
        <f t="shared" si="2"/>
        <v>6.7486889004247782E-3</v>
      </c>
      <c r="J24" s="72">
        <f>分析係数表!G27</f>
        <v>0.17801424712710151</v>
      </c>
      <c r="K24" s="74">
        <f t="shared" si="3"/>
        <v>1.2013627737041434E-3</v>
      </c>
      <c r="L24" s="75"/>
      <c r="M24" s="76"/>
      <c r="N24" s="77">
        <f>分析係数表!H27</f>
        <v>1.001616696609949E-2</v>
      </c>
      <c r="O24" s="78">
        <f t="shared" si="4"/>
        <v>0.29624101988020374</v>
      </c>
      <c r="P24" s="72">
        <f>分析係数表!C27</f>
        <v>0.22390034937983039</v>
      </c>
      <c r="Q24" s="78">
        <f t="shared" si="5"/>
        <v>6.6328467851814898E-2</v>
      </c>
      <c r="R24" s="79">
        <v>6.773656767196079E-2</v>
      </c>
      <c r="S24" s="80">
        <f t="shared" si="6"/>
        <v>7.4485256572385569E-2</v>
      </c>
      <c r="T24" s="81">
        <f>分析係数表!F27</f>
        <v>0.3354402389489512</v>
      </c>
      <c r="U24" s="82">
        <f t="shared" si="7"/>
        <v>2.4985352262814953E-2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投入係数表!AF25</f>
        <v>1.3673347779247697E-2</v>
      </c>
      <c r="E25" s="73">
        <f t="shared" si="0"/>
        <v>1.3673347779247695</v>
      </c>
      <c r="F25" s="72">
        <f>分析係数表!C28</f>
        <v>0.22512814125204084</v>
      </c>
      <c r="G25" s="73">
        <f t="shared" si="1"/>
        <v>0.30782553702347543</v>
      </c>
      <c r="H25" s="73">
        <v>0.38253624015937204</v>
      </c>
      <c r="I25" s="73">
        <f t="shared" si="2"/>
        <v>0.38253624015937204</v>
      </c>
      <c r="J25" s="72">
        <f>分析係数表!G28</f>
        <v>0.17968722251031818</v>
      </c>
      <c r="K25" s="74">
        <f t="shared" si="3"/>
        <v>6.8736874503777592E-2</v>
      </c>
      <c r="L25" s="75"/>
      <c r="M25" s="76"/>
      <c r="N25" s="77">
        <f>分析係数表!H28</f>
        <v>8.1409051127791718E-3</v>
      </c>
      <c r="O25" s="78">
        <f t="shared" si="4"/>
        <v>0.24077773878172706</v>
      </c>
      <c r="P25" s="72">
        <f>分析係数表!C28</f>
        <v>0.22512814125204084</v>
      </c>
      <c r="Q25" s="78">
        <f t="shared" si="5"/>
        <v>5.4205844786799642E-2</v>
      </c>
      <c r="R25" s="79">
        <v>6.9755491894763433E-2</v>
      </c>
      <c r="S25" s="80">
        <f t="shared" si="6"/>
        <v>0.45229173205413548</v>
      </c>
      <c r="T25" s="81">
        <f>分析係数表!F28</f>
        <v>0.30733691598411605</v>
      </c>
      <c r="U25" s="82">
        <f t="shared" si="7"/>
        <v>0.13900594605463215</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投入係数表!AF26</f>
        <v>2.5441642648819365E-3</v>
      </c>
      <c r="E26" s="73">
        <f t="shared" si="0"/>
        <v>0.25441642648819363</v>
      </c>
      <c r="F26" s="72">
        <f>分析係数表!C29</f>
        <v>0.20292812083079403</v>
      </c>
      <c r="G26" s="73">
        <f t="shared" si="1"/>
        <v>5.1628247335734984E-2</v>
      </c>
      <c r="H26" s="73">
        <v>9.0991476838494456E-2</v>
      </c>
      <c r="I26" s="73">
        <f t="shared" si="2"/>
        <v>9.0991476838494456E-2</v>
      </c>
      <c r="J26" s="72">
        <f>分析係数表!G29</f>
        <v>0.25422836329948895</v>
      </c>
      <c r="K26" s="74">
        <f t="shared" si="3"/>
        <v>2.3132614230853804E-2</v>
      </c>
      <c r="L26" s="75"/>
      <c r="M26" s="76"/>
      <c r="N26" s="77">
        <f>分析係数表!H29</f>
        <v>1.2173975242294967E-2</v>
      </c>
      <c r="O26" s="78">
        <f t="shared" si="4"/>
        <v>0.36006097482001465</v>
      </c>
      <c r="P26" s="72">
        <f>分析係数表!C29</f>
        <v>0.20292812083079403</v>
      </c>
      <c r="Q26" s="78">
        <f t="shared" si="5"/>
        <v>7.3066497004729419E-2</v>
      </c>
      <c r="R26" s="79">
        <v>0.10654830509634887</v>
      </c>
      <c r="S26" s="80">
        <f t="shared" si="6"/>
        <v>0.19753978193484334</v>
      </c>
      <c r="T26" s="81">
        <f>分析係数表!F29</f>
        <v>0.40384720428768384</v>
      </c>
      <c r="U26" s="82">
        <f t="shared" si="7"/>
        <v>7.9775888669985195E-2</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投入係数表!AF27</f>
        <v>5.9372020284539648E-3</v>
      </c>
      <c r="E27" s="73">
        <f t="shared" si="0"/>
        <v>0.59372020284539651</v>
      </c>
      <c r="F27" s="72">
        <f>分析係数表!C30</f>
        <v>1</v>
      </c>
      <c r="G27" s="73">
        <f t="shared" si="1"/>
        <v>0.59372020284539651</v>
      </c>
      <c r="H27" s="73">
        <v>0.71681938190852224</v>
      </c>
      <c r="I27" s="73">
        <f t="shared" si="2"/>
        <v>0.71681938190852224</v>
      </c>
      <c r="J27" s="72">
        <f>分析係数表!G30</f>
        <v>0.34673715455884868</v>
      </c>
      <c r="K27" s="74">
        <f t="shared" si="3"/>
        <v>0.24854791281559366</v>
      </c>
      <c r="L27" s="75"/>
      <c r="M27" s="76"/>
      <c r="N27" s="77">
        <f>分析係数表!H30</f>
        <v>0</v>
      </c>
      <c r="O27" s="78">
        <f t="shared" si="4"/>
        <v>0</v>
      </c>
      <c r="P27" s="72">
        <f>分析係数表!C30</f>
        <v>1</v>
      </c>
      <c r="Q27" s="78">
        <f t="shared" si="5"/>
        <v>0</v>
      </c>
      <c r="R27" s="79">
        <v>0.12717038462359248</v>
      </c>
      <c r="S27" s="80">
        <f t="shared" si="6"/>
        <v>0.84398976653211477</v>
      </c>
      <c r="T27" s="81">
        <f>分析係数表!F30</f>
        <v>0.44336430675838301</v>
      </c>
      <c r="U27" s="82">
        <f t="shared" si="7"/>
        <v>0.3741949377496806</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投入係数表!AF28</f>
        <v>1.5384849671282581E-2</v>
      </c>
      <c r="E28" s="73">
        <f t="shared" si="0"/>
        <v>1.5384849671282581</v>
      </c>
      <c r="F28" s="72">
        <f>分析係数表!C31</f>
        <v>0.99667993786519227</v>
      </c>
      <c r="G28" s="73">
        <f t="shared" si="1"/>
        <v>1.5333771014439246</v>
      </c>
      <c r="H28" s="73">
        <v>1.9911506091783626</v>
      </c>
      <c r="I28" s="73">
        <f t="shared" si="2"/>
        <v>1.9911506091783626</v>
      </c>
      <c r="J28" s="72">
        <f>分析係数表!G31</f>
        <v>7.0744430198025232E-2</v>
      </c>
      <c r="K28" s="74">
        <f t="shared" si="3"/>
        <v>0.1408628152847741</v>
      </c>
      <c r="L28" s="75"/>
      <c r="M28" s="76"/>
      <c r="N28" s="77">
        <f>分析係数表!H31</f>
        <v>1.5783931066306964E-2</v>
      </c>
      <c r="O28" s="78">
        <f t="shared" si="4"/>
        <v>0.46683006110295322</v>
      </c>
      <c r="P28" s="72">
        <f>分析係数表!C31</f>
        <v>0.99667993786519227</v>
      </c>
      <c r="Q28" s="78">
        <f t="shared" si="5"/>
        <v>0.46528015629369535</v>
      </c>
      <c r="R28" s="79">
        <v>0.88220287027959921</v>
      </c>
      <c r="S28" s="80">
        <f t="shared" si="6"/>
        <v>2.873353479457962</v>
      </c>
      <c r="T28" s="81">
        <f>分析係数表!F31</f>
        <v>0.308369223350977</v>
      </c>
      <c r="U28" s="82">
        <f t="shared" si="7"/>
        <v>0.88605378087327924</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投入係数表!AF29</f>
        <v>2.2901899600076439E-3</v>
      </c>
      <c r="E29" s="73">
        <f t="shared" si="0"/>
        <v>0.22901899600076439</v>
      </c>
      <c r="F29" s="72">
        <f>分析係数表!C32</f>
        <v>0.99973750468741629</v>
      </c>
      <c r="G29" s="73">
        <f t="shared" si="1"/>
        <v>0.22895887958782157</v>
      </c>
      <c r="H29" s="73">
        <v>0.29573629293432385</v>
      </c>
      <c r="I29" s="73">
        <f t="shared" si="2"/>
        <v>0.29573629293432385</v>
      </c>
      <c r="J29" s="72">
        <f>分析係数表!G32</f>
        <v>0.13654952076677315</v>
      </c>
      <c r="K29" s="74">
        <f t="shared" si="3"/>
        <v>4.0382649073523964E-2</v>
      </c>
      <c r="L29" s="75"/>
      <c r="M29" s="76"/>
      <c r="N29" s="77">
        <f>分析係数表!H32</f>
        <v>6.1925380029087757E-3</v>
      </c>
      <c r="O29" s="78">
        <f t="shared" si="4"/>
        <v>0.18315227569963352</v>
      </c>
      <c r="P29" s="72">
        <f>分析係数表!C32</f>
        <v>0.99973750468741629</v>
      </c>
      <c r="Q29" s="78">
        <f t="shared" si="5"/>
        <v>0.18310419908577333</v>
      </c>
      <c r="R29" s="79">
        <v>0.27270282525565492</v>
      </c>
      <c r="S29" s="80">
        <f t="shared" si="6"/>
        <v>0.56843911818997883</v>
      </c>
      <c r="T29" s="81">
        <f>分析係数表!F32</f>
        <v>0.46980830670926516</v>
      </c>
      <c r="U29" s="82">
        <f t="shared" si="7"/>
        <v>0.26705741958414181</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投入係数表!AF30</f>
        <v>5.9686417876647089E-3</v>
      </c>
      <c r="E30" s="73">
        <f t="shared" si="0"/>
        <v>0.59686417876647091</v>
      </c>
      <c r="F30" s="72">
        <f>分析係数表!C33</f>
        <v>0.92720800471848297</v>
      </c>
      <c r="G30" s="73">
        <f t="shared" si="1"/>
        <v>0.55341724428199546</v>
      </c>
      <c r="H30" s="73">
        <v>0.63279515216550852</v>
      </c>
      <c r="I30" s="73">
        <f t="shared" si="2"/>
        <v>0.63279515216550852</v>
      </c>
      <c r="J30" s="72">
        <f>分析係数表!G33</f>
        <v>0.48251618559482062</v>
      </c>
      <c r="K30" s="74">
        <f t="shared" si="3"/>
        <v>0.30533390308579528</v>
      </c>
      <c r="L30" s="75"/>
      <c r="M30" s="76"/>
      <c r="N30" s="77">
        <f>分析係数表!H33</f>
        <v>1.0711870111293417E-3</v>
      </c>
      <c r="O30" s="78">
        <f t="shared" si="4"/>
        <v>3.1681733514767697E-2</v>
      </c>
      <c r="P30" s="72">
        <f>分析係数表!C33</f>
        <v>0.92720800471848297</v>
      </c>
      <c r="Q30" s="78">
        <f t="shared" si="5"/>
        <v>2.9375556918250448E-2</v>
      </c>
      <c r="R30" s="79">
        <v>0.11933441539539348</v>
      </c>
      <c r="S30" s="80">
        <f t="shared" si="6"/>
        <v>0.75212956756090199</v>
      </c>
      <c r="T30" s="81">
        <f>分析係数表!F33</f>
        <v>0.61375438359859724</v>
      </c>
      <c r="U30" s="82">
        <f t="shared" si="7"/>
        <v>0.46162281912462089</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投入係数表!AF31</f>
        <v>1.0344663272810159E-2</v>
      </c>
      <c r="E31" s="73">
        <f t="shared" si="0"/>
        <v>1.034466327281016</v>
      </c>
      <c r="F31" s="72">
        <f>分析係数表!C34</f>
        <v>0.43058167090385968</v>
      </c>
      <c r="G31" s="73">
        <f t="shared" si="1"/>
        <v>0.44542223969443884</v>
      </c>
      <c r="H31" s="73">
        <v>0.66555008879849265</v>
      </c>
      <c r="I31" s="73">
        <f t="shared" si="2"/>
        <v>0.66555008879849265</v>
      </c>
      <c r="J31" s="72">
        <f>分析係数表!G34</f>
        <v>0.40252218378442245</v>
      </c>
      <c r="K31" s="74">
        <f t="shared" si="3"/>
        <v>0.26789867516108556</v>
      </c>
      <c r="L31" s="75"/>
      <c r="M31" s="76"/>
      <c r="N31" s="77">
        <f>分析係数表!H34</f>
        <v>0.17332617383102331</v>
      </c>
      <c r="O31" s="78">
        <f t="shared" si="4"/>
        <v>5.1263445069777207</v>
      </c>
      <c r="P31" s="72">
        <f>分析係数表!C34</f>
        <v>0.43058167090385968</v>
      </c>
      <c r="Q31" s="78">
        <f t="shared" si="5"/>
        <v>2.2073099834432899</v>
      </c>
      <c r="R31" s="79">
        <v>2.4795793631415011</v>
      </c>
      <c r="S31" s="80">
        <f t="shared" si="6"/>
        <v>3.1451294519399937</v>
      </c>
      <c r="T31" s="81">
        <f>分析係数表!F34</f>
        <v>0.66293540075026103</v>
      </c>
      <c r="U31" s="82">
        <f t="shared" si="7"/>
        <v>2.0850176536332885</v>
      </c>
      <c r="V31" s="83">
        <f>分析係数表!D34</f>
        <v>0.16067471370017011</v>
      </c>
      <c r="W31" s="84">
        <f t="shared" si="8"/>
        <v>1</v>
      </c>
      <c r="X31" s="72">
        <f>分析係数表!E34</f>
        <v>0.14658203786750718</v>
      </c>
      <c r="Y31" s="85">
        <f t="shared" si="9"/>
        <v>0</v>
      </c>
    </row>
    <row r="32" spans="1:25" x14ac:dyDescent="0.15">
      <c r="A32" s="10" t="s">
        <v>20</v>
      </c>
      <c r="B32" s="9" t="s">
        <v>37</v>
      </c>
      <c r="C32" s="86"/>
      <c r="D32" s="72">
        <f>投入係数表!AF32</f>
        <v>1.9668025617508803E-2</v>
      </c>
      <c r="E32" s="73">
        <f t="shared" si="0"/>
        <v>1.9668025617508804</v>
      </c>
      <c r="F32" s="72">
        <f>分析係数表!C35</f>
        <v>0.85041941808411148</v>
      </c>
      <c r="G32" s="73">
        <f t="shared" si="1"/>
        <v>1.6726070900505234</v>
      </c>
      <c r="H32" s="73">
        <v>2.1661099814524065</v>
      </c>
      <c r="I32" s="73">
        <f t="shared" si="2"/>
        <v>2.1661099814524065</v>
      </c>
      <c r="J32" s="72">
        <f>分析係数表!G35</f>
        <v>0.31439227022235533</v>
      </c>
      <c r="K32" s="74">
        <f t="shared" si="3"/>
        <v>0.68100823462012605</v>
      </c>
      <c r="L32" s="75"/>
      <c r="M32" s="76"/>
      <c r="N32" s="77">
        <f>分析係数表!H35</f>
        <v>5.0116599150103677E-2</v>
      </c>
      <c r="O32" s="78">
        <f t="shared" si="4"/>
        <v>1.4822628751500979</v>
      </c>
      <c r="P32" s="72">
        <f>分析係数表!C35</f>
        <v>0.85041941808411148</v>
      </c>
      <c r="Q32" s="78">
        <f t="shared" si="5"/>
        <v>1.2605451317328282</v>
      </c>
      <c r="R32" s="79">
        <v>1.9358068332058835</v>
      </c>
      <c r="S32" s="80">
        <f t="shared" si="6"/>
        <v>4.1019168146582903</v>
      </c>
      <c r="T32" s="81">
        <f>分析係数表!F35</f>
        <v>0.64510687312527537</v>
      </c>
      <c r="U32" s="82">
        <f t="shared" si="7"/>
        <v>2.6461747301241996</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投入係数表!AF33</f>
        <v>2.4955308873528165E-2</v>
      </c>
      <c r="E33" s="73">
        <f t="shared" si="0"/>
        <v>2.4955308873528166</v>
      </c>
      <c r="F33" s="72">
        <f>分析係数表!C36</f>
        <v>0.99367212085214862</v>
      </c>
      <c r="G33" s="73">
        <f t="shared" si="1"/>
        <v>2.4797394694879178</v>
      </c>
      <c r="H33" s="73">
        <v>2.8544683644691138</v>
      </c>
      <c r="I33" s="73">
        <f t="shared" si="2"/>
        <v>2.8544683644691138</v>
      </c>
      <c r="J33" s="72">
        <f>分析係数表!G36</f>
        <v>5.4622350270852466E-2</v>
      </c>
      <c r="K33" s="74">
        <f t="shared" si="3"/>
        <v>0.15591777084109928</v>
      </c>
      <c r="L33" s="75"/>
      <c r="M33" s="76"/>
      <c r="N33" s="77">
        <f>分析係数表!H36</f>
        <v>0.22260102528255266</v>
      </c>
      <c r="O33" s="78">
        <f t="shared" si="4"/>
        <v>6.5837116113652652</v>
      </c>
      <c r="P33" s="72">
        <f>分析係数表!C36</f>
        <v>0.99367212085214862</v>
      </c>
      <c r="Q33" s="78">
        <f t="shared" si="5"/>
        <v>6.5420506799442402</v>
      </c>
      <c r="R33" s="79">
        <v>6.9714587696658636</v>
      </c>
      <c r="S33" s="80">
        <f t="shared" si="6"/>
        <v>9.825927134134977</v>
      </c>
      <c r="T33" s="81">
        <f>分析係数表!F36</f>
        <v>0.84078106922799567</v>
      </c>
      <c r="U33" s="82">
        <f t="shared" si="7"/>
        <v>8.2614535219943814</v>
      </c>
      <c r="V33" s="83">
        <f>分析係数表!D36</f>
        <v>1.6146279761308086E-2</v>
      </c>
      <c r="W33" s="84">
        <f t="shared" si="8"/>
        <v>0</v>
      </c>
      <c r="X33" s="72">
        <f>分析係数表!E36</f>
        <v>1.4152245516969955E-2</v>
      </c>
      <c r="Y33" s="85">
        <f t="shared" si="9"/>
        <v>0</v>
      </c>
    </row>
    <row r="34" spans="1:25" x14ac:dyDescent="0.15">
      <c r="A34" s="10" t="s">
        <v>22</v>
      </c>
      <c r="B34" s="9" t="s">
        <v>471</v>
      </c>
      <c r="C34" s="71">
        <f>最終需要_まとめ!C35</f>
        <v>100</v>
      </c>
      <c r="D34" s="72">
        <f>投入係数表!AF34</f>
        <v>7.5904421167014388E-2</v>
      </c>
      <c r="E34" s="73">
        <f t="shared" si="0"/>
        <v>7.5904421167014391</v>
      </c>
      <c r="F34" s="72">
        <f>分析係数表!C37</f>
        <v>0.57178358697686016</v>
      </c>
      <c r="G34" s="73">
        <f t="shared" si="1"/>
        <v>4.34009022022778</v>
      </c>
      <c r="H34" s="73">
        <v>4.8134824110102379</v>
      </c>
      <c r="I34" s="73">
        <f t="shared" si="2"/>
        <v>104.81348241101024</v>
      </c>
      <c r="J34" s="72">
        <f>分析係数表!G37</f>
        <v>0.36884830758302428</v>
      </c>
      <c r="K34" s="74">
        <f t="shared" si="3"/>
        <v>38.66027559918421</v>
      </c>
      <c r="L34" s="75"/>
      <c r="M34" s="76"/>
      <c r="N34" s="77">
        <f>分析係数表!H37</f>
        <v>4.5622990798280361E-2</v>
      </c>
      <c r="O34" s="78">
        <f t="shared" si="4"/>
        <v>1.3493586288858472</v>
      </c>
      <c r="P34" s="72">
        <f>分析係数表!C37</f>
        <v>0.57178358697686016</v>
      </c>
      <c r="Q34" s="78">
        <f t="shared" si="5"/>
        <v>0.77154111694252758</v>
      </c>
      <c r="R34" s="79">
        <v>1.0421386191115738</v>
      </c>
      <c r="S34" s="80">
        <f t="shared" si="6"/>
        <v>105.85562103012181</v>
      </c>
      <c r="T34" s="81">
        <f>分析係数表!F37</f>
        <v>0.64429400301330442</v>
      </c>
      <c r="U34" s="82">
        <f t="shared" si="7"/>
        <v>68.202141814956505</v>
      </c>
      <c r="V34" s="83">
        <f>分析係数表!D37</f>
        <v>7.2142948725191447E-2</v>
      </c>
      <c r="W34" s="84">
        <f t="shared" si="8"/>
        <v>8</v>
      </c>
      <c r="X34" s="72">
        <f>分析係数表!E37</f>
        <v>6.9101643267789628E-2</v>
      </c>
      <c r="Y34" s="85">
        <f t="shared" si="9"/>
        <v>7</v>
      </c>
    </row>
    <row r="35" spans="1:25" x14ac:dyDescent="0.15">
      <c r="A35" s="10" t="s">
        <v>23</v>
      </c>
      <c r="B35" s="9" t="s">
        <v>155</v>
      </c>
      <c r="C35" s="86"/>
      <c r="D35" s="72">
        <f>投入係数表!AF35</f>
        <v>1.2386773882795524E-2</v>
      </c>
      <c r="E35" s="73">
        <f t="shared" si="0"/>
        <v>1.2386773882795525</v>
      </c>
      <c r="F35" s="72">
        <f>分析係数表!C38</f>
        <v>0.42668283982472699</v>
      </c>
      <c r="G35" s="73">
        <f t="shared" si="1"/>
        <v>0.52852238565779552</v>
      </c>
      <c r="H35" s="73">
        <v>0.84856365210709239</v>
      </c>
      <c r="I35" s="73">
        <f t="shared" si="2"/>
        <v>0.84856365210709239</v>
      </c>
      <c r="J35" s="72">
        <f>分析係数表!G38</f>
        <v>0.18042179614021467</v>
      </c>
      <c r="K35" s="74">
        <f t="shared" si="3"/>
        <v>0.15309937825246187</v>
      </c>
      <c r="L35" s="75"/>
      <c r="M35" s="76"/>
      <c r="N35" s="77">
        <f>分析係数表!H38</f>
        <v>3.1385057501308801E-2</v>
      </c>
      <c r="O35" s="78">
        <f t="shared" si="4"/>
        <v>0.92825344012882594</v>
      </c>
      <c r="P35" s="72">
        <f>分析係数表!C38</f>
        <v>0.42668283982472699</v>
      </c>
      <c r="Q35" s="78">
        <f t="shared" si="5"/>
        <v>0.39606981391123963</v>
      </c>
      <c r="R35" s="79">
        <v>0.63468804522177391</v>
      </c>
      <c r="S35" s="80">
        <f t="shared" si="6"/>
        <v>1.4832516973288663</v>
      </c>
      <c r="T35" s="81">
        <f>分析係数表!F38</f>
        <v>0.52437100026299643</v>
      </c>
      <c r="U35" s="82">
        <f t="shared" si="7"/>
        <v>0.7777741761701249</v>
      </c>
      <c r="V35" s="83">
        <f>分析係数表!D38</f>
        <v>3.745569762927526E-2</v>
      </c>
      <c r="W35" s="84">
        <f t="shared" si="8"/>
        <v>0</v>
      </c>
      <c r="X35" s="72">
        <f>分析係数表!E38</f>
        <v>3.4218337111297577E-2</v>
      </c>
      <c r="Y35" s="85">
        <f t="shared" si="9"/>
        <v>0</v>
      </c>
    </row>
    <row r="36" spans="1:25" x14ac:dyDescent="0.15">
      <c r="A36" s="10" t="s">
        <v>24</v>
      </c>
      <c r="B36" s="9" t="s">
        <v>39</v>
      </c>
      <c r="C36" s="86"/>
      <c r="D36" s="72">
        <f>投入係数表!AF36</f>
        <v>0</v>
      </c>
      <c r="E36" s="73">
        <f t="shared" si="0"/>
        <v>0</v>
      </c>
      <c r="F36" s="72">
        <f>分析係数表!C39</f>
        <v>1</v>
      </c>
      <c r="G36" s="73">
        <f t="shared" si="1"/>
        <v>0</v>
      </c>
      <c r="H36" s="73">
        <v>0.27453847460948189</v>
      </c>
      <c r="I36" s="73">
        <f t="shared" si="2"/>
        <v>0.27453847460948189</v>
      </c>
      <c r="J36" s="72">
        <f>分析係数表!G39</f>
        <v>0.351753812215997</v>
      </c>
      <c r="K36" s="74">
        <f t="shared" si="3"/>
        <v>9.656995504384995E-2</v>
      </c>
      <c r="L36" s="75"/>
      <c r="M36" s="76"/>
      <c r="N36" s="77">
        <f>分析係数表!H39</f>
        <v>2.6196741762610056E-3</v>
      </c>
      <c r="O36" s="78">
        <f t="shared" si="4"/>
        <v>7.748023294300227E-2</v>
      </c>
      <c r="P36" s="72">
        <f>分析係数表!C39</f>
        <v>1</v>
      </c>
      <c r="Q36" s="78">
        <f t="shared" si="5"/>
        <v>7.748023294300227E-2</v>
      </c>
      <c r="R36" s="79">
        <v>0.10079973530727647</v>
      </c>
      <c r="S36" s="80">
        <f t="shared" si="6"/>
        <v>0.37533820991675837</v>
      </c>
      <c r="T36" s="81">
        <f>分析係数表!F39</f>
        <v>0.70125652740175148</v>
      </c>
      <c r="U36" s="82">
        <f t="shared" si="7"/>
        <v>0.26320836968741562</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投入係数表!AF37</f>
        <v>1.2585728609051015E-3</v>
      </c>
      <c r="E37" s="73">
        <f t="shared" si="0"/>
        <v>0.12585728609051014</v>
      </c>
      <c r="F37" s="72">
        <f>分析係数表!C40</f>
        <v>0.86812466863195592</v>
      </c>
      <c r="G37" s="73">
        <f t="shared" si="1"/>
        <v>0.10925981478224139</v>
      </c>
      <c r="H37" s="73">
        <v>0.12193473213176072</v>
      </c>
      <c r="I37" s="73">
        <f t="shared" si="2"/>
        <v>0.12193473213176072</v>
      </c>
      <c r="J37" s="72">
        <f>分析係数表!G40</f>
        <v>0.5308449982881025</v>
      </c>
      <c r="K37" s="74">
        <f t="shared" si="3"/>
        <v>6.4728442669744757E-2</v>
      </c>
      <c r="L37" s="75"/>
      <c r="M37" s="76"/>
      <c r="N37" s="77">
        <f>分析係数表!H40</f>
        <v>3.1726768564274997E-2</v>
      </c>
      <c r="O37" s="78">
        <f t="shared" si="4"/>
        <v>0.93835998429288303</v>
      </c>
      <c r="P37" s="72">
        <f>分析係数表!C40</f>
        <v>0.86812466863195592</v>
      </c>
      <c r="Q37" s="78">
        <f t="shared" si="5"/>
        <v>0.81461345042174649</v>
      </c>
      <c r="R37" s="79">
        <v>0.82173495366851967</v>
      </c>
      <c r="S37" s="80">
        <f t="shared" si="6"/>
        <v>0.94366968580028043</v>
      </c>
      <c r="T37" s="81">
        <f>分析係数表!F40</f>
        <v>0.72849135138041188</v>
      </c>
      <c r="U37" s="82">
        <f t="shared" si="7"/>
        <v>0.68745520466537502</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投入係数表!AF38</f>
        <v>1.8181023256088138E-3</v>
      </c>
      <c r="E38" s="73">
        <f t="shared" si="0"/>
        <v>0.18181023256088139</v>
      </c>
      <c r="F38" s="72">
        <f>分析係数表!C41</f>
        <v>0.9999434031873089</v>
      </c>
      <c r="G38" s="73">
        <f t="shared" si="1"/>
        <v>0.18179994268120381</v>
      </c>
      <c r="H38" s="73">
        <v>0.19774365491953247</v>
      </c>
      <c r="I38" s="73">
        <f t="shared" si="2"/>
        <v>0.19774365491953247</v>
      </c>
      <c r="J38" s="72">
        <f>分析係数表!G41</f>
        <v>0.50163334603597476</v>
      </c>
      <c r="K38" s="74">
        <f t="shared" si="3"/>
        <v>9.9194811274668213E-2</v>
      </c>
      <c r="L38" s="75"/>
      <c r="M38" s="76"/>
      <c r="N38" s="77">
        <f>分析係数表!H41</f>
        <v>4.605647758626856E-2</v>
      </c>
      <c r="O38" s="78">
        <f t="shared" si="4"/>
        <v>1.3621795581507898</v>
      </c>
      <c r="P38" s="72">
        <f>分析係数表!C41</f>
        <v>0.9999434031873089</v>
      </c>
      <c r="Q38" s="78">
        <f t="shared" si="5"/>
        <v>1.3621024631294856</v>
      </c>
      <c r="R38" s="79">
        <v>1.3876454815038746</v>
      </c>
      <c r="S38" s="80">
        <f t="shared" si="6"/>
        <v>1.585389136423407</v>
      </c>
      <c r="T38" s="81">
        <f>分析係数表!F41</f>
        <v>0.6065809667987323</v>
      </c>
      <c r="U38" s="82">
        <f t="shared" si="7"/>
        <v>0.96166687512391746</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投入係数表!AF39</f>
        <v>1.6884133188644942E-3</v>
      </c>
      <c r="E39" s="73">
        <f>$C$34*D39</f>
        <v>0.16884133188644943</v>
      </c>
      <c r="F39" s="72">
        <f>分析係数表!C42</f>
        <v>0.93692850875802069</v>
      </c>
      <c r="G39" s="73">
        <f>E39*F39</f>
        <v>0.1581922573010891</v>
      </c>
      <c r="H39" s="73">
        <v>0.19846250957791375</v>
      </c>
      <c r="I39" s="73">
        <f>C39+H39</f>
        <v>0.19846250957791375</v>
      </c>
      <c r="J39" s="72">
        <f>分析係数表!G42</f>
        <v>0.49922072097325781</v>
      </c>
      <c r="K39" s="74">
        <f>I39*J39</f>
        <v>9.9076597117648185E-2</v>
      </c>
      <c r="L39" s="75"/>
      <c r="M39" s="76"/>
      <c r="N39" s="77">
        <f>分析係数表!H42</f>
        <v>1.1809361738003208E-2</v>
      </c>
      <c r="O39" s="78">
        <f t="shared" si="4"/>
        <v>0.34927706149877452</v>
      </c>
      <c r="P39" s="72">
        <f>分析係数表!C42</f>
        <v>0.93692850875802069</v>
      </c>
      <c r="Q39" s="78">
        <f>O39*P39</f>
        <v>0.3272476363734303</v>
      </c>
      <c r="R39" s="79">
        <v>0.35757149408736111</v>
      </c>
      <c r="S39" s="80">
        <f>I39+R39</f>
        <v>0.55603400366527489</v>
      </c>
      <c r="T39" s="81">
        <f>分析係数表!F42</f>
        <v>0.57339238661209846</v>
      </c>
      <c r="U39" s="82">
        <f>S39*T39</f>
        <v>0.31882566439911225</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投入係数表!AF40</f>
        <v>7.2324218586890893E-2</v>
      </c>
      <c r="E40" s="73">
        <f>$C$34*D40</f>
        <v>7.2324218586890892</v>
      </c>
      <c r="F40" s="72">
        <f>分析係数表!C43</f>
        <v>0.64668770435795053</v>
      </c>
      <c r="G40" s="73">
        <f>E40*F40</f>
        <v>4.6771182887439089</v>
      </c>
      <c r="H40" s="73">
        <v>6.0599104104821597</v>
      </c>
      <c r="I40" s="73">
        <f>C40+H40</f>
        <v>6.0599104104821597</v>
      </c>
      <c r="J40" s="72">
        <f>分析係数表!G43</f>
        <v>0.34525361813281841</v>
      </c>
      <c r="K40" s="74">
        <f>I40*J40</f>
        <v>2.0922059947796985</v>
      </c>
      <c r="L40" s="75"/>
      <c r="M40" s="76"/>
      <c r="N40" s="77">
        <f>分析係数表!H43</f>
        <v>1.6687581740348217E-2</v>
      </c>
      <c r="O40" s="78">
        <f t="shared" si="4"/>
        <v>0.49355669197876234</v>
      </c>
      <c r="P40" s="72">
        <f>分析係数表!C43</f>
        <v>0.64668770435795053</v>
      </c>
      <c r="Q40" s="78">
        <f>O40*P40</f>
        <v>0.31917704410624992</v>
      </c>
      <c r="R40" s="79">
        <v>1.2863815766075692</v>
      </c>
      <c r="S40" s="80">
        <f>I40+R40</f>
        <v>7.346291987089729</v>
      </c>
      <c r="T40" s="81">
        <f>分析係数表!F43</f>
        <v>0.5971160790993254</v>
      </c>
      <c r="U40" s="82">
        <f>S40*T40</f>
        <v>4.3865890672498109</v>
      </c>
      <c r="V40" s="83">
        <f>分析係数表!D43</f>
        <v>0.11965406207615147</v>
      </c>
      <c r="W40" s="84">
        <f>ROUND(S40*V40,0)</f>
        <v>1</v>
      </c>
      <c r="X40" s="72">
        <f>分析係数表!E43</f>
        <v>0.10089499703022012</v>
      </c>
      <c r="Y40" s="85">
        <f>ROUND(S40*X40,0)</f>
        <v>1</v>
      </c>
    </row>
    <row r="41" spans="1:25" x14ac:dyDescent="0.15">
      <c r="A41" s="10" t="s">
        <v>848</v>
      </c>
      <c r="B41" s="9" t="s">
        <v>42</v>
      </c>
      <c r="C41" s="86"/>
      <c r="D41" s="72">
        <f>投入係数表!AF41</f>
        <v>7.7567780927757823E-4</v>
      </c>
      <c r="E41" s="73">
        <f>$C$34*D41</f>
        <v>7.7567780927757818E-2</v>
      </c>
      <c r="F41" s="72">
        <f>分析係数表!C44</f>
        <v>0.69156580457188765</v>
      </c>
      <c r="G41" s="73">
        <f>E41*F41</f>
        <v>5.3643224826160754E-2</v>
      </c>
      <c r="H41" s="73">
        <v>7.099105370860237E-2</v>
      </c>
      <c r="I41" s="73">
        <f>C41+H41</f>
        <v>7.099105370860237E-2</v>
      </c>
      <c r="J41" s="72">
        <f>分析係数表!G44</f>
        <v>0.27271905819722003</v>
      </c>
      <c r="K41" s="74">
        <f>I41*J41</f>
        <v>1.9360613307838302E-2</v>
      </c>
      <c r="L41" s="75"/>
      <c r="M41" s="76"/>
      <c r="N41" s="77">
        <f>分析係数表!H44</f>
        <v>0.15674397651271663</v>
      </c>
      <c r="O41" s="78">
        <f t="shared" si="4"/>
        <v>4.6359046948164302</v>
      </c>
      <c r="P41" s="72">
        <f>分析係数表!C44</f>
        <v>0.69156580457188765</v>
      </c>
      <c r="Q41" s="78">
        <f>O41*P41</f>
        <v>3.2060331601893157</v>
      </c>
      <c r="R41" s="79">
        <v>3.2670402658951962</v>
      </c>
      <c r="S41" s="80">
        <f>I41+R41</f>
        <v>3.3380313196037985</v>
      </c>
      <c r="T41" s="81">
        <f>分析係数表!F44</f>
        <v>0.50862281906626206</v>
      </c>
      <c r="U41" s="82">
        <f>S41*T41</f>
        <v>1.6977988999083589</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投入係数表!AF42</f>
        <v>2.0396543787970264E-3</v>
      </c>
      <c r="E42" s="73">
        <f>$C$34*D42</f>
        <v>0.20396543787970264</v>
      </c>
      <c r="F42" s="72">
        <f>分析係数表!C45</f>
        <v>1</v>
      </c>
      <c r="G42" s="73">
        <f>E42*F42</f>
        <v>0.20396543787970264</v>
      </c>
      <c r="H42" s="73">
        <v>0.24190126829121739</v>
      </c>
      <c r="I42" s="73">
        <f>C42+H42</f>
        <v>0.24190126829121739</v>
      </c>
      <c r="J42" s="72">
        <f>分析係数表!G45</f>
        <v>0</v>
      </c>
      <c r="K42" s="74">
        <f>I42*J42</f>
        <v>0</v>
      </c>
      <c r="L42" s="75"/>
      <c r="M42" s="76"/>
      <c r="N42" s="77">
        <f>分析係数表!H45</f>
        <v>0</v>
      </c>
      <c r="O42" s="78">
        <f t="shared" si="4"/>
        <v>0</v>
      </c>
      <c r="P42" s="72">
        <f>分析係数表!C45</f>
        <v>1</v>
      </c>
      <c r="Q42" s="78">
        <f>O42*P42</f>
        <v>0</v>
      </c>
      <c r="R42" s="79">
        <v>3.6161686728766761E-2</v>
      </c>
      <c r="S42" s="80">
        <f>I42+R42</f>
        <v>0.27806295501998413</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投入係数表!AF43</f>
        <v>9.9167877998014384E-3</v>
      </c>
      <c r="E43" s="441">
        <f>$C$34*D43</f>
        <v>0.99167877998014387</v>
      </c>
      <c r="F43" s="447">
        <f>分析係数表!C46</f>
        <v>0.99300149364803736</v>
      </c>
      <c r="G43" s="441">
        <f>E43*F43</f>
        <v>0.98473850973934629</v>
      </c>
      <c r="H43" s="441">
        <v>1.113290825115989</v>
      </c>
      <c r="I43" s="441">
        <f>C43+H43</f>
        <v>1.113290825115989</v>
      </c>
      <c r="J43" s="447">
        <f>分析係数表!G46</f>
        <v>1.2662527198429125E-2</v>
      </c>
      <c r="K43" s="442">
        <f>I43*J43</f>
        <v>1.4097075352792813E-2</v>
      </c>
      <c r="L43" s="448"/>
      <c r="M43" s="449"/>
      <c r="N43" s="450">
        <f>分析係数表!H46</f>
        <v>3.642815848522589E-5</v>
      </c>
      <c r="O43" s="451">
        <f t="shared" si="4"/>
        <v>1.0774096376933162E-3</v>
      </c>
      <c r="P43" s="447">
        <f>分析係数表!C46</f>
        <v>0.99300149364803736</v>
      </c>
      <c r="Q43" s="451">
        <f>O43*P43</f>
        <v>1.0698693795002537E-3</v>
      </c>
      <c r="R43" s="452">
        <v>9.4563751275102484E-2</v>
      </c>
      <c r="S43" s="444">
        <f>I43+R43</f>
        <v>1.2078545763910915</v>
      </c>
      <c r="T43" s="453">
        <f>分析係数表!F46</f>
        <v>0.42786180544499286</v>
      </c>
      <c r="U43" s="445">
        <f>S43*T43</f>
        <v>0.51679483976968943</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72">
        <f>投入係数表!AF44</f>
        <v>0.33407003894108928</v>
      </c>
      <c r="E44" s="441">
        <f>SUM(E5:E43)</f>
        <v>33.407003894108925</v>
      </c>
      <c r="F44" s="447">
        <f>分析係数表!C47</f>
        <v>0.58532523599566522</v>
      </c>
      <c r="G44" s="441">
        <f>SUM(G5:G43)</f>
        <v>19.886849891349456</v>
      </c>
      <c r="H44" s="441">
        <f>SUM(H5:H43)</f>
        <v>24.972352325460065</v>
      </c>
      <c r="I44" s="441">
        <f>SUM(I5:I43)</f>
        <v>124.97235232546007</v>
      </c>
      <c r="J44" s="72">
        <f>分析係数表!G47</f>
        <v>0.25475569279079324</v>
      </c>
      <c r="K44" s="442">
        <f>SUM(K5:K43)</f>
        <v>43.366988426007403</v>
      </c>
      <c r="L44" s="15">
        <f>最終需要_まとめ!M21</f>
        <v>0.68200000000000005</v>
      </c>
      <c r="M44" s="441">
        <f>K44*L44</f>
        <v>29.576286106537051</v>
      </c>
      <c r="N44" s="77">
        <f>分析係数表!H47</f>
        <v>1</v>
      </c>
      <c r="O44" s="443">
        <f>SUM(O5:O43)</f>
        <v>29.576286106537061</v>
      </c>
      <c r="P44" s="72">
        <f>分析係数表!C47</f>
        <v>0.58532523599566522</v>
      </c>
      <c r="Q44" s="443">
        <f>SUM(Q5:Q43)</f>
        <v>19.205738649386756</v>
      </c>
      <c r="R44" s="441">
        <f>SUM(R5:R43)</f>
        <v>23.581790752586564</v>
      </c>
      <c r="S44" s="444">
        <f>SUM(S5:S43)</f>
        <v>148.55414307804659</v>
      </c>
      <c r="T44" s="453">
        <f>分析係数表!F47</f>
        <v>0.5063294671067512</v>
      </c>
      <c r="U44" s="445">
        <f>SUM(U5:U43)</f>
        <v>93.889198106205157</v>
      </c>
      <c r="V44" s="454">
        <f>分析係数表!D47</f>
        <v>6.4581730562403572E-2</v>
      </c>
      <c r="W44" s="458">
        <f>SUM(W5:W43)</f>
        <v>10</v>
      </c>
      <c r="X44" s="88">
        <f>分析係数表!E47</f>
        <v>5.7136770824146227E-2</v>
      </c>
      <c r="Y44" s="95">
        <f>SUM(Y5:Y43)</f>
        <v>8</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825</v>
      </c>
      <c r="C1" s="58"/>
      <c r="D1" s="58"/>
      <c r="E1" s="58"/>
      <c r="F1" s="59"/>
      <c r="G1" s="58" t="s">
        <v>445</v>
      </c>
    </row>
    <row r="2" spans="1:25" x14ac:dyDescent="0.15">
      <c r="B2" s="5" t="s">
        <v>243</v>
      </c>
      <c r="S2" s="5" t="s">
        <v>139</v>
      </c>
      <c r="U2" s="60" t="s">
        <v>170</v>
      </c>
      <c r="W2" s="5" t="s">
        <v>122</v>
      </c>
      <c r="Y2" s="5" t="s">
        <v>140</v>
      </c>
    </row>
    <row r="3" spans="1:25" ht="45" x14ac:dyDescent="0.15">
      <c r="B3" s="61"/>
      <c r="C3" s="62" t="s">
        <v>185</v>
      </c>
      <c r="D3" s="62" t="s">
        <v>189</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827</v>
      </c>
      <c r="D4" s="68" t="s">
        <v>828</v>
      </c>
      <c r="E4" s="68" t="s">
        <v>829</v>
      </c>
      <c r="F4" s="68" t="s">
        <v>830</v>
      </c>
      <c r="G4" s="68" t="s">
        <v>831</v>
      </c>
      <c r="H4" s="68" t="s">
        <v>144</v>
      </c>
      <c r="I4" s="68" t="s">
        <v>832</v>
      </c>
      <c r="J4" s="68" t="s">
        <v>833</v>
      </c>
      <c r="K4" s="69" t="s">
        <v>834</v>
      </c>
      <c r="L4" s="68" t="s">
        <v>835</v>
      </c>
      <c r="M4" s="68" t="s">
        <v>836</v>
      </c>
      <c r="N4" s="68" t="s">
        <v>837</v>
      </c>
      <c r="O4" s="68" t="s">
        <v>838</v>
      </c>
      <c r="P4" s="68" t="s">
        <v>839</v>
      </c>
      <c r="Q4" s="68" t="s">
        <v>840</v>
      </c>
      <c r="R4" s="68" t="s">
        <v>145</v>
      </c>
      <c r="S4" s="68" t="s">
        <v>841</v>
      </c>
      <c r="T4" s="70" t="s">
        <v>842</v>
      </c>
      <c r="U4" s="69" t="s">
        <v>843</v>
      </c>
      <c r="V4" s="68" t="s">
        <v>844</v>
      </c>
      <c r="W4" s="68" t="s">
        <v>845</v>
      </c>
      <c r="X4" s="68" t="s">
        <v>846</v>
      </c>
      <c r="Y4" s="69" t="s">
        <v>847</v>
      </c>
    </row>
    <row r="5" spans="1:25" x14ac:dyDescent="0.15">
      <c r="A5" s="8" t="s">
        <v>219</v>
      </c>
      <c r="B5" s="9" t="s">
        <v>220</v>
      </c>
      <c r="C5" s="86"/>
      <c r="D5" s="72">
        <f>投入係数表!AG5</f>
        <v>0</v>
      </c>
      <c r="E5" s="73">
        <f t="shared" ref="E5:E38" si="0">$C$35*D5</f>
        <v>0</v>
      </c>
      <c r="F5" s="72">
        <f>分析係数表!C8</f>
        <v>0.16988323914406789</v>
      </c>
      <c r="G5" s="73">
        <f t="shared" ref="G5:G38" si="1">E5*F5</f>
        <v>0</v>
      </c>
      <c r="H5" s="73">
        <f t="array" ref="H5:H43">MMULT(逆行列係数!C5:AO43,'31'!G5:G43)</f>
        <v>3.0338545816080017E-3</v>
      </c>
      <c r="I5" s="73">
        <f t="shared" ref="I5:I38" si="2">C5+H5</f>
        <v>3.0338545816080017E-3</v>
      </c>
      <c r="J5" s="72">
        <f>分析係数表!G8</f>
        <v>0.11982810575688495</v>
      </c>
      <c r="K5" s="74">
        <f t="shared" ref="K5:K38" si="3">I5*J5</f>
        <v>3.6354104765593356E-4</v>
      </c>
      <c r="L5" s="75" t="s">
        <v>495</v>
      </c>
      <c r="M5" s="76" t="s">
        <v>495</v>
      </c>
      <c r="N5" s="77">
        <f>分析係数表!H8</f>
        <v>1.1007693311748612E-2</v>
      </c>
      <c r="O5" s="78">
        <f t="shared" ref="O5:O43" si="4">$M$44*N5</f>
        <v>0.19942694123704038</v>
      </c>
      <c r="P5" s="72">
        <f>分析係数表!C8</f>
        <v>0.16988323914406789</v>
      </c>
      <c r="Q5" s="78">
        <f t="shared" ref="Q5:Q38" si="5">O5*P5</f>
        <v>3.3879294749942106E-2</v>
      </c>
      <c r="R5" s="79">
        <f t="array" ref="R5:R43">MMULT(逆行列係数!C5:AO43,'31'!Q5:Q43)</f>
        <v>5.677466897902167E-2</v>
      </c>
      <c r="S5" s="80">
        <f t="shared" ref="S5:S38" si="6">I5+R5</f>
        <v>5.980852356062967E-2</v>
      </c>
      <c r="T5" s="81">
        <f>分析係数表!F8</f>
        <v>0.4520504153237429</v>
      </c>
      <c r="U5" s="82">
        <f t="shared" ref="U5:U38" si="7">S5*T5</f>
        <v>2.7036467915482504E-2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投入係数表!AG6</f>
        <v>0</v>
      </c>
      <c r="E6" s="73">
        <f t="shared" si="0"/>
        <v>0</v>
      </c>
      <c r="F6" s="72">
        <f>分析係数表!C9</f>
        <v>0.40976645435244163</v>
      </c>
      <c r="G6" s="73">
        <f t="shared" si="1"/>
        <v>0</v>
      </c>
      <c r="H6" s="73">
        <v>3.0865552092034848E-3</v>
      </c>
      <c r="I6" s="73">
        <f t="shared" si="2"/>
        <v>3.0865552092034848E-3</v>
      </c>
      <c r="J6" s="72">
        <f>分析係数表!G9</f>
        <v>0.27278621711745094</v>
      </c>
      <c r="K6" s="74">
        <f t="shared" si="3"/>
        <v>8.4196971944278099E-4</v>
      </c>
      <c r="L6" s="75"/>
      <c r="M6" s="76"/>
      <c r="N6" s="77">
        <f>分析係数表!H9</f>
        <v>5.6766522140644718E-4</v>
      </c>
      <c r="O6" s="78">
        <f t="shared" si="4"/>
        <v>1.0284419773115172E-2</v>
      </c>
      <c r="P6" s="72">
        <f>分析係数表!C9</f>
        <v>0.40976645435244163</v>
      </c>
      <c r="Q6" s="78">
        <f t="shared" si="5"/>
        <v>4.2142102255015466E-3</v>
      </c>
      <c r="R6" s="79">
        <v>5.6726765706867537E-3</v>
      </c>
      <c r="S6" s="80">
        <f t="shared" si="6"/>
        <v>8.7592317798902385E-3</v>
      </c>
      <c r="T6" s="81">
        <f>分析係数表!F9</f>
        <v>0.74407187847350875</v>
      </c>
      <c r="U6" s="82">
        <f t="shared" si="7"/>
        <v>6.5174980444477849E-3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投入係数表!AG7</f>
        <v>0</v>
      </c>
      <c r="E7" s="73">
        <f t="shared" si="0"/>
        <v>0</v>
      </c>
      <c r="F7" s="72">
        <f>分析係数表!C10</f>
        <v>0.68007710705743762</v>
      </c>
      <c r="G7" s="73">
        <f t="shared" si="1"/>
        <v>0</v>
      </c>
      <c r="H7" s="73">
        <v>4.255031302109219E-3</v>
      </c>
      <c r="I7" s="73">
        <f t="shared" si="2"/>
        <v>4.255031302109219E-3</v>
      </c>
      <c r="J7" s="72">
        <f>分析係数表!G10</f>
        <v>0.17854260725424764</v>
      </c>
      <c r="K7" s="74">
        <f t="shared" si="3"/>
        <v>7.5970438262701627E-4</v>
      </c>
      <c r="L7" s="75"/>
      <c r="M7" s="76"/>
      <c r="N7" s="77">
        <f>分析係数表!H10</f>
        <v>1.290834700219075E-3</v>
      </c>
      <c r="O7" s="78">
        <f t="shared" si="4"/>
        <v>2.3386118110010175E-2</v>
      </c>
      <c r="P7" s="72">
        <f>分析係数表!C10</f>
        <v>0.68007710705743762</v>
      </c>
      <c r="Q7" s="78">
        <f t="shared" si="5"/>
        <v>1.5904363549559271E-2</v>
      </c>
      <c r="R7" s="79">
        <v>2.6826335492609939E-2</v>
      </c>
      <c r="S7" s="80">
        <f t="shared" si="6"/>
        <v>3.1081366794719158E-2</v>
      </c>
      <c r="T7" s="81">
        <f>分析係数表!F10</f>
        <v>0.51654343606185527</v>
      </c>
      <c r="U7" s="82">
        <f t="shared" si="7"/>
        <v>1.6054876001643088E-2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投入係数表!AG8</f>
        <v>0</v>
      </c>
      <c r="E8" s="73">
        <f t="shared" si="0"/>
        <v>0</v>
      </c>
      <c r="F8" s="72">
        <f>分析係数表!C11</f>
        <v>2.1147201560344109E-2</v>
      </c>
      <c r="G8" s="73">
        <f t="shared" si="1"/>
        <v>0</v>
      </c>
      <c r="H8" s="73">
        <v>8.3815612732574801E-3</v>
      </c>
      <c r="I8" s="73">
        <f t="shared" si="2"/>
        <v>8.3815612732574801E-3</v>
      </c>
      <c r="J8" s="72">
        <f>分析係数表!G11</f>
        <v>0.2349962690544718</v>
      </c>
      <c r="K8" s="74">
        <f t="shared" si="3"/>
        <v>1.969635628066956E-3</v>
      </c>
      <c r="L8" s="75"/>
      <c r="M8" s="76"/>
      <c r="N8" s="77">
        <f>分析係数表!H11</f>
        <v>-2.2238602446561594E-5</v>
      </c>
      <c r="O8" s="78">
        <f t="shared" si="4"/>
        <v>-4.0289789492689175E-4</v>
      </c>
      <c r="P8" s="72">
        <f>分析係数表!C11</f>
        <v>2.1147201560344109E-2</v>
      </c>
      <c r="Q8" s="78">
        <f t="shared" si="5"/>
        <v>-8.5201629922573216E-6</v>
      </c>
      <c r="R8" s="79">
        <v>4.6850988680081657E-3</v>
      </c>
      <c r="S8" s="80">
        <f t="shared" si="6"/>
        <v>1.3066660141265646E-2</v>
      </c>
      <c r="T8" s="81">
        <f>分析係数表!F11</f>
        <v>0.38828483104146677</v>
      </c>
      <c r="U8" s="82">
        <f t="shared" si="7"/>
        <v>5.0735859252275996E-3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投入係数表!AG9</f>
        <v>0</v>
      </c>
      <c r="E9" s="73">
        <f t="shared" si="0"/>
        <v>0</v>
      </c>
      <c r="F9" s="72">
        <f>分析係数表!C12</f>
        <v>0.26979296775158057</v>
      </c>
      <c r="G9" s="73">
        <f t="shared" si="1"/>
        <v>0</v>
      </c>
      <c r="H9" s="73">
        <v>2.2214391562116763E-2</v>
      </c>
      <c r="I9" s="73">
        <f t="shared" si="2"/>
        <v>2.2214391562116763E-2</v>
      </c>
      <c r="J9" s="72">
        <f>分析係数表!G12</f>
        <v>0.14399966915404239</v>
      </c>
      <c r="K9" s="74">
        <f t="shared" si="3"/>
        <v>3.1988650354031647E-3</v>
      </c>
      <c r="L9" s="75"/>
      <c r="M9" s="76"/>
      <c r="N9" s="77">
        <f>分析係数表!H12</f>
        <v>8.4790563397567215E-2</v>
      </c>
      <c r="O9" s="78">
        <f t="shared" si="4"/>
        <v>1.5361549622839232</v>
      </c>
      <c r="P9" s="72">
        <f>分析係数表!C12</f>
        <v>0.26979296775158057</v>
      </c>
      <c r="Q9" s="78">
        <f t="shared" si="5"/>
        <v>0.41444380620089699</v>
      </c>
      <c r="R9" s="79">
        <v>0.52357209989887632</v>
      </c>
      <c r="S9" s="80">
        <f t="shared" si="6"/>
        <v>0.54578649146099312</v>
      </c>
      <c r="T9" s="81">
        <f>分析係数表!F12</f>
        <v>0.33481714299007204</v>
      </c>
      <c r="U9" s="82">
        <f t="shared" si="7"/>
        <v>0.18273867375354505</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投入係数表!AG10</f>
        <v>7.5517539355533575E-4</v>
      </c>
      <c r="E10" s="73">
        <f t="shared" si="0"/>
        <v>7.5517539355533569E-2</v>
      </c>
      <c r="F10" s="72">
        <f>分析係数表!C13</f>
        <v>6.684233532602335E-2</v>
      </c>
      <c r="G10" s="73">
        <f t="shared" si="1"/>
        <v>5.0477686885987399E-3</v>
      </c>
      <c r="H10" s="73">
        <v>9.3255265250676133E-3</v>
      </c>
      <c r="I10" s="73">
        <f t="shared" si="2"/>
        <v>9.3255265250676133E-3</v>
      </c>
      <c r="J10" s="72">
        <f>分析係数表!G13</f>
        <v>0.23596605339775753</v>
      </c>
      <c r="K10" s="74">
        <f t="shared" si="3"/>
        <v>2.2005076899763087E-3</v>
      </c>
      <c r="L10" s="75"/>
      <c r="M10" s="76"/>
      <c r="N10" s="77">
        <f>分析係数表!H13</f>
        <v>1.6879182236800124E-2</v>
      </c>
      <c r="O10" s="78">
        <f t="shared" si="4"/>
        <v>0.30580100559986506</v>
      </c>
      <c r="P10" s="72">
        <f>分析係数表!C13</f>
        <v>6.684233532602335E-2</v>
      </c>
      <c r="Q10" s="78">
        <f t="shared" si="5"/>
        <v>2.0440453359341325E-2</v>
      </c>
      <c r="R10" s="79">
        <v>2.2836280818392739E-2</v>
      </c>
      <c r="S10" s="80">
        <f t="shared" si="6"/>
        <v>3.2161807343460351E-2</v>
      </c>
      <c r="T10" s="81">
        <f>分析係数表!F13</f>
        <v>0.36934894381465649</v>
      </c>
      <c r="U10" s="82">
        <f t="shared" si="7"/>
        <v>1.1878929573477543E-2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投入係数表!AG11</f>
        <v>1.2618818019010884E-2</v>
      </c>
      <c r="E11" s="73">
        <f t="shared" si="0"/>
        <v>1.2618818019010885</v>
      </c>
      <c r="F11" s="72">
        <f>分析係数表!C14</f>
        <v>0.21710827927701792</v>
      </c>
      <c r="G11" s="73">
        <f t="shared" si="1"/>
        <v>0.27396498666172814</v>
      </c>
      <c r="H11" s="73">
        <v>0.3746546094651737</v>
      </c>
      <c r="I11" s="73">
        <f t="shared" si="2"/>
        <v>0.3746546094651737</v>
      </c>
      <c r="J11" s="72">
        <f>分析係数表!G14</f>
        <v>0.17574790290253137</v>
      </c>
      <c r="K11" s="74">
        <f t="shared" si="3"/>
        <v>6.5844761926271159E-2</v>
      </c>
      <c r="L11" s="75"/>
      <c r="M11" s="76"/>
      <c r="N11" s="77">
        <f>分析係数表!H14</f>
        <v>1.1225515443921091E-3</v>
      </c>
      <c r="O11" s="78">
        <f t="shared" si="4"/>
        <v>2.0337323591682804E-2</v>
      </c>
      <c r="P11" s="72">
        <f>分析係数表!C14</f>
        <v>0.21710827927701792</v>
      </c>
      <c r="Q11" s="78">
        <f t="shared" si="5"/>
        <v>4.415401330090156E-3</v>
      </c>
      <c r="R11" s="79">
        <v>2.4842780826799044E-2</v>
      </c>
      <c r="S11" s="80">
        <f t="shared" si="6"/>
        <v>0.39949739029197273</v>
      </c>
      <c r="T11" s="81">
        <f>分析係数表!F14</f>
        <v>0.32729567218469302</v>
      </c>
      <c r="U11" s="82">
        <f t="shared" si="7"/>
        <v>0.13075376689164186</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投入係数表!AG12</f>
        <v>1.188493281068016E-3</v>
      </c>
      <c r="E12" s="73">
        <f t="shared" si="0"/>
        <v>0.1188493281068016</v>
      </c>
      <c r="F12" s="72">
        <f>分析係数表!C15</f>
        <v>0.1777237835164599</v>
      </c>
      <c r="G12" s="73">
        <f t="shared" si="1"/>
        <v>2.1122352259529919E-2</v>
      </c>
      <c r="H12" s="73">
        <v>5.1817619529383546E-2</v>
      </c>
      <c r="I12" s="73">
        <f t="shared" si="2"/>
        <v>5.1817619529383546E-2</v>
      </c>
      <c r="J12" s="72">
        <f>分析係数表!G15</f>
        <v>0.10387096116118634</v>
      </c>
      <c r="K12" s="74">
        <f t="shared" si="3"/>
        <v>5.382345945601729E-3</v>
      </c>
      <c r="L12" s="75"/>
      <c r="M12" s="76"/>
      <c r="N12" s="77">
        <f>分析係数表!H15</f>
        <v>7.5144901505810619E-3</v>
      </c>
      <c r="O12" s="78">
        <f t="shared" si="4"/>
        <v>0.13614040137608008</v>
      </c>
      <c r="P12" s="72">
        <f>分析係数表!C15</f>
        <v>0.1777237835164599</v>
      </c>
      <c r="Q12" s="78">
        <f t="shared" si="5"/>
        <v>2.4195387222006415E-2</v>
      </c>
      <c r="R12" s="79">
        <v>5.6791356109871363E-2</v>
      </c>
      <c r="S12" s="80">
        <f t="shared" si="6"/>
        <v>0.10860897563925491</v>
      </c>
      <c r="T12" s="81">
        <f>分析係数表!F15</f>
        <v>0.33005409485469872</v>
      </c>
      <c r="U12" s="82">
        <f t="shared" si="7"/>
        <v>3.5846837147710302E-2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投入係数表!AG13</f>
        <v>3.671930769327105E-3</v>
      </c>
      <c r="E13" s="73">
        <f t="shared" si="0"/>
        <v>0.36719307693271047</v>
      </c>
      <c r="F13" s="72">
        <f>分析係数表!C16</f>
        <v>0.12368252551663639</v>
      </c>
      <c r="G13" s="73">
        <f t="shared" si="1"/>
        <v>4.541536710726219E-2</v>
      </c>
      <c r="H13" s="73">
        <v>8.1288623431844384E-2</v>
      </c>
      <c r="I13" s="73">
        <f t="shared" si="2"/>
        <v>8.1288623431844384E-2</v>
      </c>
      <c r="J13" s="72">
        <f>分析係数表!G16</f>
        <v>1.9772048092292722E-2</v>
      </c>
      <c r="K13" s="74">
        <f t="shared" si="3"/>
        <v>1.6072425718507003E-3</v>
      </c>
      <c r="L13" s="75"/>
      <c r="M13" s="76"/>
      <c r="N13" s="77">
        <f>分析係数表!H16</f>
        <v>1.7113434381227897E-2</v>
      </c>
      <c r="O13" s="78">
        <f t="shared" si="4"/>
        <v>0.31004496364978523</v>
      </c>
      <c r="P13" s="72">
        <f>分析係数表!C16</f>
        <v>0.12368252551663639</v>
      </c>
      <c r="Q13" s="78">
        <f t="shared" si="5"/>
        <v>3.8347144127919161E-2</v>
      </c>
      <c r="R13" s="79">
        <v>5.5734304173046999E-2</v>
      </c>
      <c r="S13" s="80">
        <f t="shared" si="6"/>
        <v>0.13702292760489138</v>
      </c>
      <c r="T13" s="81">
        <f>分析係数表!F16</f>
        <v>0.17086837167280561</v>
      </c>
      <c r="U13" s="82">
        <f t="shared" si="7"/>
        <v>2.3412884521688514E-2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投入係数表!AG14</f>
        <v>3.4252150934889606E-3</v>
      </c>
      <c r="E14" s="73">
        <f t="shared" si="0"/>
        <v>0.34252150934889608</v>
      </c>
      <c r="F14" s="72">
        <f>分析係数表!C17</f>
        <v>0.19283956701830429</v>
      </c>
      <c r="G14" s="73">
        <f t="shared" si="1"/>
        <v>6.6051699557297186E-2</v>
      </c>
      <c r="H14" s="73">
        <v>0.11885680487260014</v>
      </c>
      <c r="I14" s="73">
        <f t="shared" si="2"/>
        <v>0.11885680487260014</v>
      </c>
      <c r="J14" s="72">
        <f>分析係数表!G17</f>
        <v>0.23402763404868787</v>
      </c>
      <c r="K14" s="74">
        <f t="shared" si="3"/>
        <v>2.7815776834921167E-2</v>
      </c>
      <c r="L14" s="75"/>
      <c r="M14" s="76"/>
      <c r="N14" s="77">
        <f>分析係数表!H17</f>
        <v>3.1766349957435482E-3</v>
      </c>
      <c r="O14" s="78">
        <f t="shared" si="4"/>
        <v>5.7551258259668919E-2</v>
      </c>
      <c r="P14" s="72">
        <f>分析係数表!C17</f>
        <v>0.19283956701830429</v>
      </c>
      <c r="Q14" s="78">
        <f t="shared" si="5"/>
        <v>1.1098159724153163E-2</v>
      </c>
      <c r="R14" s="79">
        <v>2.5515126341927517E-2</v>
      </c>
      <c r="S14" s="80">
        <f t="shared" si="6"/>
        <v>0.14437193121452765</v>
      </c>
      <c r="T14" s="81">
        <f>分析係数表!F17</f>
        <v>0.36995154049829787</v>
      </c>
      <c r="U14" s="82">
        <f t="shared" si="7"/>
        <v>5.3410618357528805E-2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投入係数表!AG15</f>
        <v>3.7570915102255508E-6</v>
      </c>
      <c r="E15" s="73">
        <f t="shared" si="0"/>
        <v>3.7570915102255509E-4</v>
      </c>
      <c r="F15" s="72">
        <f>分析係数表!C18</f>
        <v>0.30630539049432115</v>
      </c>
      <c r="G15" s="73">
        <f t="shared" si="1"/>
        <v>1.1508173821625362E-4</v>
      </c>
      <c r="H15" s="73">
        <v>1.3054823302362798E-2</v>
      </c>
      <c r="I15" s="73">
        <f t="shared" si="2"/>
        <v>1.3054823302362798E-2</v>
      </c>
      <c r="J15" s="72">
        <f>分析係数表!G18</f>
        <v>0.21755179396051724</v>
      </c>
      <c r="K15" s="74">
        <f t="shared" si="3"/>
        <v>2.8401002292665909E-3</v>
      </c>
      <c r="L15" s="75"/>
      <c r="M15" s="76"/>
      <c r="N15" s="77">
        <f>分析係数表!H18</f>
        <v>5.3704565311248737E-4</v>
      </c>
      <c r="O15" s="78">
        <f t="shared" si="4"/>
        <v>9.7296834924135937E-3</v>
      </c>
      <c r="P15" s="72">
        <f>分析係数表!C18</f>
        <v>0.30630539049432115</v>
      </c>
      <c r="Q15" s="78">
        <f t="shared" si="5"/>
        <v>2.9802545015298961E-3</v>
      </c>
      <c r="R15" s="79">
        <v>7.875419582263803E-3</v>
      </c>
      <c r="S15" s="80">
        <f t="shared" si="6"/>
        <v>2.0930242884626603E-2</v>
      </c>
      <c r="T15" s="81">
        <f>分析係数表!F18</f>
        <v>0.4635011306393737</v>
      </c>
      <c r="U15" s="82">
        <f t="shared" si="7"/>
        <v>9.7011912415811367E-3</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投入係数表!AG16</f>
        <v>0</v>
      </c>
      <c r="E16" s="73">
        <f t="shared" si="0"/>
        <v>0</v>
      </c>
      <c r="F16" s="72">
        <f>分析係数表!C19</f>
        <v>0.36966314955627488</v>
      </c>
      <c r="G16" s="73">
        <f t="shared" si="1"/>
        <v>0</v>
      </c>
      <c r="H16" s="73">
        <v>2.1813721906403141E-2</v>
      </c>
      <c r="I16" s="73">
        <f t="shared" si="2"/>
        <v>2.1813721906403141E-2</v>
      </c>
      <c r="J16" s="72">
        <f>分析係数表!G19</f>
        <v>4.2381117789262797E-2</v>
      </c>
      <c r="K16" s="74">
        <f t="shared" si="3"/>
        <v>9.244899175374937E-4</v>
      </c>
      <c r="L16" s="75"/>
      <c r="M16" s="76"/>
      <c r="N16" s="77">
        <f>分析係数表!H19</f>
        <v>-1.254655481313475E-4</v>
      </c>
      <c r="O16" s="78">
        <f t="shared" si="4"/>
        <v>-2.273065735557688E-3</v>
      </c>
      <c r="P16" s="72">
        <f>分析係数表!C19</f>
        <v>0.36966314955627488</v>
      </c>
      <c r="Q16" s="78">
        <f t="shared" si="5"/>
        <v>-8.4026863895470558E-4</v>
      </c>
      <c r="R16" s="79">
        <v>5.3328967248644846E-3</v>
      </c>
      <c r="S16" s="80">
        <f t="shared" si="6"/>
        <v>2.7146618631267626E-2</v>
      </c>
      <c r="T16" s="81">
        <f>分析係数表!F19</f>
        <v>0.17645477862102601</v>
      </c>
      <c r="U16" s="82">
        <f t="shared" si="7"/>
        <v>4.7901505808897495E-3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投入係数表!AG17</f>
        <v>6.6375283347318062E-5</v>
      </c>
      <c r="E17" s="73">
        <f t="shared" si="0"/>
        <v>6.6375283347318058E-3</v>
      </c>
      <c r="F17" s="72">
        <f>分析係数表!C20</f>
        <v>0.11840151680286914</v>
      </c>
      <c r="G17" s="73">
        <f t="shared" si="1"/>
        <v>7.8589342265426799E-4</v>
      </c>
      <c r="H17" s="73">
        <v>5.6347211802851684E-3</v>
      </c>
      <c r="I17" s="73">
        <f t="shared" si="2"/>
        <v>5.6347211802851684E-3</v>
      </c>
      <c r="J17" s="72">
        <f>分析係数表!G20</f>
        <v>0.11103277983246747</v>
      </c>
      <c r="K17" s="74">
        <f t="shared" si="3"/>
        <v>6.2563875622794428E-4</v>
      </c>
      <c r="L17" s="75"/>
      <c r="M17" s="76"/>
      <c r="N17" s="77">
        <f>分析係数表!H20</f>
        <v>6.0558701736942728E-4</v>
      </c>
      <c r="O17" s="78">
        <f t="shared" si="4"/>
        <v>1.0971450884986775E-2</v>
      </c>
      <c r="P17" s="72">
        <f>分析係数表!C20</f>
        <v>0.11840151680286914</v>
      </c>
      <c r="Q17" s="78">
        <f t="shared" si="5"/>
        <v>1.2990364263106152E-3</v>
      </c>
      <c r="R17" s="79">
        <v>3.3879958926538944E-3</v>
      </c>
      <c r="S17" s="80">
        <f t="shared" si="6"/>
        <v>9.0227170729390623E-3</v>
      </c>
      <c r="T17" s="81">
        <f>分析係数表!F20</f>
        <v>0.24737258814980315</v>
      </c>
      <c r="U17" s="82">
        <f t="shared" si="7"/>
        <v>2.231972874476352E-3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投入係数表!AG18</f>
        <v>4.7464589412516122E-4</v>
      </c>
      <c r="E18" s="73">
        <f t="shared" si="0"/>
        <v>4.746458941251612E-2</v>
      </c>
      <c r="F18" s="72">
        <f>分析係数表!C21</f>
        <v>0.26258212636596168</v>
      </c>
      <c r="G18" s="73">
        <f t="shared" si="1"/>
        <v>1.2463352815025794E-2</v>
      </c>
      <c r="H18" s="73">
        <v>3.786731076729264E-2</v>
      </c>
      <c r="I18" s="73">
        <f t="shared" si="2"/>
        <v>3.786731076729264E-2</v>
      </c>
      <c r="J18" s="72">
        <f>分析係数表!G21</f>
        <v>0.28467983327929475</v>
      </c>
      <c r="K18" s="74">
        <f t="shared" si="3"/>
        <v>1.0780059715968111E-2</v>
      </c>
      <c r="L18" s="75"/>
      <c r="M18" s="76"/>
      <c r="N18" s="77">
        <f>分析係数表!H21</f>
        <v>1.0324354165676096E-3</v>
      </c>
      <c r="O18" s="78">
        <f t="shared" si="4"/>
        <v>1.870468510701637E-2</v>
      </c>
      <c r="P18" s="72">
        <f>分析係数表!C21</f>
        <v>0.26258212636596168</v>
      </c>
      <c r="Q18" s="78">
        <f t="shared" si="5"/>
        <v>4.9115159884060939E-3</v>
      </c>
      <c r="R18" s="79">
        <v>1.4268276806879603E-2</v>
      </c>
      <c r="S18" s="80">
        <f t="shared" si="6"/>
        <v>5.2135587574172242E-2</v>
      </c>
      <c r="T18" s="81">
        <f>分析係数表!F21</f>
        <v>0.42515189534375575</v>
      </c>
      <c r="U18" s="82">
        <f t="shared" si="7"/>
        <v>2.2165543872019688E-2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投入係数表!AG19</f>
        <v>0</v>
      </c>
      <c r="E19" s="73">
        <f t="shared" si="0"/>
        <v>0</v>
      </c>
      <c r="F19" s="72">
        <f>分析係数表!C22</f>
        <v>0.19256748567873505</v>
      </c>
      <c r="G19" s="73">
        <f t="shared" si="1"/>
        <v>0</v>
      </c>
      <c r="H19" s="73">
        <v>5.0637722102425141E-2</v>
      </c>
      <c r="I19" s="73">
        <f t="shared" si="2"/>
        <v>5.0637722102425141E-2</v>
      </c>
      <c r="J19" s="72">
        <f>分析係数表!G22</f>
        <v>0.19753386347788673</v>
      </c>
      <c r="K19" s="74">
        <f t="shared" si="3"/>
        <v>1.0002664884611616E-2</v>
      </c>
      <c r="L19" s="75"/>
      <c r="M19" s="76"/>
      <c r="N19" s="77">
        <f>分析係数表!H22</f>
        <v>4.8211298587508529E-5</v>
      </c>
      <c r="O19" s="78">
        <f t="shared" si="4"/>
        <v>8.7344655579300043E-4</v>
      </c>
      <c r="P19" s="72">
        <f>分析係数表!C22</f>
        <v>0.19256748567873505</v>
      </c>
      <c r="Q19" s="78">
        <f t="shared" si="5"/>
        <v>1.6819740712380906E-4</v>
      </c>
      <c r="R19" s="79">
        <v>4.105753722345412E-3</v>
      </c>
      <c r="S19" s="80">
        <f t="shared" si="6"/>
        <v>5.474347582477055E-2</v>
      </c>
      <c r="T19" s="81">
        <f>分析係数表!F22</f>
        <v>0.41915604646677446</v>
      </c>
      <c r="U19" s="82">
        <f t="shared" si="7"/>
        <v>2.2946058896560269E-2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投入係数表!AG20</f>
        <v>1.2523638367418503E-6</v>
      </c>
      <c r="E20" s="73">
        <f t="shared" si="0"/>
        <v>1.2523638367418504E-4</v>
      </c>
      <c r="F20" s="72">
        <f>分析係数表!C23</f>
        <v>0.20116432520583094</v>
      </c>
      <c r="G20" s="73">
        <f t="shared" si="1"/>
        <v>2.5193092613035975E-5</v>
      </c>
      <c r="H20" s="73">
        <v>5.9340138550201066E-2</v>
      </c>
      <c r="I20" s="73">
        <f t="shared" si="2"/>
        <v>5.9340138550201066E-2</v>
      </c>
      <c r="J20" s="72">
        <f>分析係数表!G23</f>
        <v>0.20785566100352021</v>
      </c>
      <c r="K20" s="74">
        <f t="shared" si="3"/>
        <v>1.2334183722392514E-2</v>
      </c>
      <c r="L20" s="75"/>
      <c r="M20" s="76"/>
      <c r="N20" s="77">
        <f>分析係数表!H23</f>
        <v>2.5225877402069866E-5</v>
      </c>
      <c r="O20" s="78">
        <f t="shared" si="4"/>
        <v>4.5701850767826527E-4</v>
      </c>
      <c r="P20" s="72">
        <f>分析係数表!C23</f>
        <v>0.20116432520583094</v>
      </c>
      <c r="Q20" s="78">
        <f t="shared" si="5"/>
        <v>9.1935819703674098E-5</v>
      </c>
      <c r="R20" s="79">
        <v>3.9137912406953454E-3</v>
      </c>
      <c r="S20" s="80">
        <f t="shared" si="6"/>
        <v>6.3253929790896418E-2</v>
      </c>
      <c r="T20" s="81">
        <f>分析係数表!F23</f>
        <v>0.42478695148042223</v>
      </c>
      <c r="U20" s="82">
        <f t="shared" si="7"/>
        <v>2.6869444005031551E-2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投入係数表!AG21</f>
        <v>3.1309095918546253E-5</v>
      </c>
      <c r="E21" s="73">
        <f t="shared" si="0"/>
        <v>3.1309095918546255E-3</v>
      </c>
      <c r="F21" s="72">
        <f>分析係数表!C24</f>
        <v>0.46796458506974481</v>
      </c>
      <c r="G21" s="73">
        <f t="shared" si="1"/>
        <v>1.4651548080431339E-3</v>
      </c>
      <c r="H21" s="73">
        <v>5.4394160533921543E-2</v>
      </c>
      <c r="I21" s="73">
        <f t="shared" si="2"/>
        <v>5.4394160533921543E-2</v>
      </c>
      <c r="J21" s="72">
        <f>分析係数表!G24</f>
        <v>0.19290112247208774</v>
      </c>
      <c r="K21" s="74">
        <f t="shared" si="3"/>
        <v>1.0492694622920401E-2</v>
      </c>
      <c r="L21" s="75"/>
      <c r="M21" s="76"/>
      <c r="N21" s="77">
        <f>分析係数表!H24</f>
        <v>1.1220536652328578E-3</v>
      </c>
      <c r="O21" s="78">
        <f t="shared" si="4"/>
        <v>2.0328303489557577E-2</v>
      </c>
      <c r="P21" s="72">
        <f>分析係数表!C24</f>
        <v>0.46796458506974481</v>
      </c>
      <c r="Q21" s="78">
        <f t="shared" si="5"/>
        <v>9.512926107662658E-3</v>
      </c>
      <c r="R21" s="79">
        <v>1.9305887880314392E-2</v>
      </c>
      <c r="S21" s="80">
        <f t="shared" si="6"/>
        <v>7.3700048414235941E-2</v>
      </c>
      <c r="T21" s="81">
        <f>分析係数表!F24</f>
        <v>0.36341689561906876</v>
      </c>
      <c r="U21" s="82">
        <f t="shared" si="7"/>
        <v>2.6783842801676696E-2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投入係数表!AG22</f>
        <v>8.6914050269884405E-4</v>
      </c>
      <c r="E22" s="73">
        <f t="shared" si="0"/>
        <v>8.6914050269884399E-2</v>
      </c>
      <c r="F22" s="72">
        <f>分析係数表!C25</f>
        <v>0.11839811615034102</v>
      </c>
      <c r="G22" s="73">
        <f t="shared" si="1"/>
        <v>1.029045981895035E-2</v>
      </c>
      <c r="H22" s="73">
        <v>5.3592040148172752E-2</v>
      </c>
      <c r="I22" s="73">
        <f t="shared" si="2"/>
        <v>5.3592040148172752E-2</v>
      </c>
      <c r="J22" s="72">
        <f>分析係数表!G25</f>
        <v>0.19601885967651284</v>
      </c>
      <c r="K22" s="74">
        <f t="shared" si="3"/>
        <v>1.0505050597582716E-2</v>
      </c>
      <c r="L22" s="75"/>
      <c r="M22" s="76"/>
      <c r="N22" s="77">
        <f>分析係数表!H25</f>
        <v>4.7721717414244671E-4</v>
      </c>
      <c r="O22" s="78">
        <f t="shared" si="4"/>
        <v>8.6457678870319188E-3</v>
      </c>
      <c r="P22" s="72">
        <f>分析係数表!C25</f>
        <v>0.11839811615034102</v>
      </c>
      <c r="Q22" s="78">
        <f t="shared" si="5"/>
        <v>1.0236426304976935E-3</v>
      </c>
      <c r="R22" s="79">
        <v>6.4576617767510749E-3</v>
      </c>
      <c r="S22" s="80">
        <f t="shared" si="6"/>
        <v>6.0049701924923829E-2</v>
      </c>
      <c r="T22" s="81">
        <f>分析係数表!F25</f>
        <v>0.34892899519140697</v>
      </c>
      <c r="U22" s="82">
        <f t="shared" si="7"/>
        <v>2.0953082154207169E-2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投入係数表!AG23</f>
        <v>1.0770328995979913E-4</v>
      </c>
      <c r="E23" s="73">
        <f t="shared" si="0"/>
        <v>1.0770328995979912E-2</v>
      </c>
      <c r="F23" s="72">
        <f>分析係数表!C26</f>
        <v>0.29113960871661038</v>
      </c>
      <c r="G23" s="73">
        <f t="shared" si="1"/>
        <v>3.1356693696387547E-3</v>
      </c>
      <c r="H23" s="73">
        <v>5.4036134173067324E-2</v>
      </c>
      <c r="I23" s="73">
        <f t="shared" si="2"/>
        <v>5.4036134173067324E-2</v>
      </c>
      <c r="J23" s="72">
        <f>分析係数表!G26</f>
        <v>0.2004458717578543</v>
      </c>
      <c r="K23" s="74">
        <f t="shared" si="3"/>
        <v>1.0831320020744861E-2</v>
      </c>
      <c r="L23" s="75"/>
      <c r="M23" s="76"/>
      <c r="N23" s="77">
        <f>分析係数表!H26</f>
        <v>1.0726059667332082E-2</v>
      </c>
      <c r="O23" s="78">
        <f t="shared" si="4"/>
        <v>0.19432457013486923</v>
      </c>
      <c r="P23" s="72">
        <f>分析係数表!C26</f>
        <v>0.29113960871661038</v>
      </c>
      <c r="Q23" s="78">
        <f t="shared" si="5"/>
        <v>5.657557931308934E-2</v>
      </c>
      <c r="R23" s="79">
        <v>6.3653818724278291E-2</v>
      </c>
      <c r="S23" s="80">
        <f t="shared" si="6"/>
        <v>0.11768995289734561</v>
      </c>
      <c r="T23" s="81">
        <f>分析係数表!F26</f>
        <v>0.34176102976079403</v>
      </c>
      <c r="U23" s="82">
        <f t="shared" si="7"/>
        <v>4.0221839494696182E-2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投入係数表!AG24</f>
        <v>1.9536875853172863E-4</v>
      </c>
      <c r="E24" s="73">
        <f t="shared" si="0"/>
        <v>1.9536875853172864E-2</v>
      </c>
      <c r="F24" s="72">
        <f>分析係数表!C27</f>
        <v>0.22390034937983039</v>
      </c>
      <c r="G24" s="73">
        <f t="shared" si="1"/>
        <v>4.3743133293157764E-3</v>
      </c>
      <c r="H24" s="73">
        <v>1.0717059045086387E-2</v>
      </c>
      <c r="I24" s="73">
        <f t="shared" si="2"/>
        <v>1.0717059045086387E-2</v>
      </c>
      <c r="J24" s="72">
        <f>分析係数表!G27</f>
        <v>0.17801424712710151</v>
      </c>
      <c r="K24" s="74">
        <f t="shared" si="3"/>
        <v>1.9077891973277466E-3</v>
      </c>
      <c r="L24" s="75"/>
      <c r="M24" s="76"/>
      <c r="N24" s="77">
        <f>分析係数表!H27</f>
        <v>1.001616696609949E-2</v>
      </c>
      <c r="O24" s="78">
        <f t="shared" si="4"/>
        <v>0.18146340785464699</v>
      </c>
      <c r="P24" s="72">
        <f>分析係数表!C27</f>
        <v>0.22390034937983039</v>
      </c>
      <c r="Q24" s="78">
        <f t="shared" si="5"/>
        <v>4.0629720418310117E-2</v>
      </c>
      <c r="R24" s="79">
        <v>4.1492256579124434E-2</v>
      </c>
      <c r="S24" s="80">
        <f t="shared" si="6"/>
        <v>5.2209315624210821E-2</v>
      </c>
      <c r="T24" s="81">
        <f>分析係数表!F27</f>
        <v>0.3354402389489512</v>
      </c>
      <c r="U24" s="82">
        <f t="shared" si="7"/>
        <v>1.7513105308346488E-2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投入係数表!AG25</f>
        <v>0</v>
      </c>
      <c r="E25" s="73">
        <f t="shared" si="0"/>
        <v>0</v>
      </c>
      <c r="F25" s="72">
        <f>分析係数表!C28</f>
        <v>0.22512814125204084</v>
      </c>
      <c r="G25" s="73">
        <f t="shared" si="1"/>
        <v>0</v>
      </c>
      <c r="H25" s="73">
        <v>7.2241109622641714E-2</v>
      </c>
      <c r="I25" s="73">
        <f t="shared" si="2"/>
        <v>7.2241109622641714E-2</v>
      </c>
      <c r="J25" s="72">
        <f>分析係数表!G28</f>
        <v>0.17968722251031818</v>
      </c>
      <c r="K25" s="74">
        <f t="shared" si="3"/>
        <v>1.298080433915591E-2</v>
      </c>
      <c r="L25" s="75"/>
      <c r="M25" s="76"/>
      <c r="N25" s="77">
        <f>分析係数表!H28</f>
        <v>8.1409051127791718E-3</v>
      </c>
      <c r="O25" s="78">
        <f t="shared" si="4"/>
        <v>0.14748919319997225</v>
      </c>
      <c r="P25" s="72">
        <f>分析係数表!C28</f>
        <v>0.22512814125204084</v>
      </c>
      <c r="Q25" s="78">
        <f t="shared" si="5"/>
        <v>3.3203967919872894E-2</v>
      </c>
      <c r="R25" s="79">
        <v>4.2728955230169487E-2</v>
      </c>
      <c r="S25" s="80">
        <f t="shared" si="6"/>
        <v>0.11497006485281119</v>
      </c>
      <c r="T25" s="81">
        <f>分析係数表!F28</f>
        <v>0.30733691598411605</v>
      </c>
      <c r="U25" s="82">
        <f t="shared" si="7"/>
        <v>3.533454516235681E-2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投入係数表!AG26</f>
        <v>1.8471114228105549E-2</v>
      </c>
      <c r="E26" s="73">
        <f t="shared" si="0"/>
        <v>1.847111422810555</v>
      </c>
      <c r="F26" s="72">
        <f>分析係数表!C29</f>
        <v>0.20292812083079403</v>
      </c>
      <c r="G26" s="73">
        <f t="shared" si="1"/>
        <v>0.37483084999604016</v>
      </c>
      <c r="H26" s="73">
        <v>0.44829488741123025</v>
      </c>
      <c r="I26" s="73">
        <f t="shared" si="2"/>
        <v>0.44829488741123025</v>
      </c>
      <c r="J26" s="72">
        <f>分析係数表!G29</f>
        <v>0.25422836329948895</v>
      </c>
      <c r="K26" s="74">
        <f t="shared" si="3"/>
        <v>0.11396927550208574</v>
      </c>
      <c r="L26" s="75"/>
      <c r="M26" s="76"/>
      <c r="N26" s="77">
        <f>分析係数表!H29</f>
        <v>1.2173975242294967E-2</v>
      </c>
      <c r="O26" s="78">
        <f t="shared" si="4"/>
        <v>0.22055653046538912</v>
      </c>
      <c r="P26" s="72">
        <f>分析係数表!C29</f>
        <v>0.20292812083079403</v>
      </c>
      <c r="Q26" s="78">
        <f t="shared" si="5"/>
        <v>4.4757122264301188E-2</v>
      </c>
      <c r="R26" s="79">
        <v>6.5266513569723739E-2</v>
      </c>
      <c r="S26" s="80">
        <f t="shared" si="6"/>
        <v>0.51356140098095393</v>
      </c>
      <c r="T26" s="81">
        <f>分析係数表!F29</f>
        <v>0.40384720428768384</v>
      </c>
      <c r="U26" s="82">
        <f t="shared" si="7"/>
        <v>0.20740033601622443</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投入係数表!AG27</f>
        <v>2.3819960174829994E-3</v>
      </c>
      <c r="E27" s="73">
        <f t="shared" si="0"/>
        <v>0.23819960174829993</v>
      </c>
      <c r="F27" s="72">
        <f>分析係数表!C30</f>
        <v>1</v>
      </c>
      <c r="G27" s="73">
        <f t="shared" si="1"/>
        <v>0.23819960174829993</v>
      </c>
      <c r="H27" s="73">
        <v>0.34853032162222253</v>
      </c>
      <c r="I27" s="73">
        <f t="shared" si="2"/>
        <v>0.34853032162222253</v>
      </c>
      <c r="J27" s="72">
        <f>分析係数表!G30</f>
        <v>0.34673715455884868</v>
      </c>
      <c r="K27" s="74">
        <f t="shared" si="3"/>
        <v>0.12084841199676981</v>
      </c>
      <c r="L27" s="75"/>
      <c r="M27" s="76"/>
      <c r="N27" s="77">
        <f>分析係数表!H30</f>
        <v>0</v>
      </c>
      <c r="O27" s="78">
        <f t="shared" si="4"/>
        <v>0</v>
      </c>
      <c r="P27" s="72">
        <f>分析係数表!C30</f>
        <v>1</v>
      </c>
      <c r="Q27" s="78">
        <f t="shared" si="5"/>
        <v>0</v>
      </c>
      <c r="R27" s="79">
        <v>7.7898635986722087E-2</v>
      </c>
      <c r="S27" s="80">
        <f t="shared" si="6"/>
        <v>0.42642895760894461</v>
      </c>
      <c r="T27" s="81">
        <f>分析係数表!F30</f>
        <v>0.44336430675838301</v>
      </c>
      <c r="U27" s="82">
        <f t="shared" si="7"/>
        <v>0.18906337917198962</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投入係数表!AG28</f>
        <v>5.7796591065636385E-3</v>
      </c>
      <c r="E28" s="73">
        <f t="shared" si="0"/>
        <v>0.57796591065636382</v>
      </c>
      <c r="F28" s="72">
        <f>分析係数表!C31</f>
        <v>0.99667993786519227</v>
      </c>
      <c r="G28" s="73">
        <f t="shared" si="1"/>
        <v>0.57604702792118401</v>
      </c>
      <c r="H28" s="73">
        <v>0.99238231271667166</v>
      </c>
      <c r="I28" s="73">
        <f t="shared" si="2"/>
        <v>0.99238231271667166</v>
      </c>
      <c r="J28" s="72">
        <f>分析係数表!G31</f>
        <v>7.0744430198025232E-2</v>
      </c>
      <c r="K28" s="74">
        <f t="shared" si="3"/>
        <v>7.0205521251739428E-2</v>
      </c>
      <c r="L28" s="75"/>
      <c r="M28" s="76"/>
      <c r="N28" s="77">
        <f>分析係数表!H31</f>
        <v>1.5783931066306964E-2</v>
      </c>
      <c r="O28" s="78">
        <f t="shared" si="4"/>
        <v>0.28595828427471559</v>
      </c>
      <c r="P28" s="72">
        <f>分析係数表!C31</f>
        <v>0.99667993786519227</v>
      </c>
      <c r="Q28" s="78">
        <f t="shared" si="5"/>
        <v>0.28500888500296051</v>
      </c>
      <c r="R28" s="79">
        <v>0.54039626019659459</v>
      </c>
      <c r="S28" s="80">
        <f t="shared" si="6"/>
        <v>1.5327785729132661</v>
      </c>
      <c r="T28" s="81">
        <f>分析係数表!F31</f>
        <v>0.308369223350977</v>
      </c>
      <c r="U28" s="82">
        <f t="shared" si="7"/>
        <v>0.47266173809828277</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投入係数表!AG29</f>
        <v>3.2336034264674575E-3</v>
      </c>
      <c r="E29" s="73">
        <f t="shared" si="0"/>
        <v>0.32336034264674574</v>
      </c>
      <c r="F29" s="72">
        <f>分析係数表!C32</f>
        <v>0.99973750468741629</v>
      </c>
      <c r="G29" s="73">
        <f t="shared" si="1"/>
        <v>0.3232754620725255</v>
      </c>
      <c r="H29" s="73">
        <v>0.42379216325943814</v>
      </c>
      <c r="I29" s="73">
        <f t="shared" si="2"/>
        <v>0.42379216325943814</v>
      </c>
      <c r="J29" s="72">
        <f>分析係数表!G32</f>
        <v>0.13654952076677315</v>
      </c>
      <c r="K29" s="74">
        <f t="shared" si="3"/>
        <v>5.7868616797790366E-2</v>
      </c>
      <c r="L29" s="75"/>
      <c r="M29" s="76"/>
      <c r="N29" s="77">
        <f>分析係数表!H32</f>
        <v>6.1925380029087757E-3</v>
      </c>
      <c r="O29" s="78">
        <f t="shared" si="4"/>
        <v>0.11219052688324309</v>
      </c>
      <c r="P29" s="72">
        <f>分析係数表!C32</f>
        <v>0.99973750468741629</v>
      </c>
      <c r="Q29" s="78">
        <f t="shared" si="5"/>
        <v>0.11216107739581994</v>
      </c>
      <c r="R29" s="79">
        <v>0.16704500957528709</v>
      </c>
      <c r="S29" s="80">
        <f t="shared" si="6"/>
        <v>0.59083717283472525</v>
      </c>
      <c r="T29" s="81">
        <f>分析係数表!F32</f>
        <v>0.46980830670926516</v>
      </c>
      <c r="U29" s="82">
        <f t="shared" si="7"/>
        <v>0.27758021171037173</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投入係数表!AG30</f>
        <v>6.2229959047702538E-3</v>
      </c>
      <c r="E30" s="73">
        <f t="shared" si="0"/>
        <v>0.62229959047702543</v>
      </c>
      <c r="F30" s="72">
        <f>分析係数表!C33</f>
        <v>0.92720800471848297</v>
      </c>
      <c r="G30" s="73">
        <f t="shared" si="1"/>
        <v>0.57700116162333182</v>
      </c>
      <c r="H30" s="73">
        <v>0.66530944015913351</v>
      </c>
      <c r="I30" s="73">
        <f t="shared" si="2"/>
        <v>0.66530944015913351</v>
      </c>
      <c r="J30" s="72">
        <f>分析係数表!G33</f>
        <v>0.48251618559482062</v>
      </c>
      <c r="K30" s="74">
        <f t="shared" si="3"/>
        <v>0.32102257330581069</v>
      </c>
      <c r="L30" s="75"/>
      <c r="M30" s="76"/>
      <c r="N30" s="77">
        <f>分析係数表!H33</f>
        <v>1.0711870111293417E-3</v>
      </c>
      <c r="O30" s="78">
        <f t="shared" si="4"/>
        <v>1.940674972243002E-2</v>
      </c>
      <c r="P30" s="72">
        <f>分析係数表!C33</f>
        <v>0.92720800471848297</v>
      </c>
      <c r="Q30" s="78">
        <f t="shared" si="5"/>
        <v>1.7994093688205311E-2</v>
      </c>
      <c r="R30" s="79">
        <v>7.3098687348386482E-2</v>
      </c>
      <c r="S30" s="80">
        <f t="shared" si="6"/>
        <v>0.73840812750752005</v>
      </c>
      <c r="T30" s="81">
        <f>分析係数表!F33</f>
        <v>0.61375438359859724</v>
      </c>
      <c r="U30" s="82">
        <f t="shared" si="7"/>
        <v>0.45320122514257238</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投入係数表!AG31</f>
        <v>1.1874913899986224E-2</v>
      </c>
      <c r="E31" s="73">
        <f t="shared" si="0"/>
        <v>1.1874913899986224</v>
      </c>
      <c r="F31" s="72">
        <f>分析係数表!C34</f>
        <v>0.43058167090385968</v>
      </c>
      <c r="G31" s="73">
        <f t="shared" si="1"/>
        <v>0.51131202688955368</v>
      </c>
      <c r="H31" s="73">
        <v>0.83107910392478412</v>
      </c>
      <c r="I31" s="73">
        <f t="shared" si="2"/>
        <v>0.83107910392478412</v>
      </c>
      <c r="J31" s="72">
        <f>分析係数表!G34</f>
        <v>0.40252218378442245</v>
      </c>
      <c r="K31" s="74">
        <f t="shared" si="3"/>
        <v>0.33452777580940507</v>
      </c>
      <c r="L31" s="75"/>
      <c r="M31" s="76"/>
      <c r="N31" s="77">
        <f>分析係数表!H34</f>
        <v>0.17332617383102331</v>
      </c>
      <c r="O31" s="78">
        <f t="shared" si="4"/>
        <v>3.1401591327538187</v>
      </c>
      <c r="P31" s="72">
        <f>分析係数表!C34</f>
        <v>0.43058167090385968</v>
      </c>
      <c r="Q31" s="78">
        <f t="shared" si="5"/>
        <v>1.3520949662851542</v>
      </c>
      <c r="R31" s="79">
        <v>1.518874467363323</v>
      </c>
      <c r="S31" s="80">
        <f t="shared" si="6"/>
        <v>2.3499535712881072</v>
      </c>
      <c r="T31" s="81">
        <f>分析係数表!F34</f>
        <v>0.66293540075026103</v>
      </c>
      <c r="U31" s="82">
        <f t="shared" si="7"/>
        <v>1.5578674125263885</v>
      </c>
      <c r="V31" s="83">
        <f>分析係数表!D34</f>
        <v>0.16067471370017011</v>
      </c>
      <c r="W31" s="84">
        <f t="shared" si="8"/>
        <v>0</v>
      </c>
      <c r="X31" s="72">
        <f>分析係数表!E34</f>
        <v>0.14658203786750718</v>
      </c>
      <c r="Y31" s="85">
        <f t="shared" si="9"/>
        <v>0</v>
      </c>
    </row>
    <row r="32" spans="1:25" x14ac:dyDescent="0.15">
      <c r="A32" s="10" t="s">
        <v>20</v>
      </c>
      <c r="B32" s="9" t="s">
        <v>37</v>
      </c>
      <c r="C32" s="86"/>
      <c r="D32" s="72">
        <f>投入係数表!AG32</f>
        <v>7.6819997745745097E-3</v>
      </c>
      <c r="E32" s="73">
        <f t="shared" si="0"/>
        <v>0.76819997745745094</v>
      </c>
      <c r="F32" s="72">
        <f>分析係数表!C35</f>
        <v>0.85041941808411148</v>
      </c>
      <c r="G32" s="73">
        <f t="shared" si="1"/>
        <v>0.65329217780159299</v>
      </c>
      <c r="H32" s="73">
        <v>1.0971360038068667</v>
      </c>
      <c r="I32" s="73">
        <f t="shared" si="2"/>
        <v>1.0971360038068667</v>
      </c>
      <c r="J32" s="72">
        <f>分析係数表!G35</f>
        <v>0.31439227022235533</v>
      </c>
      <c r="K32" s="74">
        <f t="shared" si="3"/>
        <v>0.34493107897952352</v>
      </c>
      <c r="L32" s="75"/>
      <c r="M32" s="76"/>
      <c r="N32" s="77">
        <f>分析係数表!H35</f>
        <v>5.0116599150103677E-2</v>
      </c>
      <c r="O32" s="78">
        <f t="shared" si="4"/>
        <v>0.90796498327589725</v>
      </c>
      <c r="P32" s="72">
        <f>分析係数表!C35</f>
        <v>0.85041941808411148</v>
      </c>
      <c r="Q32" s="78">
        <f t="shared" si="5"/>
        <v>0.77215105271823858</v>
      </c>
      <c r="R32" s="79">
        <v>1.1857848215750284</v>
      </c>
      <c r="S32" s="80">
        <f t="shared" si="6"/>
        <v>2.2829208253818951</v>
      </c>
      <c r="T32" s="81">
        <f>分析係数表!F35</f>
        <v>0.64510687312527537</v>
      </c>
      <c r="U32" s="82">
        <f t="shared" si="7"/>
        <v>1.472727915254687</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投入係数表!AG33</f>
        <v>1.851995641773848E-2</v>
      </c>
      <c r="E33" s="73">
        <f t="shared" si="0"/>
        <v>1.8519956417738479</v>
      </c>
      <c r="F33" s="72">
        <f>分析係数表!C36</f>
        <v>0.99367212085214862</v>
      </c>
      <c r="G33" s="73">
        <f t="shared" si="1"/>
        <v>1.8402764371703555</v>
      </c>
      <c r="H33" s="73">
        <v>2.2603064059696587</v>
      </c>
      <c r="I33" s="73">
        <f t="shared" si="2"/>
        <v>2.2603064059696587</v>
      </c>
      <c r="J33" s="72">
        <f>分析係数表!G36</f>
        <v>5.4622350270852466E-2</v>
      </c>
      <c r="K33" s="74">
        <f t="shared" si="3"/>
        <v>0.12346324822632634</v>
      </c>
      <c r="L33" s="75"/>
      <c r="M33" s="76"/>
      <c r="N33" s="77">
        <f>分析係数表!H36</f>
        <v>0.22260102528255266</v>
      </c>
      <c r="O33" s="78">
        <f t="shared" si="4"/>
        <v>4.032874130036662</v>
      </c>
      <c r="P33" s="72">
        <f>分析係数表!C36</f>
        <v>0.99367212085214862</v>
      </c>
      <c r="Q33" s="78">
        <f t="shared" si="5"/>
        <v>4.0073545899232936</v>
      </c>
      <c r="R33" s="79">
        <v>4.2703899229529689</v>
      </c>
      <c r="S33" s="80">
        <f t="shared" si="6"/>
        <v>6.5306963289226276</v>
      </c>
      <c r="T33" s="81">
        <f>分析係数表!F36</f>
        <v>0.84078106922799567</v>
      </c>
      <c r="U33" s="82">
        <f t="shared" si="7"/>
        <v>5.4908858422349134</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投入係数表!AG34</f>
        <v>1.8757905546719432E-2</v>
      </c>
      <c r="E34" s="73">
        <f t="shared" si="0"/>
        <v>1.8757905546719431</v>
      </c>
      <c r="F34" s="72">
        <f>分析係数表!C37</f>
        <v>0.57178358697686016</v>
      </c>
      <c r="G34" s="73">
        <f t="shared" si="1"/>
        <v>1.0725462517676378</v>
      </c>
      <c r="H34" s="73">
        <v>1.4699219967800092</v>
      </c>
      <c r="I34" s="73">
        <f t="shared" si="2"/>
        <v>1.4699219967800092</v>
      </c>
      <c r="J34" s="72">
        <f>分析係数表!G37</f>
        <v>0.36884830758302428</v>
      </c>
      <c r="K34" s="74">
        <f t="shared" si="3"/>
        <v>0.54217824079136612</v>
      </c>
      <c r="L34" s="75"/>
      <c r="M34" s="76"/>
      <c r="N34" s="77">
        <f>分析係数表!H37</f>
        <v>4.5622990798280361E-2</v>
      </c>
      <c r="O34" s="78">
        <f t="shared" si="4"/>
        <v>0.82655405154464368</v>
      </c>
      <c r="P34" s="72">
        <f>分析係数表!C37</f>
        <v>0.57178358697686016</v>
      </c>
      <c r="Q34" s="78">
        <f t="shared" si="5"/>
        <v>0.47261004042245292</v>
      </c>
      <c r="R34" s="79">
        <v>0.63836542743944047</v>
      </c>
      <c r="S34" s="80">
        <f t="shared" si="6"/>
        <v>2.1082874242194496</v>
      </c>
      <c r="T34" s="81">
        <f>分析係数表!F37</f>
        <v>0.64429400301330442</v>
      </c>
      <c r="U34" s="82">
        <f t="shared" si="7"/>
        <v>1.3583569440529579</v>
      </c>
      <c r="V34" s="83">
        <f>分析係数表!D37</f>
        <v>7.2142948725191447E-2</v>
      </c>
      <c r="W34" s="84">
        <f t="shared" si="8"/>
        <v>0</v>
      </c>
      <c r="X34" s="72">
        <f>分析係数表!E37</f>
        <v>6.9101643267789628E-2</v>
      </c>
      <c r="Y34" s="85">
        <f t="shared" si="9"/>
        <v>0</v>
      </c>
    </row>
    <row r="35" spans="1:25" x14ac:dyDescent="0.15">
      <c r="A35" s="10" t="s">
        <v>23</v>
      </c>
      <c r="B35" s="9" t="s">
        <v>155</v>
      </c>
      <c r="C35" s="71">
        <f>最終需要_まとめ!C36</f>
        <v>100</v>
      </c>
      <c r="D35" s="72">
        <f>投入係数表!AG35</f>
        <v>0.16985685481346041</v>
      </c>
      <c r="E35" s="73">
        <f t="shared" si="0"/>
        <v>16.985685481346042</v>
      </c>
      <c r="F35" s="72">
        <f>分析係数表!C38</f>
        <v>0.42668283982472699</v>
      </c>
      <c r="G35" s="73">
        <f t="shared" si="1"/>
        <v>7.247500517550364</v>
      </c>
      <c r="H35" s="73">
        <v>8.1315963271980678</v>
      </c>
      <c r="I35" s="73">
        <f t="shared" si="2"/>
        <v>108.13159632719807</v>
      </c>
      <c r="J35" s="72">
        <f>分析係数表!G38</f>
        <v>0.18042179614021467</v>
      </c>
      <c r="K35" s="74">
        <f t="shared" si="3"/>
        <v>19.509296828861714</v>
      </c>
      <c r="L35" s="75"/>
      <c r="M35" s="76"/>
      <c r="N35" s="77">
        <f>分析係数表!H38</f>
        <v>3.1385057501308801E-2</v>
      </c>
      <c r="O35" s="78">
        <f t="shared" si="4"/>
        <v>0.56860468771911798</v>
      </c>
      <c r="P35" s="72">
        <f>分析係数表!C38</f>
        <v>0.42668283982472699</v>
      </c>
      <c r="Q35" s="78">
        <f t="shared" si="5"/>
        <v>0.24261386289364534</v>
      </c>
      <c r="R35" s="79">
        <v>0.38878024271291611</v>
      </c>
      <c r="S35" s="80">
        <f t="shared" si="6"/>
        <v>108.52037656991098</v>
      </c>
      <c r="T35" s="81">
        <f>分析係数表!F38</f>
        <v>0.52437100026299643</v>
      </c>
      <c r="U35" s="82">
        <f t="shared" si="7"/>
        <v>56.904938410881265</v>
      </c>
      <c r="V35" s="83">
        <f>分析係数表!D38</f>
        <v>3.745569762927526E-2</v>
      </c>
      <c r="W35" s="84">
        <f t="shared" si="8"/>
        <v>4</v>
      </c>
      <c r="X35" s="72">
        <f>分析係数表!E38</f>
        <v>3.4218337111297577E-2</v>
      </c>
      <c r="Y35" s="85">
        <f t="shared" si="9"/>
        <v>4</v>
      </c>
    </row>
    <row r="36" spans="1:25" x14ac:dyDescent="0.15">
      <c r="A36" s="10" t="s">
        <v>24</v>
      </c>
      <c r="B36" s="9" t="s">
        <v>39</v>
      </c>
      <c r="C36" s="86"/>
      <c r="D36" s="72">
        <f>投入係数表!AG36</f>
        <v>0</v>
      </c>
      <c r="E36" s="73">
        <f t="shared" si="0"/>
        <v>0</v>
      </c>
      <c r="F36" s="72">
        <f>分析係数表!C39</f>
        <v>1</v>
      </c>
      <c r="G36" s="73">
        <f t="shared" si="1"/>
        <v>0</v>
      </c>
      <c r="H36" s="73">
        <v>9.0391996997019886E-2</v>
      </c>
      <c r="I36" s="73">
        <f t="shared" si="2"/>
        <v>9.0391996997019886E-2</v>
      </c>
      <c r="J36" s="72">
        <f>分析係数表!G39</f>
        <v>0.351753812215997</v>
      </c>
      <c r="K36" s="74">
        <f t="shared" si="3"/>
        <v>3.1795729537518698E-2</v>
      </c>
      <c r="L36" s="75"/>
      <c r="M36" s="76"/>
      <c r="N36" s="77">
        <f>分析係数表!H39</f>
        <v>2.6196741762610056E-3</v>
      </c>
      <c r="O36" s="78">
        <f t="shared" si="4"/>
        <v>4.7460770682246169E-2</v>
      </c>
      <c r="P36" s="72">
        <f>分析係数表!C39</f>
        <v>1</v>
      </c>
      <c r="Q36" s="78">
        <f t="shared" si="5"/>
        <v>4.7460770682246169E-2</v>
      </c>
      <c r="R36" s="79">
        <v>6.1745208300665509E-2</v>
      </c>
      <c r="S36" s="80">
        <f t="shared" si="6"/>
        <v>0.1521372052976854</v>
      </c>
      <c r="T36" s="81">
        <f>分析係数表!F39</f>
        <v>0.70125652740175148</v>
      </c>
      <c r="U36" s="82">
        <f t="shared" si="7"/>
        <v>0.10668720827566221</v>
      </c>
      <c r="V36" s="83">
        <f>分析係数表!D39</f>
        <v>5.4632803645743147E-2</v>
      </c>
      <c r="W36" s="84">
        <f t="shared" si="8"/>
        <v>0</v>
      </c>
      <c r="X36" s="72">
        <f>分析係数表!E39</f>
        <v>5.4632803645743147E-2</v>
      </c>
      <c r="Y36" s="85">
        <f t="shared" si="9"/>
        <v>0</v>
      </c>
    </row>
    <row r="37" spans="1:25" x14ac:dyDescent="0.15">
      <c r="A37" s="10" t="s">
        <v>25</v>
      </c>
      <c r="B37" s="9" t="s">
        <v>40</v>
      </c>
      <c r="C37" s="86"/>
      <c r="D37" s="72">
        <f>投入係数表!AG37</f>
        <v>4.0601635587170781E-3</v>
      </c>
      <c r="E37" s="73">
        <f t="shared" si="0"/>
        <v>0.40601635587170781</v>
      </c>
      <c r="F37" s="72">
        <f>分析係数表!C40</f>
        <v>0.86812466863195592</v>
      </c>
      <c r="G37" s="73">
        <f t="shared" si="1"/>
        <v>0.35247281440028061</v>
      </c>
      <c r="H37" s="73">
        <v>0.38892088287429927</v>
      </c>
      <c r="I37" s="73">
        <f t="shared" si="2"/>
        <v>0.38892088287429927</v>
      </c>
      <c r="J37" s="72">
        <f>分析係数表!G40</f>
        <v>0.5308449982881025</v>
      </c>
      <c r="K37" s="74">
        <f t="shared" si="3"/>
        <v>0.20645670540361472</v>
      </c>
      <c r="L37" s="75"/>
      <c r="M37" s="76"/>
      <c r="N37" s="77">
        <f>分析係数表!H40</f>
        <v>3.1726768564274997E-2</v>
      </c>
      <c r="O37" s="78">
        <f t="shared" si="4"/>
        <v>0.57479548447773343</v>
      </c>
      <c r="P37" s="72">
        <f>分析係数表!C40</f>
        <v>0.86812466863195592</v>
      </c>
      <c r="Q37" s="78">
        <f t="shared" si="5"/>
        <v>0.4989941394933769</v>
      </c>
      <c r="R37" s="79">
        <v>0.50335643965265264</v>
      </c>
      <c r="S37" s="80">
        <f t="shared" si="6"/>
        <v>0.89227732252695191</v>
      </c>
      <c r="T37" s="81">
        <f>分析係数表!F40</f>
        <v>0.72849135138041188</v>
      </c>
      <c r="U37" s="82">
        <f t="shared" si="7"/>
        <v>0.6500163124937548</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投入係数表!AG38</f>
        <v>7.6519430424927049E-4</v>
      </c>
      <c r="E38" s="73">
        <f t="shared" si="0"/>
        <v>7.6519430424927051E-2</v>
      </c>
      <c r="F38" s="72">
        <f>分析係数表!C41</f>
        <v>0.9999434031873089</v>
      </c>
      <c r="G38" s="73">
        <f t="shared" si="1"/>
        <v>7.6515099669056064E-2</v>
      </c>
      <c r="H38" s="73">
        <v>8.8509728495464526E-2</v>
      </c>
      <c r="I38" s="73">
        <f t="shared" si="2"/>
        <v>8.8509728495464526E-2</v>
      </c>
      <c r="J38" s="72">
        <f>分析係数表!G41</f>
        <v>0.50163334603597476</v>
      </c>
      <c r="K38" s="74">
        <f t="shared" si="3"/>
        <v>4.4399431261915534E-2</v>
      </c>
      <c r="L38" s="75"/>
      <c r="M38" s="76"/>
      <c r="N38" s="77">
        <f>分析係数表!H41</f>
        <v>4.605647758626856E-2</v>
      </c>
      <c r="O38" s="78">
        <f t="shared" si="4"/>
        <v>0.83440755379500964</v>
      </c>
      <c r="P38" s="72">
        <f>分析係数表!C41</f>
        <v>0.9999434031873089</v>
      </c>
      <c r="Q38" s="78">
        <f t="shared" si="5"/>
        <v>0.83436032898697943</v>
      </c>
      <c r="R38" s="79">
        <v>0.85000678862644752</v>
      </c>
      <c r="S38" s="80">
        <f t="shared" si="6"/>
        <v>0.93851651712191209</v>
      </c>
      <c r="T38" s="81">
        <f>分析係数表!F41</f>
        <v>0.6065809667987323</v>
      </c>
      <c r="U38" s="82">
        <f t="shared" si="7"/>
        <v>0.56928625631238838</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投入係数表!AG39</f>
        <v>1.3700860373955842E-3</v>
      </c>
      <c r="E39" s="73">
        <f>$C$35*D39</f>
        <v>0.13700860373955842</v>
      </c>
      <c r="F39" s="72">
        <f>分析係数表!C42</f>
        <v>0.93692850875802069</v>
      </c>
      <c r="G39" s="73">
        <f>E39*F39</f>
        <v>0.12836726678872304</v>
      </c>
      <c r="H39" s="73">
        <v>0.1782855928826981</v>
      </c>
      <c r="I39" s="73">
        <f>C39+H39</f>
        <v>0.1782855928826981</v>
      </c>
      <c r="J39" s="72">
        <f>分析係数表!G42</f>
        <v>0.49922072097325781</v>
      </c>
      <c r="K39" s="74">
        <f>I39*J39</f>
        <v>8.9003862218045265E-2</v>
      </c>
      <c r="L39" s="75"/>
      <c r="M39" s="76"/>
      <c r="N39" s="77">
        <f>分析係数表!H42</f>
        <v>1.1809361738003208E-2</v>
      </c>
      <c r="O39" s="78">
        <f t="shared" si="4"/>
        <v>0.21395080900901317</v>
      </c>
      <c r="P39" s="72">
        <f>分析係数表!C42</f>
        <v>0.93692850875802069</v>
      </c>
      <c r="Q39" s="78">
        <f>O39*P39</f>
        <v>0.2004566124323868</v>
      </c>
      <c r="R39" s="79">
        <v>0.21903159088167279</v>
      </c>
      <c r="S39" s="80">
        <f>I39+R39</f>
        <v>0.39731718376437086</v>
      </c>
      <c r="T39" s="81">
        <f>分析係数表!F42</f>
        <v>0.57339238661209846</v>
      </c>
      <c r="U39" s="82">
        <f>S39*T39</f>
        <v>0.22781864824065032</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投入係数表!AG40</f>
        <v>0.15622737917819884</v>
      </c>
      <c r="E40" s="73">
        <f>$C$35*D40</f>
        <v>15.622737917819885</v>
      </c>
      <c r="F40" s="72">
        <f>分析係数表!C43</f>
        <v>0.64668770435795053</v>
      </c>
      <c r="G40" s="73">
        <f>E40*F40</f>
        <v>10.10303251986085</v>
      </c>
      <c r="H40" s="73">
        <v>12.513514469274485</v>
      </c>
      <c r="I40" s="73">
        <f>C40+H40</f>
        <v>12.513514469274485</v>
      </c>
      <c r="J40" s="72">
        <f>分析係数表!G43</f>
        <v>0.34525361813281841</v>
      </c>
      <c r="K40" s="74">
        <f>I40*J40</f>
        <v>4.320336146074391</v>
      </c>
      <c r="L40" s="75"/>
      <c r="M40" s="76"/>
      <c r="N40" s="77">
        <f>分析係数表!H43</f>
        <v>1.6687581740348217E-2</v>
      </c>
      <c r="O40" s="78">
        <f t="shared" si="4"/>
        <v>0.30232976963200608</v>
      </c>
      <c r="P40" s="72">
        <f>分析係数表!C43</f>
        <v>0.64668770435795053</v>
      </c>
      <c r="Q40" s="78">
        <f>O40*P40</f>
        <v>0.19551294468239006</v>
      </c>
      <c r="R40" s="79">
        <v>0.78797725172239774</v>
      </c>
      <c r="S40" s="80">
        <f>I40+R40</f>
        <v>13.301491720996882</v>
      </c>
      <c r="T40" s="81">
        <f>分析係数表!F43</f>
        <v>0.5971160790993254</v>
      </c>
      <c r="U40" s="82">
        <f>S40*T40</f>
        <v>7.9425345826137965</v>
      </c>
      <c r="V40" s="83">
        <f>分析係数表!D43</f>
        <v>0.11965406207615147</v>
      </c>
      <c r="W40" s="84">
        <f>ROUND(S40*V40,0)</f>
        <v>2</v>
      </c>
      <c r="X40" s="72">
        <f>分析係数表!E43</f>
        <v>0.10089499703022012</v>
      </c>
      <c r="Y40" s="85">
        <f>ROUND(S40*X40,0)</f>
        <v>1</v>
      </c>
    </row>
    <row r="41" spans="1:25" x14ac:dyDescent="0.15">
      <c r="A41" s="10" t="s">
        <v>166</v>
      </c>
      <c r="B41" s="9" t="s">
        <v>42</v>
      </c>
      <c r="C41" s="86"/>
      <c r="D41" s="72">
        <f>投入係数表!AG41</f>
        <v>6.3757842928527592E-3</v>
      </c>
      <c r="E41" s="73">
        <f>$C$35*D41</f>
        <v>0.63757842928527597</v>
      </c>
      <c r="F41" s="72">
        <f>分析係数表!C44</f>
        <v>0.69156580457188765</v>
      </c>
      <c r="G41" s="73">
        <f>E41*F41</f>
        <v>0.44092743942635226</v>
      </c>
      <c r="H41" s="73">
        <v>0.49661677497640072</v>
      </c>
      <c r="I41" s="73">
        <f>C41+H41</f>
        <v>0.49661677497640072</v>
      </c>
      <c r="J41" s="72">
        <f>分析係数表!G44</f>
        <v>0.27271905819722003</v>
      </c>
      <c r="K41" s="74">
        <f>I41*J41</f>
        <v>0.13543685915650475</v>
      </c>
      <c r="L41" s="75"/>
      <c r="M41" s="76"/>
      <c r="N41" s="77">
        <f>分析係数表!H44</f>
        <v>0.15674397651271663</v>
      </c>
      <c r="O41" s="78">
        <f t="shared" si="4"/>
        <v>2.8397386180716526</v>
      </c>
      <c r="P41" s="72">
        <f>分析係数表!C44</f>
        <v>0.69156580457188765</v>
      </c>
      <c r="Q41" s="78">
        <f>O41*P41</f>
        <v>1.9638661221805829</v>
      </c>
      <c r="R41" s="79">
        <v>2.0012362247720956</v>
      </c>
      <c r="S41" s="80">
        <f>I41+R41</f>
        <v>2.4978529997484964</v>
      </c>
      <c r="T41" s="81">
        <f>分析係数表!F44</f>
        <v>0.50862281906626206</v>
      </c>
      <c r="U41" s="82">
        <f>S41*T41</f>
        <v>1.2704650343451993</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投入係数表!AG42</f>
        <v>2.2029079888289146E-3</v>
      </c>
      <c r="E42" s="73">
        <f>$C$35*D42</f>
        <v>0.22029079888289146</v>
      </c>
      <c r="F42" s="72">
        <f>分析係数表!C45</f>
        <v>1</v>
      </c>
      <c r="G42" s="73">
        <f>E42*F42</f>
        <v>0.22029079888289146</v>
      </c>
      <c r="H42" s="73">
        <v>0.27470479143777549</v>
      </c>
      <c r="I42" s="73">
        <f>C42+H42</f>
        <v>0.27470479143777549</v>
      </c>
      <c r="J42" s="72">
        <f>分析係数表!G45</f>
        <v>0</v>
      </c>
      <c r="K42" s="74">
        <f>I42*J42</f>
        <v>0</v>
      </c>
      <c r="L42" s="75"/>
      <c r="M42" s="76"/>
      <c r="N42" s="77">
        <f>分析係数表!H45</f>
        <v>0</v>
      </c>
      <c r="O42" s="78">
        <f t="shared" si="4"/>
        <v>0</v>
      </c>
      <c r="P42" s="72">
        <f>分析係数表!C45</f>
        <v>1</v>
      </c>
      <c r="Q42" s="78">
        <f>O42*P42</f>
        <v>0</v>
      </c>
      <c r="R42" s="79">
        <v>2.2150959749692261E-2</v>
      </c>
      <c r="S42" s="80">
        <f>I42+R42</f>
        <v>0.29685575118746776</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投入係数表!AG43</f>
        <v>2.4145574772382874E-3</v>
      </c>
      <c r="E43" s="441">
        <f>$C$35*D43</f>
        <v>0.24145574772382875</v>
      </c>
      <c r="F43" s="447">
        <f>分析係数表!C46</f>
        <v>0.99300149364803736</v>
      </c>
      <c r="G43" s="441">
        <f>E43*F43</f>
        <v>0.23976591813966563</v>
      </c>
      <c r="H43" s="441">
        <v>0.36655183235733868</v>
      </c>
      <c r="I43" s="441">
        <f>C43+H43</f>
        <v>0.36655183235733868</v>
      </c>
      <c r="J43" s="447">
        <f>分析係数表!G46</f>
        <v>1.2662527198429125E-2</v>
      </c>
      <c r="K43" s="442">
        <f>I43*J43</f>
        <v>4.641472546858834E-3</v>
      </c>
      <c r="L43" s="448"/>
      <c r="M43" s="449"/>
      <c r="N43" s="450">
        <f>分析係数表!H46</f>
        <v>3.642815848522589E-5</v>
      </c>
      <c r="O43" s="451">
        <f t="shared" si="4"/>
        <v>6.5997080549591591E-4</v>
      </c>
      <c r="P43" s="447">
        <f>分析係数表!C46</f>
        <v>0.99300149364803736</v>
      </c>
      <c r="Q43" s="451">
        <f>O43*P43</f>
        <v>6.5535199562154287E-4</v>
      </c>
      <c r="R43" s="452">
        <v>5.7925335839170936E-2</v>
      </c>
      <c r="S43" s="444">
        <f>I43+R43</f>
        <v>0.4244771681965096</v>
      </c>
      <c r="T43" s="453">
        <f>分析係数表!F46</f>
        <v>0.42786180544499286</v>
      </c>
      <c r="U43" s="445">
        <f>S43*T43</f>
        <v>0.18161756755473651</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投入係数表!AG44</f>
        <v>0.45960625680972839</v>
      </c>
      <c r="E44" s="441">
        <f>SUM(E5:E43)</f>
        <v>45.960625680972839</v>
      </c>
      <c r="F44" s="447">
        <f>分析係数表!C47</f>
        <v>0.58532523599566522</v>
      </c>
      <c r="G44" s="441">
        <f>SUM(G5:G43)</f>
        <v>25.419910664377579</v>
      </c>
      <c r="H44" s="441">
        <f>SUM(H5:H43)</f>
        <v>32.176088551227785</v>
      </c>
      <c r="I44" s="441">
        <f>SUM(I5:I43)</f>
        <v>132.17608855122779</v>
      </c>
      <c r="J44" s="72">
        <f>分析係数表!G47</f>
        <v>0.25475569279079324</v>
      </c>
      <c r="K44" s="442">
        <f>SUM(K5:K43)</f>
        <v>26.56459092450693</v>
      </c>
      <c r="L44" s="15">
        <f>最終需要_まとめ!M21</f>
        <v>0.68200000000000005</v>
      </c>
      <c r="M44" s="441">
        <f>K44*L44</f>
        <v>18.117051010513727</v>
      </c>
      <c r="N44" s="77">
        <f>分析係数表!H47</f>
        <v>1</v>
      </c>
      <c r="O44" s="443">
        <f>SUM(O5:O43)</f>
        <v>18.11705101051373</v>
      </c>
      <c r="P44" s="72">
        <f>分析係数表!C47</f>
        <v>0.58532523599566522</v>
      </c>
      <c r="Q44" s="443">
        <f>SUM(Q5:Q43)</f>
        <v>11.764538169267626</v>
      </c>
      <c r="R44" s="441">
        <f>SUM(R5:R43)</f>
        <v>14.44510323050477</v>
      </c>
      <c r="S44" s="444">
        <f>SUM(S5:S43)</f>
        <v>146.62119178173256</v>
      </c>
      <c r="T44" s="453">
        <f>分析係数表!F47</f>
        <v>0.5063294671067512</v>
      </c>
      <c r="U44" s="445">
        <f>SUM(U5:U43)</f>
        <v>80.055343939450097</v>
      </c>
      <c r="V44" s="454">
        <f>分析係数表!D47</f>
        <v>6.4581730562403572E-2</v>
      </c>
      <c r="W44" s="458">
        <f>SUM(W5:W43)</f>
        <v>6</v>
      </c>
      <c r="X44" s="447">
        <f>分析係数表!E47</f>
        <v>5.7136770824146227E-2</v>
      </c>
      <c r="Y44" s="95">
        <f>SUM(Y5:Y43)</f>
        <v>5</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bestFit="1" customWidth="1"/>
    <col min="6" max="16384" width="8.875" style="5"/>
  </cols>
  <sheetData>
    <row r="1" spans="1:25" ht="13.5" x14ac:dyDescent="0.15">
      <c r="B1" s="57" t="s">
        <v>825</v>
      </c>
      <c r="C1" s="58"/>
      <c r="D1" s="58"/>
      <c r="E1" s="58"/>
      <c r="F1" s="59"/>
      <c r="G1" s="58" t="s">
        <v>445</v>
      </c>
    </row>
    <row r="2" spans="1:25" x14ac:dyDescent="0.15">
      <c r="B2" s="5" t="s">
        <v>849</v>
      </c>
      <c r="S2" s="5" t="s">
        <v>139</v>
      </c>
      <c r="U2" s="60" t="s">
        <v>170</v>
      </c>
      <c r="W2" s="5" t="s">
        <v>122</v>
      </c>
      <c r="Y2" s="5" t="s">
        <v>140</v>
      </c>
    </row>
    <row r="3" spans="1:25" ht="45" x14ac:dyDescent="0.15">
      <c r="B3" s="61"/>
      <c r="C3" s="62" t="s">
        <v>185</v>
      </c>
      <c r="D3" s="62" t="s">
        <v>188</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827</v>
      </c>
      <c r="D4" s="68" t="s">
        <v>828</v>
      </c>
      <c r="E4" s="68" t="s">
        <v>829</v>
      </c>
      <c r="F4" s="68" t="s">
        <v>830</v>
      </c>
      <c r="G4" s="68" t="s">
        <v>831</v>
      </c>
      <c r="H4" s="68" t="s">
        <v>144</v>
      </c>
      <c r="I4" s="68" t="s">
        <v>832</v>
      </c>
      <c r="J4" s="68" t="s">
        <v>833</v>
      </c>
      <c r="K4" s="69" t="s">
        <v>834</v>
      </c>
      <c r="L4" s="68" t="s">
        <v>835</v>
      </c>
      <c r="M4" s="68" t="s">
        <v>836</v>
      </c>
      <c r="N4" s="68" t="s">
        <v>837</v>
      </c>
      <c r="O4" s="68" t="s">
        <v>838</v>
      </c>
      <c r="P4" s="68" t="s">
        <v>839</v>
      </c>
      <c r="Q4" s="68" t="s">
        <v>840</v>
      </c>
      <c r="R4" s="68" t="s">
        <v>145</v>
      </c>
      <c r="S4" s="68" t="s">
        <v>841</v>
      </c>
      <c r="T4" s="70" t="s">
        <v>842</v>
      </c>
      <c r="U4" s="69" t="s">
        <v>843</v>
      </c>
      <c r="V4" s="68" t="s">
        <v>844</v>
      </c>
      <c r="W4" s="68" t="s">
        <v>845</v>
      </c>
      <c r="X4" s="68" t="s">
        <v>846</v>
      </c>
      <c r="Y4" s="69" t="s">
        <v>847</v>
      </c>
    </row>
    <row r="5" spans="1:25" x14ac:dyDescent="0.15">
      <c r="A5" s="8" t="s">
        <v>219</v>
      </c>
      <c r="B5" s="9" t="s">
        <v>220</v>
      </c>
      <c r="C5" s="86"/>
      <c r="D5" s="72">
        <f>投入係数表!AH5</f>
        <v>2.7082100619031166E-5</v>
      </c>
      <c r="E5" s="73">
        <f t="shared" ref="E5:E38" si="0">$C$36*D5</f>
        <v>2.7082100619031167E-3</v>
      </c>
      <c r="F5" s="72">
        <f>分析係数表!C8</f>
        <v>0.16988323914406789</v>
      </c>
      <c r="G5" s="73">
        <f t="shared" ref="G5:G38" si="1">E5*F5</f>
        <v>4.6007949759865809E-4</v>
      </c>
      <c r="H5" s="73">
        <f t="array" ref="H5:H43">MMULT(逆行列係数!C5:AO43,'32'!G5:G43)</f>
        <v>1.4935350381396414E-3</v>
      </c>
      <c r="I5" s="73">
        <f t="shared" ref="I5:I38" si="2">C5+H5</f>
        <v>1.4935350381396414E-3</v>
      </c>
      <c r="J5" s="72">
        <f>分析係数表!G8</f>
        <v>0.11982810575688495</v>
      </c>
      <c r="K5" s="74">
        <f t="shared" ref="K5:K38" si="3">I5*J5</f>
        <v>1.7896747450181014E-4</v>
      </c>
      <c r="L5" s="75" t="s">
        <v>495</v>
      </c>
      <c r="M5" s="76" t="s">
        <v>495</v>
      </c>
      <c r="N5" s="77">
        <f>分析係数表!H8</f>
        <v>1.1007693311748612E-2</v>
      </c>
      <c r="O5" s="78">
        <f t="shared" ref="O5:O43" si="4">$M$44*N5</f>
        <v>0.31500342953428367</v>
      </c>
      <c r="P5" s="72">
        <f>分析係数表!C8</f>
        <v>0.16988323914406789</v>
      </c>
      <c r="Q5" s="78">
        <f t="shared" ref="Q5:Q38" si="5">O5*P5</f>
        <v>5.351380295077425E-2</v>
      </c>
      <c r="R5" s="79">
        <f t="array" ref="R5:R43">MMULT(逆行列係数!C5:AO43,'32'!Q5:Q43)</f>
        <v>8.9678031103170852E-2</v>
      </c>
      <c r="S5" s="80">
        <f t="shared" ref="S5:S38" si="6">I5+R5</f>
        <v>9.1171566141310501E-2</v>
      </c>
      <c r="T5" s="81">
        <f>分析係数表!F8</f>
        <v>0.4520504153237429</v>
      </c>
      <c r="U5" s="82">
        <f t="shared" ref="U5:U38" si="7">S5*T5</f>
        <v>4.1214144339895509E-2</v>
      </c>
      <c r="V5" s="83">
        <f>分析係数表!D8</f>
        <v>0.2736524906322878</v>
      </c>
      <c r="W5" s="84">
        <f t="shared" ref="W5:W38" si="8">ROUND(S5*V5,0)</f>
        <v>0</v>
      </c>
      <c r="X5" s="72">
        <f>分析係数表!E8</f>
        <v>4.6479574456934729E-2</v>
      </c>
      <c r="Y5" s="85">
        <f t="shared" ref="Y5:Y38" si="9">ROUND(S5*X5,0)</f>
        <v>0</v>
      </c>
    </row>
    <row r="6" spans="1:25" x14ac:dyDescent="0.15">
      <c r="A6" s="10" t="s">
        <v>177</v>
      </c>
      <c r="B6" s="9" t="s">
        <v>221</v>
      </c>
      <c r="C6" s="86"/>
      <c r="D6" s="72">
        <f>投入係数表!AH6</f>
        <v>3.2826788629128687E-6</v>
      </c>
      <c r="E6" s="73">
        <f t="shared" si="0"/>
        <v>3.2826788629128687E-4</v>
      </c>
      <c r="F6" s="72">
        <f>分析係数表!C9</f>
        <v>0.40976645435244163</v>
      </c>
      <c r="G6" s="73">
        <f t="shared" si="1"/>
        <v>1.3451316784335109E-4</v>
      </c>
      <c r="H6" s="73">
        <v>9.7871402335509032E-4</v>
      </c>
      <c r="I6" s="73">
        <f t="shared" si="2"/>
        <v>9.7871402335509032E-4</v>
      </c>
      <c r="J6" s="72">
        <f>分析係数表!G9</f>
        <v>0.27278621711745094</v>
      </c>
      <c r="K6" s="74">
        <f t="shared" si="3"/>
        <v>2.6697969607083561E-4</v>
      </c>
      <c r="L6" s="75"/>
      <c r="M6" s="76"/>
      <c r="N6" s="77">
        <f>分析係数表!H9</f>
        <v>5.6766522140644718E-4</v>
      </c>
      <c r="O6" s="78">
        <f t="shared" si="4"/>
        <v>1.6244683287053141E-2</v>
      </c>
      <c r="P6" s="72">
        <f>分析係数表!C9</f>
        <v>0.40976645435244163</v>
      </c>
      <c r="Q6" s="78">
        <f t="shared" si="5"/>
        <v>6.6565262726141321E-3</v>
      </c>
      <c r="R6" s="79">
        <v>8.9602365824844495E-3</v>
      </c>
      <c r="S6" s="80">
        <f t="shared" si="6"/>
        <v>9.9389506058395402E-3</v>
      </c>
      <c r="T6" s="81">
        <f>分析係数表!F9</f>
        <v>0.74407187847350875</v>
      </c>
      <c r="U6" s="82">
        <f t="shared" si="7"/>
        <v>7.3952936473424442E-3</v>
      </c>
      <c r="V6" s="83">
        <f>分析係数表!D9</f>
        <v>0.14440533530937386</v>
      </c>
      <c r="W6" s="84">
        <f t="shared" si="8"/>
        <v>0</v>
      </c>
      <c r="X6" s="72">
        <f>分析係数表!E9</f>
        <v>0.11439422008151168</v>
      </c>
      <c r="Y6" s="85">
        <f t="shared" si="9"/>
        <v>0</v>
      </c>
    </row>
    <row r="7" spans="1:25" x14ac:dyDescent="0.15">
      <c r="A7" s="10" t="s">
        <v>178</v>
      </c>
      <c r="B7" s="9" t="s">
        <v>222</v>
      </c>
      <c r="C7" s="86"/>
      <c r="D7" s="72">
        <f>投入係数表!AH7</f>
        <v>4.9240182943693033E-6</v>
      </c>
      <c r="E7" s="73">
        <f t="shared" si="0"/>
        <v>4.9240182943693033E-4</v>
      </c>
      <c r="F7" s="72">
        <f>分析係数表!C10</f>
        <v>0.68007710705743762</v>
      </c>
      <c r="G7" s="73">
        <f t="shared" si="1"/>
        <v>3.3487121167325741E-4</v>
      </c>
      <c r="H7" s="73">
        <v>1.9147575816661096E-3</v>
      </c>
      <c r="I7" s="73">
        <f t="shared" si="2"/>
        <v>1.9147575816661096E-3</v>
      </c>
      <c r="J7" s="72">
        <f>分析係数表!G10</f>
        <v>0.17854260725424764</v>
      </c>
      <c r="K7" s="74">
        <f t="shared" si="3"/>
        <v>3.418658108905052E-4</v>
      </c>
      <c r="L7" s="75"/>
      <c r="M7" s="76"/>
      <c r="N7" s="77">
        <f>分析係数表!H10</f>
        <v>1.290834700219075E-3</v>
      </c>
      <c r="O7" s="78">
        <f t="shared" si="4"/>
        <v>3.693937921552385E-2</v>
      </c>
      <c r="P7" s="72">
        <f>分析係数表!C10</f>
        <v>0.68007710705743762</v>
      </c>
      <c r="Q7" s="78">
        <f t="shared" si="5"/>
        <v>2.51216261533911E-2</v>
      </c>
      <c r="R7" s="79">
        <v>4.237335050917327E-2</v>
      </c>
      <c r="S7" s="80">
        <f t="shared" si="6"/>
        <v>4.4288108090839377E-2</v>
      </c>
      <c r="T7" s="81">
        <f>分析係数表!F10</f>
        <v>0.51654343606185527</v>
      </c>
      <c r="U7" s="82">
        <f t="shared" si="7"/>
        <v>2.2876731529921025E-2</v>
      </c>
      <c r="V7" s="83">
        <f>分析係数表!D10</f>
        <v>9.7799297694606213E-2</v>
      </c>
      <c r="W7" s="84">
        <f t="shared" si="8"/>
        <v>0</v>
      </c>
      <c r="X7" s="72">
        <f>分析係数表!E10</f>
        <v>2.6958057972911079E-2</v>
      </c>
      <c r="Y7" s="85">
        <f t="shared" si="9"/>
        <v>0</v>
      </c>
    </row>
    <row r="8" spans="1:25" x14ac:dyDescent="0.15">
      <c r="A8" s="10" t="s">
        <v>179</v>
      </c>
      <c r="B8" s="9" t="s">
        <v>27</v>
      </c>
      <c r="C8" s="86"/>
      <c r="D8" s="72">
        <f>投入係数表!AH8</f>
        <v>9.8480365887386065E-6</v>
      </c>
      <c r="E8" s="73">
        <f t="shared" si="0"/>
        <v>9.8480365887386066E-4</v>
      </c>
      <c r="F8" s="72">
        <f>分析係数表!C11</f>
        <v>2.1147201560344109E-2</v>
      </c>
      <c r="G8" s="73">
        <f t="shared" si="1"/>
        <v>2.0825841471569895E-5</v>
      </c>
      <c r="H8" s="73">
        <v>1.5994759534140673E-2</v>
      </c>
      <c r="I8" s="73">
        <f t="shared" si="2"/>
        <v>1.5994759534140673E-2</v>
      </c>
      <c r="J8" s="72">
        <f>分析係数表!G11</f>
        <v>0.2349962690544718</v>
      </c>
      <c r="K8" s="74">
        <f t="shared" si="3"/>
        <v>3.7587088149464995E-3</v>
      </c>
      <c r="L8" s="75"/>
      <c r="M8" s="76"/>
      <c r="N8" s="77">
        <f>分析係数表!H11</f>
        <v>-2.2238602446561594E-5</v>
      </c>
      <c r="O8" s="78">
        <f t="shared" si="4"/>
        <v>-6.3639455064029267E-4</v>
      </c>
      <c r="P8" s="72">
        <f>分析係数表!C11</f>
        <v>2.1147201560344109E-2</v>
      </c>
      <c r="Q8" s="78">
        <f t="shared" si="5"/>
        <v>-1.3457963834294886E-5</v>
      </c>
      <c r="R8" s="79">
        <v>7.4003151328264584E-3</v>
      </c>
      <c r="S8" s="80">
        <f t="shared" si="6"/>
        <v>2.3395074666967133E-2</v>
      </c>
      <c r="T8" s="81">
        <f>分析係数表!F11</f>
        <v>0.38828483104146677</v>
      </c>
      <c r="U8" s="82">
        <f t="shared" si="7"/>
        <v>9.0839526142658319E-3</v>
      </c>
      <c r="V8" s="83">
        <f>分析係数表!D11</f>
        <v>2.238567316917173E-2</v>
      </c>
      <c r="W8" s="84">
        <f t="shared" si="8"/>
        <v>0</v>
      </c>
      <c r="X8" s="72">
        <f>分析係数表!E11</f>
        <v>2.1852680950858117E-2</v>
      </c>
      <c r="Y8" s="85">
        <f t="shared" si="9"/>
        <v>0</v>
      </c>
    </row>
    <row r="9" spans="1:25" x14ac:dyDescent="0.15">
      <c r="A9" s="10" t="s">
        <v>180</v>
      </c>
      <c r="B9" s="9" t="s">
        <v>151</v>
      </c>
      <c r="C9" s="86"/>
      <c r="D9" s="72">
        <f>投入係数表!AH9</f>
        <v>2.9379975823070177E-4</v>
      </c>
      <c r="E9" s="73">
        <f t="shared" si="0"/>
        <v>2.9379975823070177E-2</v>
      </c>
      <c r="F9" s="72">
        <f>分析係数表!C12</f>
        <v>0.26979296775158057</v>
      </c>
      <c r="G9" s="73">
        <f t="shared" si="1"/>
        <v>7.926510869775789E-3</v>
      </c>
      <c r="H9" s="73">
        <v>1.1479787946554843E-2</v>
      </c>
      <c r="I9" s="73">
        <f t="shared" si="2"/>
        <v>1.1479787946554843E-2</v>
      </c>
      <c r="J9" s="72">
        <f>分析係数表!G12</f>
        <v>0.14399966915404239</v>
      </c>
      <c r="K9" s="74">
        <f t="shared" si="3"/>
        <v>1.6530856662624611E-3</v>
      </c>
      <c r="L9" s="75"/>
      <c r="M9" s="76"/>
      <c r="N9" s="77">
        <f>分析係数表!H12</f>
        <v>8.4790563397567215E-2</v>
      </c>
      <c r="O9" s="78">
        <f t="shared" si="4"/>
        <v>2.4264228213799051</v>
      </c>
      <c r="P9" s="72">
        <f>分析係数表!C12</f>
        <v>0.26979296775158057</v>
      </c>
      <c r="Q9" s="78">
        <f t="shared" si="5"/>
        <v>0.65463181400024784</v>
      </c>
      <c r="R9" s="79">
        <v>0.82700464668201012</v>
      </c>
      <c r="S9" s="80">
        <f t="shared" si="6"/>
        <v>0.83848443462856492</v>
      </c>
      <c r="T9" s="81">
        <f>分析係数表!F12</f>
        <v>0.33481714299007204</v>
      </c>
      <c r="U9" s="82">
        <f t="shared" si="7"/>
        <v>0.28073896284398192</v>
      </c>
      <c r="V9" s="83">
        <f>分析係数表!D12</f>
        <v>3.7088865741159563E-2</v>
      </c>
      <c r="W9" s="84">
        <f t="shared" si="8"/>
        <v>0</v>
      </c>
      <c r="X9" s="72">
        <f>分析係数表!E12</f>
        <v>3.539948357013805E-2</v>
      </c>
      <c r="Y9" s="85">
        <f t="shared" si="9"/>
        <v>0</v>
      </c>
    </row>
    <row r="10" spans="1:25" x14ac:dyDescent="0.15">
      <c r="A10" s="10" t="s">
        <v>181</v>
      </c>
      <c r="B10" s="9" t="s">
        <v>28</v>
      </c>
      <c r="C10" s="86"/>
      <c r="D10" s="72">
        <f>投入係数表!AH10</f>
        <v>3.5132870530324976E-3</v>
      </c>
      <c r="E10" s="73">
        <f t="shared" si="0"/>
        <v>0.35132870530324978</v>
      </c>
      <c r="F10" s="72">
        <f>分析係数表!C13</f>
        <v>6.684233532602335E-2</v>
      </c>
      <c r="G10" s="73">
        <f t="shared" si="1"/>
        <v>2.3483631129537458E-2</v>
      </c>
      <c r="H10" s="73">
        <v>2.7147152122189266E-2</v>
      </c>
      <c r="I10" s="73">
        <f t="shared" si="2"/>
        <v>2.7147152122189266E-2</v>
      </c>
      <c r="J10" s="72">
        <f>分析係数表!G13</f>
        <v>0.23596605339775753</v>
      </c>
      <c r="K10" s="74">
        <f t="shared" si="3"/>
        <v>6.4058063472615589E-3</v>
      </c>
      <c r="L10" s="75"/>
      <c r="M10" s="76"/>
      <c r="N10" s="77">
        <f>分析係数表!H13</f>
        <v>1.6879182236800124E-2</v>
      </c>
      <c r="O10" s="78">
        <f t="shared" si="4"/>
        <v>0.48302583854251441</v>
      </c>
      <c r="P10" s="72">
        <f>分析係数表!C13</f>
        <v>6.684233532602335E-2</v>
      </c>
      <c r="Q10" s="78">
        <f t="shared" si="5"/>
        <v>3.2286575070992363E-2</v>
      </c>
      <c r="R10" s="79">
        <v>3.6070887569054334E-2</v>
      </c>
      <c r="S10" s="80">
        <f t="shared" si="6"/>
        <v>6.3218039691243594E-2</v>
      </c>
      <c r="T10" s="81">
        <f>分析係数表!F13</f>
        <v>0.36934894381465649</v>
      </c>
      <c r="U10" s="82">
        <f t="shared" si="7"/>
        <v>2.3349516189993855E-2</v>
      </c>
      <c r="V10" s="83">
        <f>分析係数表!D13</f>
        <v>0.1651861487951434</v>
      </c>
      <c r="W10" s="84">
        <f t="shared" si="8"/>
        <v>0</v>
      </c>
      <c r="X10" s="72">
        <f>分析係数表!E13</f>
        <v>0.12199715046769498</v>
      </c>
      <c r="Y10" s="85">
        <f t="shared" si="9"/>
        <v>0</v>
      </c>
    </row>
    <row r="11" spans="1:25" x14ac:dyDescent="0.15">
      <c r="A11" s="10" t="s">
        <v>182</v>
      </c>
      <c r="B11" s="9" t="s">
        <v>223</v>
      </c>
      <c r="C11" s="86"/>
      <c r="D11" s="72">
        <f>投入係数表!AH11</f>
        <v>1.2868101142618446E-3</v>
      </c>
      <c r="E11" s="73">
        <f t="shared" si="0"/>
        <v>0.12868101142618446</v>
      </c>
      <c r="F11" s="72">
        <f>分析係数表!C14</f>
        <v>0.21710827927701792</v>
      </c>
      <c r="G11" s="73">
        <f t="shared" si="1"/>
        <v>2.7937712966365189E-2</v>
      </c>
      <c r="H11" s="73">
        <v>0.10063557416814783</v>
      </c>
      <c r="I11" s="73">
        <f t="shared" si="2"/>
        <v>0.10063557416814783</v>
      </c>
      <c r="J11" s="72">
        <f>分析係数表!G14</f>
        <v>0.17574790290253137</v>
      </c>
      <c r="K11" s="74">
        <f t="shared" si="3"/>
        <v>1.768649111744414E-2</v>
      </c>
      <c r="L11" s="75"/>
      <c r="M11" s="76"/>
      <c r="N11" s="77">
        <f>分析係数表!H14</f>
        <v>1.1225515443921091E-3</v>
      </c>
      <c r="O11" s="78">
        <f t="shared" si="4"/>
        <v>3.2123677168141344E-2</v>
      </c>
      <c r="P11" s="72">
        <f>分析係数表!C14</f>
        <v>0.21710827927701792</v>
      </c>
      <c r="Q11" s="78">
        <f t="shared" si="5"/>
        <v>6.9743162740255951E-3</v>
      </c>
      <c r="R11" s="79">
        <v>3.9240240616781691E-2</v>
      </c>
      <c r="S11" s="80">
        <f t="shared" si="6"/>
        <v>0.13987581478492953</v>
      </c>
      <c r="T11" s="81">
        <f>分析係数表!F14</f>
        <v>0.32729567218469302</v>
      </c>
      <c r="U11" s="82">
        <f t="shared" si="7"/>
        <v>4.5780748822415132E-2</v>
      </c>
      <c r="V11" s="83">
        <f>分析係数表!D14</f>
        <v>4.5196804531672026E-2</v>
      </c>
      <c r="W11" s="84">
        <f t="shared" si="8"/>
        <v>0</v>
      </c>
      <c r="X11" s="72">
        <f>分析係数表!E14</f>
        <v>3.8130342673435243E-2</v>
      </c>
      <c r="Y11" s="85">
        <f t="shared" si="9"/>
        <v>0</v>
      </c>
    </row>
    <row r="12" spans="1:25" x14ac:dyDescent="0.15">
      <c r="A12" s="10" t="s">
        <v>183</v>
      </c>
      <c r="B12" s="9" t="s">
        <v>29</v>
      </c>
      <c r="C12" s="86"/>
      <c r="D12" s="72">
        <f>投入係数表!AH12</f>
        <v>8.8304061412356166E-4</v>
      </c>
      <c r="E12" s="73">
        <f t="shared" si="0"/>
        <v>8.8304061412356166E-2</v>
      </c>
      <c r="F12" s="72">
        <f>分析係数表!C15</f>
        <v>0.1777237835164599</v>
      </c>
      <c r="G12" s="73">
        <f t="shared" si="1"/>
        <v>1.5693731894073769E-2</v>
      </c>
      <c r="H12" s="73">
        <v>4.1116825565153226E-2</v>
      </c>
      <c r="I12" s="73">
        <f t="shared" si="2"/>
        <v>4.1116825565153226E-2</v>
      </c>
      <c r="J12" s="72">
        <f>分析係数表!G15</f>
        <v>0.10387096116118634</v>
      </c>
      <c r="K12" s="74">
        <f t="shared" si="3"/>
        <v>4.2708441913493047E-3</v>
      </c>
      <c r="L12" s="75"/>
      <c r="M12" s="76"/>
      <c r="N12" s="77">
        <f>分析係数表!H15</f>
        <v>7.5144901505810619E-3</v>
      </c>
      <c r="O12" s="78">
        <f t="shared" si="4"/>
        <v>0.21503961834658067</v>
      </c>
      <c r="P12" s="72">
        <f>分析係数表!C15</f>
        <v>0.1777237835164599</v>
      </c>
      <c r="Q12" s="78">
        <f t="shared" si="5"/>
        <v>3.8217654578489864E-2</v>
      </c>
      <c r="R12" s="79">
        <v>8.9704389143935748E-2</v>
      </c>
      <c r="S12" s="80">
        <f t="shared" si="6"/>
        <v>0.13082121470908897</v>
      </c>
      <c r="T12" s="81">
        <f>分析係数表!F15</f>
        <v>0.33005409485469872</v>
      </c>
      <c r="U12" s="82">
        <f t="shared" si="7"/>
        <v>4.3178077608600561E-2</v>
      </c>
      <c r="V12" s="83">
        <f>分析係数表!D15</f>
        <v>1.862209422908882E-2</v>
      </c>
      <c r="W12" s="84">
        <f t="shared" si="8"/>
        <v>0</v>
      </c>
      <c r="X12" s="72">
        <f>分析係数表!E15</f>
        <v>1.8544573004253467E-2</v>
      </c>
      <c r="Y12" s="85">
        <f t="shared" si="9"/>
        <v>0</v>
      </c>
    </row>
    <row r="13" spans="1:25" x14ac:dyDescent="0.15">
      <c r="A13" s="10" t="s">
        <v>184</v>
      </c>
      <c r="B13" s="9" t="s">
        <v>30</v>
      </c>
      <c r="C13" s="86"/>
      <c r="D13" s="72">
        <f>投入係数表!AH13</f>
        <v>1.3348192926319452E-2</v>
      </c>
      <c r="E13" s="73">
        <f t="shared" si="0"/>
        <v>1.3348192926319451</v>
      </c>
      <c r="F13" s="72">
        <f>分析係数表!C16</f>
        <v>0.12368252551663639</v>
      </c>
      <c r="G13" s="73">
        <f t="shared" si="1"/>
        <v>0.16509382122104907</v>
      </c>
      <c r="H13" s="73">
        <v>0.20968555511242429</v>
      </c>
      <c r="I13" s="73">
        <f t="shared" si="2"/>
        <v>0.20968555511242429</v>
      </c>
      <c r="J13" s="72">
        <f>分析係数表!G16</f>
        <v>1.9772048092292722E-2</v>
      </c>
      <c r="K13" s="74">
        <f t="shared" si="3"/>
        <v>4.145912879941949E-3</v>
      </c>
      <c r="L13" s="75"/>
      <c r="M13" s="76"/>
      <c r="N13" s="77">
        <f>分析係数表!H16</f>
        <v>1.7113434381227897E-2</v>
      </c>
      <c r="O13" s="78">
        <f t="shared" si="4"/>
        <v>0.48972935278302759</v>
      </c>
      <c r="P13" s="72">
        <f>分析係数表!C16</f>
        <v>0.12368252551663639</v>
      </c>
      <c r="Q13" s="78">
        <f t="shared" si="5"/>
        <v>6.0570963171832637E-2</v>
      </c>
      <c r="R13" s="79">
        <v>8.803473015388108E-2</v>
      </c>
      <c r="S13" s="80">
        <f t="shared" si="6"/>
        <v>0.29772028526630534</v>
      </c>
      <c r="T13" s="81">
        <f>分析係数表!F16</f>
        <v>0.17086837167280561</v>
      </c>
      <c r="U13" s="82">
        <f t="shared" si="7"/>
        <v>5.0870980357416773E-2</v>
      </c>
      <c r="V13" s="83">
        <f>分析係数表!D16</f>
        <v>1.2952602682604767E-2</v>
      </c>
      <c r="W13" s="84">
        <f t="shared" si="8"/>
        <v>0</v>
      </c>
      <c r="X13" s="72">
        <f>分析係数表!E16</f>
        <v>1.2952602682604767E-2</v>
      </c>
      <c r="Y13" s="85">
        <f t="shared" si="9"/>
        <v>0</v>
      </c>
    </row>
    <row r="14" spans="1:25" x14ac:dyDescent="0.15">
      <c r="A14" s="10" t="s">
        <v>2</v>
      </c>
      <c r="B14" s="9" t="s">
        <v>469</v>
      </c>
      <c r="C14" s="86"/>
      <c r="D14" s="72">
        <f>投入係数表!AH14</f>
        <v>1.9014917313422792E-3</v>
      </c>
      <c r="E14" s="73">
        <f t="shared" si="0"/>
        <v>0.19014917313422791</v>
      </c>
      <c r="F14" s="72">
        <f>分析係数表!C17</f>
        <v>0.19283956701830429</v>
      </c>
      <c r="G14" s="73">
        <f t="shared" si="1"/>
        <v>3.666828421609309E-2</v>
      </c>
      <c r="H14" s="73">
        <v>8.1662615373853928E-2</v>
      </c>
      <c r="I14" s="73">
        <f t="shared" si="2"/>
        <v>8.1662615373853928E-2</v>
      </c>
      <c r="J14" s="72">
        <f>分析係数表!G17</f>
        <v>0.23402763404868787</v>
      </c>
      <c r="K14" s="74">
        <f t="shared" si="3"/>
        <v>1.9111308666171039E-2</v>
      </c>
      <c r="L14" s="75"/>
      <c r="M14" s="76"/>
      <c r="N14" s="77">
        <f>分析係数表!H17</f>
        <v>3.1766349957435482E-3</v>
      </c>
      <c r="O14" s="78">
        <f t="shared" si="4"/>
        <v>9.0904687267207782E-2</v>
      </c>
      <c r="P14" s="72">
        <f>分析係数表!C17</f>
        <v>0.19283956701830429</v>
      </c>
      <c r="Q14" s="78">
        <f t="shared" si="5"/>
        <v>1.7530020532542708E-2</v>
      </c>
      <c r="R14" s="79">
        <v>4.0302239270442679E-2</v>
      </c>
      <c r="S14" s="80">
        <f t="shared" si="6"/>
        <v>0.1219648546442966</v>
      </c>
      <c r="T14" s="81">
        <f>分析係数表!F17</f>
        <v>0.36995154049829787</v>
      </c>
      <c r="U14" s="82">
        <f t="shared" si="7"/>
        <v>4.5121085862308508E-2</v>
      </c>
      <c r="V14" s="83">
        <f>分析係数表!D17</f>
        <v>4.4453920652026524E-2</v>
      </c>
      <c r="W14" s="84">
        <f t="shared" si="8"/>
        <v>0</v>
      </c>
      <c r="X14" s="72">
        <f>分析係数表!E17</f>
        <v>4.2061277361062542E-2</v>
      </c>
      <c r="Y14" s="85">
        <f t="shared" si="9"/>
        <v>0</v>
      </c>
    </row>
    <row r="15" spans="1:25" x14ac:dyDescent="0.15">
      <c r="A15" s="10" t="s">
        <v>3</v>
      </c>
      <c r="B15" s="9" t="s">
        <v>31</v>
      </c>
      <c r="C15" s="86"/>
      <c r="D15" s="72">
        <f>投入係数表!AH15</f>
        <v>1.9039537404894638E-4</v>
      </c>
      <c r="E15" s="73">
        <f t="shared" si="0"/>
        <v>1.9039537404894637E-2</v>
      </c>
      <c r="F15" s="72">
        <f>分析係数表!C18</f>
        <v>0.30630539049432115</v>
      </c>
      <c r="G15" s="73">
        <f t="shared" si="1"/>
        <v>5.8319129396374857E-3</v>
      </c>
      <c r="H15" s="73">
        <v>2.8448452664287673E-2</v>
      </c>
      <c r="I15" s="73">
        <f t="shared" si="2"/>
        <v>2.8448452664287673E-2</v>
      </c>
      <c r="J15" s="72">
        <f>分析係数表!G18</f>
        <v>0.21755179396051724</v>
      </c>
      <c r="K15" s="74">
        <f t="shared" si="3"/>
        <v>6.1890119125166398E-3</v>
      </c>
      <c r="L15" s="75"/>
      <c r="M15" s="76"/>
      <c r="N15" s="77">
        <f>分析係数表!H18</f>
        <v>5.3704565311248737E-4</v>
      </c>
      <c r="O15" s="78">
        <f t="shared" si="4"/>
        <v>1.5368453476656619E-2</v>
      </c>
      <c r="P15" s="72">
        <f>分析係数表!C18</f>
        <v>0.30630539049432115</v>
      </c>
      <c r="Q15" s="78">
        <f t="shared" si="5"/>
        <v>4.707440143461113E-3</v>
      </c>
      <c r="R15" s="79">
        <v>1.2439563892653174E-2</v>
      </c>
      <c r="S15" s="80">
        <f t="shared" si="6"/>
        <v>4.0888016556940847E-2</v>
      </c>
      <c r="T15" s="81">
        <f>分析係数表!F18</f>
        <v>0.4635011306393737</v>
      </c>
      <c r="U15" s="82">
        <f t="shared" si="7"/>
        <v>1.8951641903743516E-2</v>
      </c>
      <c r="V15" s="83">
        <f>分析係数表!D18</f>
        <v>4.1488554421314744E-2</v>
      </c>
      <c r="W15" s="84">
        <f t="shared" si="8"/>
        <v>0</v>
      </c>
      <c r="X15" s="72">
        <f>分析係数表!E18</f>
        <v>3.8178621954614265E-2</v>
      </c>
      <c r="Y15" s="85">
        <f t="shared" si="9"/>
        <v>0</v>
      </c>
    </row>
    <row r="16" spans="1:25" x14ac:dyDescent="0.15">
      <c r="A16" s="10" t="s">
        <v>4</v>
      </c>
      <c r="B16" s="9" t="s">
        <v>32</v>
      </c>
      <c r="C16" s="86"/>
      <c r="D16" s="72">
        <f>投入係数表!AH16</f>
        <v>2.7902770334759382E-5</v>
      </c>
      <c r="E16" s="73">
        <f t="shared" si="0"/>
        <v>2.790277033475938E-3</v>
      </c>
      <c r="F16" s="72">
        <f>分析係数表!C19</f>
        <v>0.36966314955627488</v>
      </c>
      <c r="G16" s="73">
        <f t="shared" si="1"/>
        <v>1.0314625963292548E-3</v>
      </c>
      <c r="H16" s="73">
        <v>4.1794427544276119E-2</v>
      </c>
      <c r="I16" s="73">
        <f t="shared" si="2"/>
        <v>4.1794427544276119E-2</v>
      </c>
      <c r="J16" s="72">
        <f>分析係数表!G19</f>
        <v>4.2381117789262797E-2</v>
      </c>
      <c r="K16" s="74">
        <f t="shared" si="3"/>
        <v>1.7712945566887757E-3</v>
      </c>
      <c r="L16" s="75"/>
      <c r="M16" s="76"/>
      <c r="N16" s="77">
        <f>分析係数表!H19</f>
        <v>-1.254655481313475E-4</v>
      </c>
      <c r="O16" s="78">
        <f t="shared" si="4"/>
        <v>-3.5904050767467262E-3</v>
      </c>
      <c r="P16" s="72">
        <f>分析係数表!C19</f>
        <v>0.36966314955627488</v>
      </c>
      <c r="Q16" s="78">
        <f t="shared" si="5"/>
        <v>-1.3272404488530337E-3</v>
      </c>
      <c r="R16" s="79">
        <v>8.4235397046367091E-3</v>
      </c>
      <c r="S16" s="80">
        <f t="shared" si="6"/>
        <v>5.021796724891283E-2</v>
      </c>
      <c r="T16" s="81">
        <f>分析係数表!F19</f>
        <v>0.17645477862102601</v>
      </c>
      <c r="U16" s="82">
        <f t="shared" si="7"/>
        <v>8.8612002937048483E-3</v>
      </c>
      <c r="V16" s="83">
        <f>分析係数表!D19</f>
        <v>8.3109656186295868E-3</v>
      </c>
      <c r="W16" s="84">
        <f t="shared" si="8"/>
        <v>0</v>
      </c>
      <c r="X16" s="72">
        <f>分析係数表!E19</f>
        <v>8.1137788631236215E-3</v>
      </c>
      <c r="Y16" s="85">
        <f t="shared" si="9"/>
        <v>0</v>
      </c>
    </row>
    <row r="17" spans="1:25" x14ac:dyDescent="0.15">
      <c r="A17" s="10" t="s">
        <v>5</v>
      </c>
      <c r="B17" s="9" t="s">
        <v>33</v>
      </c>
      <c r="C17" s="86"/>
      <c r="D17" s="72">
        <f>投入係数表!AH17</f>
        <v>1.7316131001865383E-4</v>
      </c>
      <c r="E17" s="73">
        <f t="shared" si="0"/>
        <v>1.7316131001865385E-2</v>
      </c>
      <c r="F17" s="72">
        <f>分析係数表!C20</f>
        <v>0.11840151680286914</v>
      </c>
      <c r="G17" s="73">
        <f t="shared" si="1"/>
        <v>2.0502561757780478E-3</v>
      </c>
      <c r="H17" s="73">
        <v>8.3268797664964121E-3</v>
      </c>
      <c r="I17" s="73">
        <f t="shared" si="2"/>
        <v>8.3268797664964121E-3</v>
      </c>
      <c r="J17" s="72">
        <f>分析係数表!G20</f>
        <v>0.11103277983246747</v>
      </c>
      <c r="K17" s="74">
        <f t="shared" si="3"/>
        <v>9.2455660780482425E-4</v>
      </c>
      <c r="L17" s="75"/>
      <c r="M17" s="76"/>
      <c r="N17" s="77">
        <f>分析係数表!H20</f>
        <v>6.0558701736942728E-4</v>
      </c>
      <c r="O17" s="78">
        <f t="shared" si="4"/>
        <v>1.7329878472286776E-2</v>
      </c>
      <c r="P17" s="72">
        <f>分析係数表!C20</f>
        <v>0.11840151680286914</v>
      </c>
      <c r="Q17" s="78">
        <f t="shared" si="5"/>
        <v>2.051883897128143E-3</v>
      </c>
      <c r="R17" s="79">
        <v>5.3514852046270172E-3</v>
      </c>
      <c r="S17" s="80">
        <f t="shared" si="6"/>
        <v>1.367836497112343E-2</v>
      </c>
      <c r="T17" s="81">
        <f>分析係数表!F20</f>
        <v>0.24737258814980315</v>
      </c>
      <c r="U17" s="82">
        <f t="shared" si="7"/>
        <v>3.3836525445644101E-3</v>
      </c>
      <c r="V17" s="83">
        <f>分析係数表!D20</f>
        <v>2.4837040813006365E-2</v>
      </c>
      <c r="W17" s="84">
        <f t="shared" si="8"/>
        <v>0</v>
      </c>
      <c r="X17" s="72">
        <f>分析係数表!E20</f>
        <v>2.4562278789456368E-2</v>
      </c>
      <c r="Y17" s="85">
        <f t="shared" si="9"/>
        <v>0</v>
      </c>
    </row>
    <row r="18" spans="1:25" x14ac:dyDescent="0.15">
      <c r="A18" s="10" t="s">
        <v>6</v>
      </c>
      <c r="B18" s="9" t="s">
        <v>34</v>
      </c>
      <c r="C18" s="86"/>
      <c r="D18" s="72">
        <f>投入係数表!AH18</f>
        <v>3.9285459291909753E-3</v>
      </c>
      <c r="E18" s="73">
        <f t="shared" si="0"/>
        <v>0.39285459291909752</v>
      </c>
      <c r="F18" s="72">
        <f>分析係数表!C21</f>
        <v>0.26258212636596168</v>
      </c>
      <c r="G18" s="73">
        <f t="shared" si="1"/>
        <v>0.1031565943613309</v>
      </c>
      <c r="H18" s="73">
        <v>0.14341814486228124</v>
      </c>
      <c r="I18" s="73">
        <f t="shared" si="2"/>
        <v>0.14341814486228124</v>
      </c>
      <c r="J18" s="72">
        <f>分析係数表!G21</f>
        <v>0.28467983327929475</v>
      </c>
      <c r="K18" s="74">
        <f t="shared" si="3"/>
        <v>4.0828253568619965E-2</v>
      </c>
      <c r="L18" s="75"/>
      <c r="M18" s="76"/>
      <c r="N18" s="77">
        <f>分析係数表!H21</f>
        <v>1.0324354165676096E-3</v>
      </c>
      <c r="O18" s="78">
        <f t="shared" si="4"/>
        <v>2.9544854474128815E-2</v>
      </c>
      <c r="P18" s="72">
        <f>分析係数表!C21</f>
        <v>0.26258212636596168</v>
      </c>
      <c r="Q18" s="78">
        <f t="shared" si="5"/>
        <v>7.7579507109896409E-3</v>
      </c>
      <c r="R18" s="79">
        <v>2.2537356787563075E-2</v>
      </c>
      <c r="S18" s="80">
        <f t="shared" si="6"/>
        <v>0.16595550164984432</v>
      </c>
      <c r="T18" s="81">
        <f>分析係数表!F21</f>
        <v>0.42515189534375575</v>
      </c>
      <c r="U18" s="82">
        <f t="shared" si="7"/>
        <v>7.0556296069155103E-2</v>
      </c>
      <c r="V18" s="83">
        <f>分析係数表!D21</f>
        <v>6.1343946819791585E-2</v>
      </c>
      <c r="W18" s="84">
        <f t="shared" si="8"/>
        <v>0</v>
      </c>
      <c r="X18" s="72">
        <f>分析係数表!E21</f>
        <v>5.4343995376178865E-2</v>
      </c>
      <c r="Y18" s="85">
        <f t="shared" si="9"/>
        <v>0</v>
      </c>
    </row>
    <row r="19" spans="1:25" x14ac:dyDescent="0.15">
      <c r="A19" s="10" t="s">
        <v>7</v>
      </c>
      <c r="B19" s="9" t="s">
        <v>225</v>
      </c>
      <c r="C19" s="86"/>
      <c r="D19" s="72">
        <f>投入係数表!AH19</f>
        <v>2.8477239135769135E-4</v>
      </c>
      <c r="E19" s="73">
        <f t="shared" si="0"/>
        <v>2.8477239135769133E-2</v>
      </c>
      <c r="F19" s="72">
        <f>分析係数表!C22</f>
        <v>0.19256748567873505</v>
      </c>
      <c r="G19" s="73">
        <f t="shared" si="1"/>
        <v>5.4837903394471359E-3</v>
      </c>
      <c r="H19" s="73">
        <v>3.9148327866335285E-2</v>
      </c>
      <c r="I19" s="73">
        <f t="shared" si="2"/>
        <v>3.9148327866335285E-2</v>
      </c>
      <c r="J19" s="72">
        <f>分析係数表!G22</f>
        <v>0.19753386347788673</v>
      </c>
      <c r="K19" s="74">
        <f t="shared" si="3"/>
        <v>7.733120452136223E-3</v>
      </c>
      <c r="L19" s="75"/>
      <c r="M19" s="76"/>
      <c r="N19" s="77">
        <f>分析係数表!H22</f>
        <v>4.8211298587508529E-5</v>
      </c>
      <c r="O19" s="78">
        <f t="shared" si="4"/>
        <v>1.3796463952313808E-3</v>
      </c>
      <c r="P19" s="72">
        <f>分析係数表!C22</f>
        <v>0.19256748567873505</v>
      </c>
      <c r="Q19" s="78">
        <f t="shared" si="5"/>
        <v>2.6567503745543735E-4</v>
      </c>
      <c r="R19" s="79">
        <v>6.4852145619818643E-3</v>
      </c>
      <c r="S19" s="80">
        <f t="shared" si="6"/>
        <v>4.5633542428317152E-2</v>
      </c>
      <c r="T19" s="81">
        <f>分析係数表!F22</f>
        <v>0.41915604646677446</v>
      </c>
      <c r="U19" s="82">
        <f t="shared" si="7"/>
        <v>1.9127575230527227E-2</v>
      </c>
      <c r="V19" s="83">
        <f>分析係数表!D22</f>
        <v>2.9425619037728289E-2</v>
      </c>
      <c r="W19" s="84">
        <f t="shared" si="8"/>
        <v>0</v>
      </c>
      <c r="X19" s="72">
        <f>分析係数表!E22</f>
        <v>2.8940662878506891E-2</v>
      </c>
      <c r="Y19" s="85">
        <f t="shared" si="9"/>
        <v>0</v>
      </c>
    </row>
    <row r="20" spans="1:25" x14ac:dyDescent="0.15">
      <c r="A20" s="10" t="s">
        <v>8</v>
      </c>
      <c r="B20" s="9" t="s">
        <v>226</v>
      </c>
      <c r="C20" s="86"/>
      <c r="D20" s="72">
        <f>投入係数表!AH20</f>
        <v>1.3951385167379691E-5</v>
      </c>
      <c r="E20" s="73">
        <f t="shared" si="0"/>
        <v>1.395138516737969E-3</v>
      </c>
      <c r="F20" s="72">
        <f>分析係数表!C23</f>
        <v>0.20116432520583094</v>
      </c>
      <c r="G20" s="73">
        <f t="shared" si="1"/>
        <v>2.8065209828825741E-4</v>
      </c>
      <c r="H20" s="73">
        <v>3.6705333791971863E-2</v>
      </c>
      <c r="I20" s="73">
        <f t="shared" si="2"/>
        <v>3.6705333791971863E-2</v>
      </c>
      <c r="J20" s="72">
        <f>分析係数表!G23</f>
        <v>0.20785566100352021</v>
      </c>
      <c r="K20" s="74">
        <f t="shared" si="3"/>
        <v>7.6294114176851582E-3</v>
      </c>
      <c r="L20" s="75"/>
      <c r="M20" s="76"/>
      <c r="N20" s="77">
        <f>分析係数表!H23</f>
        <v>2.5225877402069866E-5</v>
      </c>
      <c r="O20" s="78">
        <f t="shared" si="4"/>
        <v>7.2188038580092901E-4</v>
      </c>
      <c r="P20" s="72">
        <f>分析係数表!C23</f>
        <v>0.20116432520583094</v>
      </c>
      <c r="Q20" s="78">
        <f t="shared" si="5"/>
        <v>1.4521658068896879E-4</v>
      </c>
      <c r="R20" s="79">
        <v>6.1820015673553783E-3</v>
      </c>
      <c r="S20" s="80">
        <f t="shared" si="6"/>
        <v>4.288733535932724E-2</v>
      </c>
      <c r="T20" s="81">
        <f>分析係数表!F23</f>
        <v>0.42478695148042223</v>
      </c>
      <c r="U20" s="82">
        <f t="shared" si="7"/>
        <v>1.8217980444407138E-2</v>
      </c>
      <c r="V20" s="83">
        <f>分析係数表!D23</f>
        <v>3.5044555722743287E-2</v>
      </c>
      <c r="W20" s="84">
        <f t="shared" si="8"/>
        <v>0</v>
      </c>
      <c r="X20" s="72">
        <f>分析係数表!E23</f>
        <v>3.4275414947972954E-2</v>
      </c>
      <c r="Y20" s="85">
        <f t="shared" si="9"/>
        <v>0</v>
      </c>
    </row>
    <row r="21" spans="1:25" x14ac:dyDescent="0.15">
      <c r="A21" s="10" t="s">
        <v>9</v>
      </c>
      <c r="B21" s="9" t="s">
        <v>227</v>
      </c>
      <c r="C21" s="86"/>
      <c r="D21" s="72">
        <f>投入係数表!AH21</f>
        <v>2.5678755405135916E-3</v>
      </c>
      <c r="E21" s="73">
        <f t="shared" si="0"/>
        <v>0.25678755405135917</v>
      </c>
      <c r="F21" s="72">
        <f>分析係数表!C24</f>
        <v>0.46796458506974481</v>
      </c>
      <c r="G21" s="73">
        <f t="shared" si="1"/>
        <v>0.12016748118271896</v>
      </c>
      <c r="H21" s="73">
        <v>0.1627103122683306</v>
      </c>
      <c r="I21" s="73">
        <f t="shared" si="2"/>
        <v>0.1627103122683306</v>
      </c>
      <c r="J21" s="72">
        <f>分析係数表!G24</f>
        <v>0.19290112247208774</v>
      </c>
      <c r="K21" s="74">
        <f t="shared" si="3"/>
        <v>3.1387001874344879E-2</v>
      </c>
      <c r="L21" s="75"/>
      <c r="M21" s="76"/>
      <c r="N21" s="77">
        <f>分析係数表!H24</f>
        <v>1.1220536652328578E-3</v>
      </c>
      <c r="O21" s="78">
        <f t="shared" si="4"/>
        <v>3.2109429528947901E-2</v>
      </c>
      <c r="P21" s="72">
        <f>分析係数表!C24</f>
        <v>0.46796458506974481</v>
      </c>
      <c r="Q21" s="78">
        <f t="shared" si="5"/>
        <v>1.5026075866340315E-2</v>
      </c>
      <c r="R21" s="79">
        <v>3.0494480107755208E-2</v>
      </c>
      <c r="S21" s="80">
        <f t="shared" si="6"/>
        <v>0.19320479237608582</v>
      </c>
      <c r="T21" s="81">
        <f>分析係数表!F24</f>
        <v>0.36341689561906876</v>
      </c>
      <c r="U21" s="82">
        <f t="shared" si="7"/>
        <v>7.0213885864043826E-2</v>
      </c>
      <c r="V21" s="83">
        <f>分析係数表!D24</f>
        <v>4.5804723184795566E-2</v>
      </c>
      <c r="W21" s="84">
        <f t="shared" si="8"/>
        <v>0</v>
      </c>
      <c r="X21" s="72">
        <f>分析係数表!E24</f>
        <v>4.4933066139114755E-2</v>
      </c>
      <c r="Y21" s="85">
        <f t="shared" si="9"/>
        <v>0</v>
      </c>
    </row>
    <row r="22" spans="1:25" x14ac:dyDescent="0.15">
      <c r="A22" s="10" t="s">
        <v>10</v>
      </c>
      <c r="B22" s="9" t="s">
        <v>228</v>
      </c>
      <c r="C22" s="86"/>
      <c r="D22" s="72">
        <f>投入係数表!AH22</f>
        <v>1.8694856124288788E-3</v>
      </c>
      <c r="E22" s="73">
        <f t="shared" si="0"/>
        <v>0.18694856124288789</v>
      </c>
      <c r="F22" s="72">
        <f>分析係数表!C25</f>
        <v>0.11839811615034102</v>
      </c>
      <c r="G22" s="73">
        <f t="shared" si="1"/>
        <v>2.2134357468174579E-2</v>
      </c>
      <c r="H22" s="73">
        <v>5.3683383536213922E-2</v>
      </c>
      <c r="I22" s="73">
        <f t="shared" si="2"/>
        <v>5.3683383536213922E-2</v>
      </c>
      <c r="J22" s="72">
        <f>分析係数表!G25</f>
        <v>0.19601885967651284</v>
      </c>
      <c r="K22" s="74">
        <f t="shared" si="3"/>
        <v>1.0522955624345536E-2</v>
      </c>
      <c r="L22" s="75"/>
      <c r="M22" s="76"/>
      <c r="N22" s="77">
        <f>分析係数表!H25</f>
        <v>4.7721717414244671E-4</v>
      </c>
      <c r="O22" s="78">
        <f t="shared" si="4"/>
        <v>1.3656362166911653E-2</v>
      </c>
      <c r="P22" s="72">
        <f>分析係数表!C25</f>
        <v>0.11839811615034102</v>
      </c>
      <c r="Q22" s="78">
        <f t="shared" si="5"/>
        <v>1.6168875540291286E-3</v>
      </c>
      <c r="R22" s="79">
        <v>1.0200154471763151E-2</v>
      </c>
      <c r="S22" s="80">
        <f t="shared" si="6"/>
        <v>6.3883538007977067E-2</v>
      </c>
      <c r="T22" s="81">
        <f>分析係数表!F25</f>
        <v>0.34892899519140697</v>
      </c>
      <c r="U22" s="82">
        <f t="shared" si="7"/>
        <v>2.2290818726395493E-2</v>
      </c>
      <c r="V22" s="83">
        <f>分析係数表!D25</f>
        <v>3.4959095734715541E-2</v>
      </c>
      <c r="W22" s="84">
        <f t="shared" si="8"/>
        <v>0</v>
      </c>
      <c r="X22" s="72">
        <f>分析係数表!E25</f>
        <v>3.4440766876912506E-2</v>
      </c>
      <c r="Y22" s="85">
        <f t="shared" si="9"/>
        <v>0</v>
      </c>
    </row>
    <row r="23" spans="1:25" x14ac:dyDescent="0.15">
      <c r="A23" s="10" t="s">
        <v>11</v>
      </c>
      <c r="B23" s="9" t="s">
        <v>35</v>
      </c>
      <c r="C23" s="86"/>
      <c r="D23" s="72">
        <f>投入係数表!AH23</f>
        <v>1.6396980920249779E-3</v>
      </c>
      <c r="E23" s="73">
        <f t="shared" si="0"/>
        <v>0.16396980920249779</v>
      </c>
      <c r="F23" s="72">
        <f>分析係数表!C26</f>
        <v>0.29113960871661038</v>
      </c>
      <c r="G23" s="73">
        <f t="shared" si="1"/>
        <v>4.7738106092552468E-2</v>
      </c>
      <c r="H23" s="73">
        <v>8.509053995412065E-2</v>
      </c>
      <c r="I23" s="73">
        <f t="shared" si="2"/>
        <v>8.509053995412065E-2</v>
      </c>
      <c r="J23" s="72">
        <f>分析係数表!G26</f>
        <v>0.2004458717578543</v>
      </c>
      <c r="K23" s="74">
        <f t="shared" si="3"/>
        <v>1.7056047459450246E-2</v>
      </c>
      <c r="L23" s="75"/>
      <c r="M23" s="76"/>
      <c r="N23" s="77">
        <f>分析係数表!H26</f>
        <v>1.0726059667332082E-2</v>
      </c>
      <c r="O23" s="78">
        <f t="shared" si="4"/>
        <v>0.30694401496386142</v>
      </c>
      <c r="P23" s="72">
        <f>分析係数表!C26</f>
        <v>0.29113960871661038</v>
      </c>
      <c r="Q23" s="78">
        <f t="shared" si="5"/>
        <v>8.9363560414484011E-2</v>
      </c>
      <c r="R23" s="79">
        <v>0.10054394394621079</v>
      </c>
      <c r="S23" s="80">
        <f t="shared" si="6"/>
        <v>0.18563448390033144</v>
      </c>
      <c r="T23" s="81">
        <f>分析係数表!F26</f>
        <v>0.34176102976079403</v>
      </c>
      <c r="U23" s="82">
        <f t="shared" si="7"/>
        <v>6.3442632376890809E-2</v>
      </c>
      <c r="V23" s="83">
        <f>分析係数表!D26</f>
        <v>2.5195355338839619E-2</v>
      </c>
      <c r="W23" s="84">
        <f t="shared" si="8"/>
        <v>0</v>
      </c>
      <c r="X23" s="72">
        <f>分析係数表!E26</f>
        <v>2.4685974681555249E-2</v>
      </c>
      <c r="Y23" s="85">
        <f t="shared" si="9"/>
        <v>0</v>
      </c>
    </row>
    <row r="24" spans="1:25" x14ac:dyDescent="0.15">
      <c r="A24" s="10" t="s">
        <v>12</v>
      </c>
      <c r="B24" s="9" t="s">
        <v>496</v>
      </c>
      <c r="C24" s="86"/>
      <c r="D24" s="72">
        <f>投入係数表!AH24</f>
        <v>1.3352296274898093E-3</v>
      </c>
      <c r="E24" s="73">
        <f t="shared" si="0"/>
        <v>0.13352296274898093</v>
      </c>
      <c r="F24" s="72">
        <f>分析係数表!C27</f>
        <v>0.22390034937983039</v>
      </c>
      <c r="G24" s="73">
        <f t="shared" si="1"/>
        <v>2.9895838009726908E-2</v>
      </c>
      <c r="H24" s="73">
        <v>3.4110678059432929E-2</v>
      </c>
      <c r="I24" s="73">
        <f t="shared" si="2"/>
        <v>3.4110678059432929E-2</v>
      </c>
      <c r="J24" s="72">
        <f>分析係数表!G27</f>
        <v>0.17801424712710151</v>
      </c>
      <c r="K24" s="74">
        <f t="shared" si="3"/>
        <v>6.0721866737448926E-3</v>
      </c>
      <c r="L24" s="75"/>
      <c r="M24" s="76"/>
      <c r="N24" s="77">
        <f>分析係数表!H27</f>
        <v>1.001616696609949E-2</v>
      </c>
      <c r="O24" s="78">
        <f t="shared" si="4"/>
        <v>0.28662925608054912</v>
      </c>
      <c r="P24" s="72">
        <f>分析係数表!C27</f>
        <v>0.22390034937983039</v>
      </c>
      <c r="Q24" s="78">
        <f t="shared" si="5"/>
        <v>6.4176390578915818E-2</v>
      </c>
      <c r="R24" s="79">
        <v>6.5538803536104501E-2</v>
      </c>
      <c r="S24" s="80">
        <f t="shared" si="6"/>
        <v>9.9649481595537437E-2</v>
      </c>
      <c r="T24" s="81">
        <f>分析係数表!F27</f>
        <v>0.3354402389489512</v>
      </c>
      <c r="U24" s="82">
        <f t="shared" si="7"/>
        <v>3.3426445917546191E-2</v>
      </c>
      <c r="V24" s="83">
        <f>分析係数表!D27</f>
        <v>2.2648101403620974E-2</v>
      </c>
      <c r="W24" s="84">
        <f t="shared" si="8"/>
        <v>0</v>
      </c>
      <c r="X24" s="72">
        <f>分析係数表!E27</f>
        <v>2.2430380263578655E-2</v>
      </c>
      <c r="Y24" s="85">
        <f t="shared" si="9"/>
        <v>0</v>
      </c>
    </row>
    <row r="25" spans="1:25" x14ac:dyDescent="0.15">
      <c r="A25" s="10" t="s">
        <v>13</v>
      </c>
      <c r="B25" s="9" t="s">
        <v>153</v>
      </c>
      <c r="C25" s="86"/>
      <c r="D25" s="72">
        <f>投入係数表!AH25</f>
        <v>4.6179084904026781E-3</v>
      </c>
      <c r="E25" s="73">
        <f t="shared" si="0"/>
        <v>0.46179084904026779</v>
      </c>
      <c r="F25" s="72">
        <f>分析係数表!C28</f>
        <v>0.22512814125204084</v>
      </c>
      <c r="G25" s="73">
        <f t="shared" si="1"/>
        <v>0.10396211549163728</v>
      </c>
      <c r="H25" s="73">
        <v>0.15958830405593155</v>
      </c>
      <c r="I25" s="73">
        <f t="shared" si="2"/>
        <v>0.15958830405593155</v>
      </c>
      <c r="J25" s="72">
        <f>分析係数表!G28</f>
        <v>0.17968722251031818</v>
      </c>
      <c r="K25" s="74">
        <f t="shared" si="3"/>
        <v>2.8675979100942488E-2</v>
      </c>
      <c r="L25" s="75"/>
      <c r="M25" s="76"/>
      <c r="N25" s="77">
        <f>分析係数表!H28</f>
        <v>8.1409051127791718E-3</v>
      </c>
      <c r="O25" s="78">
        <f t="shared" si="4"/>
        <v>0.23296552305845966</v>
      </c>
      <c r="P25" s="72">
        <f>分析係数表!C28</f>
        <v>0.22512814125204084</v>
      </c>
      <c r="Q25" s="78">
        <f t="shared" si="5"/>
        <v>5.2447095181960481E-2</v>
      </c>
      <c r="R25" s="79">
        <v>6.7492222236522612E-2</v>
      </c>
      <c r="S25" s="80">
        <f t="shared" si="6"/>
        <v>0.22708052629245418</v>
      </c>
      <c r="T25" s="81">
        <f>分析係数表!F28</f>
        <v>0.30733691598411605</v>
      </c>
      <c r="U25" s="82">
        <f t="shared" si="7"/>
        <v>6.9790228630772846E-2</v>
      </c>
      <c r="V25" s="83">
        <f>分析係数表!D28</f>
        <v>2.8688437249149327E-2</v>
      </c>
      <c r="W25" s="84">
        <f t="shared" si="8"/>
        <v>0</v>
      </c>
      <c r="X25" s="72">
        <f>分析係数表!E28</f>
        <v>2.8133457885501985E-2</v>
      </c>
      <c r="Y25" s="85">
        <f t="shared" si="9"/>
        <v>0</v>
      </c>
    </row>
    <row r="26" spans="1:25" x14ac:dyDescent="0.15">
      <c r="A26" s="10" t="s">
        <v>14</v>
      </c>
      <c r="B26" s="9" t="s">
        <v>55</v>
      </c>
      <c r="C26" s="86"/>
      <c r="D26" s="72">
        <f>投入係数表!AH26</f>
        <v>8.8788256544635822E-3</v>
      </c>
      <c r="E26" s="73">
        <f t="shared" si="0"/>
        <v>0.88788256544635824</v>
      </c>
      <c r="F26" s="72">
        <f>分析係数表!C29</f>
        <v>0.20292812083079403</v>
      </c>
      <c r="G26" s="73">
        <f t="shared" si="1"/>
        <v>0.18017634052445397</v>
      </c>
      <c r="H26" s="73">
        <v>0.22405001593608206</v>
      </c>
      <c r="I26" s="73">
        <f t="shared" si="2"/>
        <v>0.22405001593608206</v>
      </c>
      <c r="J26" s="72">
        <f>分析係数表!G29</f>
        <v>0.25422836329948895</v>
      </c>
      <c r="K26" s="74">
        <f t="shared" si="3"/>
        <v>5.695986884865456E-2</v>
      </c>
      <c r="L26" s="75"/>
      <c r="M26" s="76"/>
      <c r="N26" s="77">
        <f>分析係数表!H29</f>
        <v>1.2173975242294967E-2</v>
      </c>
      <c r="O26" s="78">
        <f t="shared" si="4"/>
        <v>0.34837852434491545</v>
      </c>
      <c r="P26" s="72">
        <f>分析係数表!C29</f>
        <v>0.20292812083079403</v>
      </c>
      <c r="Q26" s="78">
        <f t="shared" si="5"/>
        <v>7.0695799283118727E-2</v>
      </c>
      <c r="R26" s="79">
        <v>0.10309126480444815</v>
      </c>
      <c r="S26" s="80">
        <f t="shared" si="6"/>
        <v>0.32714128074053023</v>
      </c>
      <c r="T26" s="81">
        <f>分析係数表!F29</f>
        <v>0.40384720428768384</v>
      </c>
      <c r="U26" s="82">
        <f t="shared" si="7"/>
        <v>0.13211509163415544</v>
      </c>
      <c r="V26" s="83">
        <f>分析係数表!D29</f>
        <v>7.670374473161555E-2</v>
      </c>
      <c r="W26" s="84">
        <f t="shared" si="8"/>
        <v>0</v>
      </c>
      <c r="X26" s="72">
        <f>分析係数表!E29</f>
        <v>6.1557890505000185E-2</v>
      </c>
      <c r="Y26" s="85">
        <f t="shared" si="9"/>
        <v>0</v>
      </c>
    </row>
    <row r="27" spans="1:25" x14ac:dyDescent="0.15">
      <c r="A27" s="10" t="s">
        <v>15</v>
      </c>
      <c r="B27" s="9" t="s">
        <v>36</v>
      </c>
      <c r="C27" s="86"/>
      <c r="D27" s="72">
        <f>投入係数表!AH27</f>
        <v>8.9395552134274702E-3</v>
      </c>
      <c r="E27" s="73">
        <f t="shared" si="0"/>
        <v>0.89395552134274703</v>
      </c>
      <c r="F27" s="72">
        <f>分析係数表!C30</f>
        <v>1</v>
      </c>
      <c r="G27" s="73">
        <f t="shared" si="1"/>
        <v>0.89395552134274703</v>
      </c>
      <c r="H27" s="73">
        <v>0.9875222228686602</v>
      </c>
      <c r="I27" s="73">
        <f t="shared" si="2"/>
        <v>0.9875222228686602</v>
      </c>
      <c r="J27" s="72">
        <f>分析係数表!G30</f>
        <v>0.34673715455884868</v>
      </c>
      <c r="K27" s="74">
        <f t="shared" si="3"/>
        <v>0.34241064562110846</v>
      </c>
      <c r="L27" s="75"/>
      <c r="M27" s="76"/>
      <c r="N27" s="77">
        <f>分析係数表!H30</f>
        <v>0</v>
      </c>
      <c r="O27" s="78">
        <f t="shared" si="4"/>
        <v>0</v>
      </c>
      <c r="P27" s="72">
        <f>分析係数表!C30</f>
        <v>1</v>
      </c>
      <c r="Q27" s="78">
        <f t="shared" si="5"/>
        <v>0</v>
      </c>
      <c r="R27" s="79">
        <v>0.12304424537451923</v>
      </c>
      <c r="S27" s="80">
        <f t="shared" si="6"/>
        <v>1.1105664682431795</v>
      </c>
      <c r="T27" s="81">
        <f>分析係数表!F30</f>
        <v>0.44336430675838301</v>
      </c>
      <c r="U27" s="82">
        <f t="shared" si="7"/>
        <v>0.49238553230174303</v>
      </c>
      <c r="V27" s="83">
        <f>分析係数表!D30</f>
        <v>8.6867041025616112E-2</v>
      </c>
      <c r="W27" s="84">
        <f t="shared" si="8"/>
        <v>0</v>
      </c>
      <c r="X27" s="72">
        <f>分析係数表!E30</f>
        <v>6.5897217034789901E-2</v>
      </c>
      <c r="Y27" s="85">
        <f t="shared" si="9"/>
        <v>0</v>
      </c>
    </row>
    <row r="28" spans="1:25" x14ac:dyDescent="0.15">
      <c r="A28" s="10" t="s">
        <v>16</v>
      </c>
      <c r="B28" s="9" t="s">
        <v>154</v>
      </c>
      <c r="C28" s="86"/>
      <c r="D28" s="72">
        <f>投入係数表!AH28</f>
        <v>1.2046610757174499E-2</v>
      </c>
      <c r="E28" s="73">
        <f t="shared" si="0"/>
        <v>1.2046610757174498</v>
      </c>
      <c r="F28" s="72">
        <f>分析係数表!C31</f>
        <v>0.99667993786519227</v>
      </c>
      <c r="G28" s="73">
        <f t="shared" si="1"/>
        <v>1.2006615260946836</v>
      </c>
      <c r="H28" s="73">
        <v>1.7911809861211694</v>
      </c>
      <c r="I28" s="73">
        <f t="shared" si="2"/>
        <v>1.7911809861211694</v>
      </c>
      <c r="J28" s="72">
        <f>分析係数表!G31</f>
        <v>7.0744430198025232E-2</v>
      </c>
      <c r="K28" s="74">
        <f t="shared" si="3"/>
        <v>0.12671607824467906</v>
      </c>
      <c r="L28" s="75"/>
      <c r="M28" s="76"/>
      <c r="N28" s="77">
        <f>分析係数表!H31</f>
        <v>1.5783931066306964E-2</v>
      </c>
      <c r="O28" s="78">
        <f t="shared" si="4"/>
        <v>0.45168340692347991</v>
      </c>
      <c r="P28" s="72">
        <f>分析係数表!C31</f>
        <v>0.99667993786519227</v>
      </c>
      <c r="Q28" s="78">
        <f t="shared" si="5"/>
        <v>0.45018378994723229</v>
      </c>
      <c r="R28" s="79">
        <v>0.85357913135264729</v>
      </c>
      <c r="S28" s="80">
        <f t="shared" si="6"/>
        <v>2.6447601174738167</v>
      </c>
      <c r="T28" s="81">
        <f>分析係数表!F31</f>
        <v>0.308369223350977</v>
      </c>
      <c r="U28" s="82">
        <f t="shared" si="7"/>
        <v>0.81556262337503949</v>
      </c>
      <c r="V28" s="83">
        <f>分析係数表!D31</f>
        <v>6.5953615120199595E-3</v>
      </c>
      <c r="W28" s="84">
        <f t="shared" si="8"/>
        <v>0</v>
      </c>
      <c r="X28" s="72">
        <f>分析係数表!E31</f>
        <v>6.5953615120199595E-3</v>
      </c>
      <c r="Y28" s="85">
        <f t="shared" si="9"/>
        <v>0</v>
      </c>
    </row>
    <row r="29" spans="1:25" x14ac:dyDescent="0.15">
      <c r="A29" s="10" t="s">
        <v>17</v>
      </c>
      <c r="B29" s="9" t="s">
        <v>229</v>
      </c>
      <c r="C29" s="86"/>
      <c r="D29" s="72">
        <f>投入係数表!AH29</f>
        <v>4.1936222473711897E-3</v>
      </c>
      <c r="E29" s="73">
        <f t="shared" si="0"/>
        <v>0.41936222473711898</v>
      </c>
      <c r="F29" s="72">
        <f>分析係数表!C32</f>
        <v>0.99973750468741629</v>
      </c>
      <c r="G29" s="73">
        <f t="shared" si="1"/>
        <v>0.41925214411885081</v>
      </c>
      <c r="H29" s="73">
        <v>0.51518796839987002</v>
      </c>
      <c r="I29" s="73">
        <f t="shared" si="2"/>
        <v>0.51518796839987002</v>
      </c>
      <c r="J29" s="72">
        <f>分析係数表!G32</f>
        <v>0.13654952076677315</v>
      </c>
      <c r="K29" s="74">
        <f t="shared" si="3"/>
        <v>7.0348670189809726E-2</v>
      </c>
      <c r="L29" s="75"/>
      <c r="M29" s="76"/>
      <c r="N29" s="77">
        <f>分析係数表!H32</f>
        <v>6.1925380029087757E-3</v>
      </c>
      <c r="O29" s="78">
        <f t="shared" si="4"/>
        <v>0.17720976168146688</v>
      </c>
      <c r="P29" s="72">
        <f>分析係数表!C32</f>
        <v>0.99973750468741629</v>
      </c>
      <c r="Q29" s="78">
        <f t="shared" si="5"/>
        <v>0.17716324494968141</v>
      </c>
      <c r="R29" s="79">
        <v>0.26385477597160983</v>
      </c>
      <c r="S29" s="80">
        <f t="shared" si="6"/>
        <v>0.7790427443714798</v>
      </c>
      <c r="T29" s="81">
        <f>分析係数表!F32</f>
        <v>0.46980830670926516</v>
      </c>
      <c r="U29" s="82">
        <f t="shared" si="7"/>
        <v>0.36600075258730386</v>
      </c>
      <c r="V29" s="83">
        <f>分析係数表!D32</f>
        <v>1.7896698615548455E-2</v>
      </c>
      <c r="W29" s="84">
        <f t="shared" si="8"/>
        <v>0</v>
      </c>
      <c r="X29" s="72">
        <f>分析係数表!E32</f>
        <v>1.7896698615548455E-2</v>
      </c>
      <c r="Y29" s="85">
        <f t="shared" si="9"/>
        <v>0</v>
      </c>
    </row>
    <row r="30" spans="1:25" x14ac:dyDescent="0.15">
      <c r="A30" s="10" t="s">
        <v>18</v>
      </c>
      <c r="B30" s="9" t="s">
        <v>230</v>
      </c>
      <c r="C30" s="86"/>
      <c r="D30" s="72">
        <f>投入係数表!AH30</f>
        <v>2.9557240481667468E-2</v>
      </c>
      <c r="E30" s="73">
        <f t="shared" si="0"/>
        <v>2.9557240481667471</v>
      </c>
      <c r="F30" s="72">
        <f>分析係数表!C33</f>
        <v>0.92720800471848297</v>
      </c>
      <c r="G30" s="73">
        <f t="shared" si="1"/>
        <v>2.7405709971991268</v>
      </c>
      <c r="H30" s="73">
        <v>2.7880426842018986</v>
      </c>
      <c r="I30" s="73">
        <f t="shared" si="2"/>
        <v>2.7880426842018986</v>
      </c>
      <c r="J30" s="72">
        <f>分析係数表!G33</f>
        <v>0.48251618559482062</v>
      </c>
      <c r="K30" s="74">
        <f t="shared" si="3"/>
        <v>1.3452757212566451</v>
      </c>
      <c r="L30" s="75"/>
      <c r="M30" s="76"/>
      <c r="N30" s="77">
        <f>分析係数表!H33</f>
        <v>1.0711870111293417E-3</v>
      </c>
      <c r="O30" s="78">
        <f t="shared" si="4"/>
        <v>3.0653795724684841E-2</v>
      </c>
      <c r="P30" s="72">
        <f>分析係数表!C33</f>
        <v>0.92720800471848297</v>
      </c>
      <c r="Q30" s="78">
        <f t="shared" si="5"/>
        <v>2.8422444770932996E-2</v>
      </c>
      <c r="R30" s="79">
        <v>0.11546252009063714</v>
      </c>
      <c r="S30" s="80">
        <f t="shared" si="6"/>
        <v>2.9035052042925358</v>
      </c>
      <c r="T30" s="81">
        <f>分析係数表!F33</f>
        <v>0.61375438359859724</v>
      </c>
      <c r="U30" s="82">
        <f t="shared" si="7"/>
        <v>1.7820390469358844</v>
      </c>
      <c r="V30" s="83">
        <f>分析係数表!D33</f>
        <v>6.3927479543206545E-2</v>
      </c>
      <c r="W30" s="84">
        <f t="shared" si="8"/>
        <v>0</v>
      </c>
      <c r="X30" s="72">
        <f>分析係数表!E33</f>
        <v>6.2471900008991998E-2</v>
      </c>
      <c r="Y30" s="85">
        <f t="shared" si="9"/>
        <v>0</v>
      </c>
    </row>
    <row r="31" spans="1:25" x14ac:dyDescent="0.15">
      <c r="A31" s="10" t="s">
        <v>19</v>
      </c>
      <c r="B31" s="9" t="s">
        <v>231</v>
      </c>
      <c r="C31" s="86"/>
      <c r="D31" s="72">
        <f>投入係数表!AH31</f>
        <v>1.0988767493600829E-2</v>
      </c>
      <c r="E31" s="73">
        <f t="shared" si="0"/>
        <v>1.0988767493600828</v>
      </c>
      <c r="F31" s="72">
        <f>分析係数表!C34</f>
        <v>0.43058167090385968</v>
      </c>
      <c r="G31" s="73">
        <f t="shared" si="1"/>
        <v>0.47315618685686628</v>
      </c>
      <c r="H31" s="73">
        <v>0.71927006851522846</v>
      </c>
      <c r="I31" s="73">
        <f t="shared" si="2"/>
        <v>0.71927006851522846</v>
      </c>
      <c r="J31" s="72">
        <f>分析係数表!G34</f>
        <v>0.40252218378442245</v>
      </c>
      <c r="K31" s="74">
        <f t="shared" si="3"/>
        <v>0.28952215870952092</v>
      </c>
      <c r="L31" s="75"/>
      <c r="M31" s="76"/>
      <c r="N31" s="77">
        <f>分析係数表!H34</f>
        <v>0.17332617383102331</v>
      </c>
      <c r="O31" s="78">
        <f t="shared" si="4"/>
        <v>4.9600163847728611</v>
      </c>
      <c r="P31" s="72">
        <f>分析係数表!C34</f>
        <v>0.43058167090385968</v>
      </c>
      <c r="Q31" s="78">
        <f t="shared" si="5"/>
        <v>2.13569214266602</v>
      </c>
      <c r="R31" s="79">
        <v>2.3991275365489111</v>
      </c>
      <c r="S31" s="80">
        <f t="shared" si="6"/>
        <v>3.1183976050641395</v>
      </c>
      <c r="T31" s="81">
        <f>分析係数表!F34</f>
        <v>0.66293540075026103</v>
      </c>
      <c r="U31" s="82">
        <f t="shared" si="7"/>
        <v>2.0672961660118494</v>
      </c>
      <c r="V31" s="83">
        <f>分析係数表!D34</f>
        <v>0.16067471370017011</v>
      </c>
      <c r="W31" s="84">
        <f t="shared" si="8"/>
        <v>1</v>
      </c>
      <c r="X31" s="72">
        <f>分析係数表!E34</f>
        <v>0.14658203786750718</v>
      </c>
      <c r="Y31" s="85">
        <f t="shared" si="9"/>
        <v>0</v>
      </c>
    </row>
    <row r="32" spans="1:25" x14ac:dyDescent="0.15">
      <c r="A32" s="10" t="s">
        <v>20</v>
      </c>
      <c r="B32" s="9" t="s">
        <v>37</v>
      </c>
      <c r="C32" s="86"/>
      <c r="D32" s="72">
        <f>投入係数表!AH32</f>
        <v>2.0909843687039246E-2</v>
      </c>
      <c r="E32" s="73">
        <f t="shared" si="0"/>
        <v>2.0909843687039245</v>
      </c>
      <c r="F32" s="72">
        <f>分析係数表!C35</f>
        <v>0.85041941808411148</v>
      </c>
      <c r="G32" s="73">
        <f t="shared" si="1"/>
        <v>1.7782137100561646</v>
      </c>
      <c r="H32" s="73">
        <v>2.1260761378500432</v>
      </c>
      <c r="I32" s="73">
        <f t="shared" si="2"/>
        <v>2.1260761378500432</v>
      </c>
      <c r="J32" s="72">
        <f>分析係数表!G35</f>
        <v>0.31439227022235533</v>
      </c>
      <c r="K32" s="74">
        <f t="shared" si="3"/>
        <v>0.66842190364425236</v>
      </c>
      <c r="L32" s="75"/>
      <c r="M32" s="76"/>
      <c r="N32" s="77">
        <f>分析係数表!H35</f>
        <v>5.0116599150103677E-2</v>
      </c>
      <c r="O32" s="78">
        <f t="shared" si="4"/>
        <v>1.4341697358181411</v>
      </c>
      <c r="P32" s="72">
        <f>分析係数表!C35</f>
        <v>0.85041941808411148</v>
      </c>
      <c r="Q32" s="78">
        <f t="shared" si="5"/>
        <v>1.2196457921683075</v>
      </c>
      <c r="R32" s="79">
        <v>1.8729981173499344</v>
      </c>
      <c r="S32" s="80">
        <f t="shared" si="6"/>
        <v>3.9990742551999778</v>
      </c>
      <c r="T32" s="81">
        <f>分析係数表!F35</f>
        <v>0.64510687312527537</v>
      </c>
      <c r="U32" s="82">
        <f t="shared" si="7"/>
        <v>2.5798302881678472</v>
      </c>
      <c r="V32" s="83">
        <f>分析係数表!D35</f>
        <v>4.4457450663799247E-2</v>
      </c>
      <c r="W32" s="84">
        <f t="shared" si="8"/>
        <v>0</v>
      </c>
      <c r="X32" s="72">
        <f>分析係数表!E35</f>
        <v>4.3787951741632962E-2</v>
      </c>
      <c r="Y32" s="85">
        <f t="shared" si="9"/>
        <v>0</v>
      </c>
    </row>
    <row r="33" spans="1:25" x14ac:dyDescent="0.15">
      <c r="A33" s="10" t="s">
        <v>21</v>
      </c>
      <c r="B33" s="9" t="s">
        <v>38</v>
      </c>
      <c r="C33" s="86"/>
      <c r="D33" s="72">
        <f>投入係数表!AH33</f>
        <v>1.6922209538315837E-3</v>
      </c>
      <c r="E33" s="73">
        <f t="shared" si="0"/>
        <v>0.16922209538315838</v>
      </c>
      <c r="F33" s="72">
        <f>分析係数表!C36</f>
        <v>0.99367212085214862</v>
      </c>
      <c r="G33" s="73">
        <f t="shared" si="1"/>
        <v>0.16815127841442759</v>
      </c>
      <c r="H33" s="73">
        <v>0.39500940171981386</v>
      </c>
      <c r="I33" s="73">
        <f t="shared" si="2"/>
        <v>0.39500940171981386</v>
      </c>
      <c r="J33" s="72">
        <f>分析係数表!G36</f>
        <v>5.4622350270852466E-2</v>
      </c>
      <c r="K33" s="74">
        <f t="shared" si="3"/>
        <v>2.1576341901019546E-2</v>
      </c>
      <c r="L33" s="75"/>
      <c r="M33" s="76"/>
      <c r="N33" s="77">
        <f>分析係数表!H36</f>
        <v>0.22260102528255266</v>
      </c>
      <c r="O33" s="78">
        <f t="shared" si="4"/>
        <v>6.3700981119279607</v>
      </c>
      <c r="P33" s="72">
        <f>分析係数表!C36</f>
        <v>0.99367212085214862</v>
      </c>
      <c r="Q33" s="78">
        <f t="shared" si="5"/>
        <v>6.329788900915724</v>
      </c>
      <c r="R33" s="79">
        <v>6.745264520604219</v>
      </c>
      <c r="S33" s="80">
        <f t="shared" si="6"/>
        <v>7.1402739223240328</v>
      </c>
      <c r="T33" s="81">
        <f>分析係数表!F36</f>
        <v>0.84078106922799567</v>
      </c>
      <c r="U33" s="82">
        <f t="shared" si="7"/>
        <v>6.0034071429923745</v>
      </c>
      <c r="V33" s="83">
        <f>分析係数表!D36</f>
        <v>1.6146279761308086E-2</v>
      </c>
      <c r="W33" s="84">
        <f t="shared" si="8"/>
        <v>0</v>
      </c>
      <c r="X33" s="72">
        <f>分析係数表!E36</f>
        <v>1.4152245516969955E-2</v>
      </c>
      <c r="Y33" s="85">
        <f t="shared" si="9"/>
        <v>0</v>
      </c>
    </row>
    <row r="34" spans="1:25" x14ac:dyDescent="0.15">
      <c r="A34" s="10" t="s">
        <v>22</v>
      </c>
      <c r="B34" s="9" t="s">
        <v>471</v>
      </c>
      <c r="C34" s="86"/>
      <c r="D34" s="72">
        <f>投入係数表!AH34</f>
        <v>2.3731306169712856E-2</v>
      </c>
      <c r="E34" s="73">
        <f t="shared" si="0"/>
        <v>2.3731306169712854</v>
      </c>
      <c r="F34" s="72">
        <f>分析係数表!C37</f>
        <v>0.57178358697686016</v>
      </c>
      <c r="G34" s="73">
        <f t="shared" si="1"/>
        <v>1.3569171365364507</v>
      </c>
      <c r="H34" s="73">
        <v>1.7381212605354841</v>
      </c>
      <c r="I34" s="73">
        <f t="shared" si="2"/>
        <v>1.7381212605354841</v>
      </c>
      <c r="J34" s="72">
        <f>分析係数表!G37</f>
        <v>0.36884830758302428</v>
      </c>
      <c r="K34" s="74">
        <f t="shared" si="3"/>
        <v>0.64110308532258609</v>
      </c>
      <c r="L34" s="75"/>
      <c r="M34" s="76"/>
      <c r="N34" s="77">
        <f>分析係数表!H37</f>
        <v>4.5622990798280361E-2</v>
      </c>
      <c r="O34" s="78">
        <f t="shared" si="4"/>
        <v>1.305577668277754</v>
      </c>
      <c r="P34" s="72">
        <f>分析係数表!C37</f>
        <v>0.57178358697686016</v>
      </c>
      <c r="Q34" s="78">
        <f t="shared" si="5"/>
        <v>0.74650788224473941</v>
      </c>
      <c r="R34" s="79">
        <v>1.0083256439285644</v>
      </c>
      <c r="S34" s="80">
        <f t="shared" si="6"/>
        <v>2.7464469044640483</v>
      </c>
      <c r="T34" s="81">
        <f>分析係数表!F37</f>
        <v>0.64429400301330442</v>
      </c>
      <c r="U34" s="82">
        <f t="shared" si="7"/>
        <v>1.7695192701406401</v>
      </c>
      <c r="V34" s="83">
        <f>分析係数表!D37</f>
        <v>7.2142948725191447E-2</v>
      </c>
      <c r="W34" s="84">
        <f t="shared" si="8"/>
        <v>0</v>
      </c>
      <c r="X34" s="72">
        <f>分析係数表!E37</f>
        <v>6.9101643267789628E-2</v>
      </c>
      <c r="Y34" s="85">
        <f t="shared" si="9"/>
        <v>0</v>
      </c>
    </row>
    <row r="35" spans="1:25" x14ac:dyDescent="0.15">
      <c r="A35" s="10" t="s">
        <v>23</v>
      </c>
      <c r="B35" s="9" t="s">
        <v>155</v>
      </c>
      <c r="C35" s="86"/>
      <c r="D35" s="72">
        <f>投入係数表!AH35</f>
        <v>2.9845295551888074E-2</v>
      </c>
      <c r="E35" s="73">
        <f t="shared" si="0"/>
        <v>2.9845295551888076</v>
      </c>
      <c r="F35" s="72">
        <f>分析係数表!C38</f>
        <v>0.42668283982472699</v>
      </c>
      <c r="G35" s="73">
        <f t="shared" si="1"/>
        <v>1.2734475461487897</v>
      </c>
      <c r="H35" s="73">
        <v>1.6313360280263072</v>
      </c>
      <c r="I35" s="73">
        <f t="shared" si="2"/>
        <v>1.6313360280263072</v>
      </c>
      <c r="J35" s="72">
        <f>分析係数表!G38</f>
        <v>0.18042179614021467</v>
      </c>
      <c r="K35" s="74">
        <f t="shared" si="3"/>
        <v>0.2943285762847499</v>
      </c>
      <c r="L35" s="75"/>
      <c r="M35" s="76"/>
      <c r="N35" s="77">
        <f>分析係数表!H38</f>
        <v>3.1385057501308801E-2</v>
      </c>
      <c r="O35" s="78">
        <f t="shared" si="4"/>
        <v>0.89813555565643544</v>
      </c>
      <c r="P35" s="72">
        <f>分析係数表!C38</f>
        <v>0.42668283982472699</v>
      </c>
      <c r="Q35" s="78">
        <f t="shared" si="5"/>
        <v>0.38321902943504699</v>
      </c>
      <c r="R35" s="79">
        <v>0.61409511187445043</v>
      </c>
      <c r="S35" s="80">
        <f t="shared" si="6"/>
        <v>2.2454311399007576</v>
      </c>
      <c r="T35" s="81">
        <f>分析係数表!F38</f>
        <v>0.52437100026299643</v>
      </c>
      <c r="U35" s="82">
        <f t="shared" si="7"/>
        <v>1.1774389728514405</v>
      </c>
      <c r="V35" s="83">
        <f>分析係数表!D38</f>
        <v>3.745569762927526E-2</v>
      </c>
      <c r="W35" s="84">
        <f t="shared" si="8"/>
        <v>0</v>
      </c>
      <c r="X35" s="72">
        <f>分析係数表!E38</f>
        <v>3.4218337111297577E-2</v>
      </c>
      <c r="Y35" s="85">
        <f t="shared" si="9"/>
        <v>0</v>
      </c>
    </row>
    <row r="36" spans="1:25" x14ac:dyDescent="0.15">
      <c r="A36" s="10" t="s">
        <v>24</v>
      </c>
      <c r="B36" s="9" t="s">
        <v>39</v>
      </c>
      <c r="C36" s="71">
        <f>最終需要_まとめ!C37</f>
        <v>100</v>
      </c>
      <c r="D36" s="72">
        <f>投入係数表!AH36</f>
        <v>0</v>
      </c>
      <c r="E36" s="73">
        <f t="shared" si="0"/>
        <v>0</v>
      </c>
      <c r="F36" s="72">
        <f>分析係数表!C39</f>
        <v>1</v>
      </c>
      <c r="G36" s="73">
        <f t="shared" si="1"/>
        <v>0</v>
      </c>
      <c r="H36" s="73">
        <v>5.8429278912367294E-2</v>
      </c>
      <c r="I36" s="73">
        <f t="shared" si="2"/>
        <v>100.05842927891237</v>
      </c>
      <c r="J36" s="72">
        <f>分析係数表!G39</f>
        <v>0.351753812215997</v>
      </c>
      <c r="K36" s="74">
        <f t="shared" si="3"/>
        <v>35.195933943202157</v>
      </c>
      <c r="L36" s="75"/>
      <c r="M36" s="76"/>
      <c r="N36" s="77">
        <f>分析係数表!H39</f>
        <v>2.6196741762610056E-3</v>
      </c>
      <c r="O36" s="78">
        <f t="shared" si="4"/>
        <v>7.4966328222813586E-2</v>
      </c>
      <c r="P36" s="72">
        <f>分析係数表!C39</f>
        <v>1</v>
      </c>
      <c r="Q36" s="78">
        <f t="shared" si="5"/>
        <v>7.4966328222813586E-2</v>
      </c>
      <c r="R36" s="79">
        <v>9.7529211707158434E-2</v>
      </c>
      <c r="S36" s="80">
        <f t="shared" si="6"/>
        <v>100.15595849061953</v>
      </c>
      <c r="T36" s="81">
        <f>分析係数表!F39</f>
        <v>0.70125652740175148</v>
      </c>
      <c r="U36" s="82">
        <f t="shared" si="7"/>
        <v>70.235019649725814</v>
      </c>
      <c r="V36" s="83">
        <f>分析係数表!D39</f>
        <v>5.4632803645743147E-2</v>
      </c>
      <c r="W36" s="84">
        <f t="shared" si="8"/>
        <v>5</v>
      </c>
      <c r="X36" s="72">
        <f>分析係数表!E39</f>
        <v>5.4632803645743147E-2</v>
      </c>
      <c r="Y36" s="85">
        <f t="shared" si="9"/>
        <v>5</v>
      </c>
    </row>
    <row r="37" spans="1:25" x14ac:dyDescent="0.15">
      <c r="A37" s="10" t="s">
        <v>25</v>
      </c>
      <c r="B37" s="9" t="s">
        <v>40</v>
      </c>
      <c r="C37" s="86"/>
      <c r="D37" s="72">
        <f>投入係数表!AH37</f>
        <v>1.099697419075811E-4</v>
      </c>
      <c r="E37" s="73">
        <f t="shared" si="0"/>
        <v>1.099697419075811E-2</v>
      </c>
      <c r="F37" s="72">
        <f>分析係数表!C40</f>
        <v>0.86812466863195592</v>
      </c>
      <c r="G37" s="73">
        <f t="shared" si="1"/>
        <v>9.5467445753060556E-3</v>
      </c>
      <c r="H37" s="73">
        <v>2.2406224775231992E-2</v>
      </c>
      <c r="I37" s="73">
        <f t="shared" si="2"/>
        <v>2.2406224775231992E-2</v>
      </c>
      <c r="J37" s="72">
        <f>分析係数表!G40</f>
        <v>0.5308449982881025</v>
      </c>
      <c r="K37" s="74">
        <f t="shared" si="3"/>
        <v>1.1894232352450866E-2</v>
      </c>
      <c r="L37" s="75"/>
      <c r="M37" s="76"/>
      <c r="N37" s="77">
        <f>分析係数表!H40</f>
        <v>3.1726768564274997E-2</v>
      </c>
      <c r="O37" s="78">
        <f t="shared" si="4"/>
        <v>0.90791418535619939</v>
      </c>
      <c r="P37" s="72">
        <f>分析係数表!C40</f>
        <v>0.86812466863195592</v>
      </c>
      <c r="Q37" s="78">
        <f t="shared" si="5"/>
        <v>0.7881827013086028</v>
      </c>
      <c r="R37" s="79">
        <v>0.79507314199984558</v>
      </c>
      <c r="S37" s="80">
        <f t="shared" si="6"/>
        <v>0.8174793667750776</v>
      </c>
      <c r="T37" s="81">
        <f>分析係数表!F40</f>
        <v>0.72849135138041188</v>
      </c>
      <c r="U37" s="82">
        <f t="shared" si="7"/>
        <v>0.59552664862757965</v>
      </c>
      <c r="V37" s="83">
        <f>分析係数表!D40</f>
        <v>7.8167788596215718E-2</v>
      </c>
      <c r="W37" s="84">
        <f t="shared" si="8"/>
        <v>0</v>
      </c>
      <c r="X37" s="72">
        <f>分析係数表!E40</f>
        <v>7.1051953968348291E-2</v>
      </c>
      <c r="Y37" s="85">
        <f t="shared" si="9"/>
        <v>0</v>
      </c>
    </row>
    <row r="38" spans="1:25" x14ac:dyDescent="0.15">
      <c r="A38" s="10" t="s">
        <v>26</v>
      </c>
      <c r="B38" s="9" t="s">
        <v>233</v>
      </c>
      <c r="C38" s="86"/>
      <c r="D38" s="72">
        <f>投入係数表!AH38</f>
        <v>2.626143090330295E-5</v>
      </c>
      <c r="E38" s="73">
        <f t="shared" si="0"/>
        <v>2.6261430903302949E-3</v>
      </c>
      <c r="F38" s="72">
        <f>分析係数表!C41</f>
        <v>0.9999434031873089</v>
      </c>
      <c r="G38" s="73">
        <f t="shared" si="1"/>
        <v>2.6259944590017116E-3</v>
      </c>
      <c r="H38" s="73">
        <v>8.5177806426572876E-3</v>
      </c>
      <c r="I38" s="73">
        <f t="shared" si="2"/>
        <v>8.5177806426572876E-3</v>
      </c>
      <c r="J38" s="72">
        <f>分析係数表!G41</f>
        <v>0.50163334603597476</v>
      </c>
      <c r="K38" s="74">
        <f t="shared" si="3"/>
        <v>4.272802804576631E-3</v>
      </c>
      <c r="L38" s="75"/>
      <c r="M38" s="76"/>
      <c r="N38" s="77">
        <f>分析係数表!H41</f>
        <v>4.605647758626856E-2</v>
      </c>
      <c r="O38" s="78">
        <f t="shared" si="4"/>
        <v>1.3179826128021752</v>
      </c>
      <c r="P38" s="72">
        <f>分析係数表!C41</f>
        <v>0.9999434031873089</v>
      </c>
      <c r="Q38" s="78">
        <f t="shared" si="5"/>
        <v>1.3179080191871084</v>
      </c>
      <c r="R38" s="79">
        <v>1.342622275024006</v>
      </c>
      <c r="S38" s="80">
        <f t="shared" si="6"/>
        <v>1.3511400556666633</v>
      </c>
      <c r="T38" s="81">
        <f>分析係数表!F41</f>
        <v>0.6065809667987323</v>
      </c>
      <c r="U38" s="82">
        <f t="shared" si="7"/>
        <v>0.81957584124677763</v>
      </c>
      <c r="V38" s="83">
        <f>分析係数表!D41</f>
        <v>0.10372147914479408</v>
      </c>
      <c r="W38" s="84">
        <f t="shared" si="8"/>
        <v>0</v>
      </c>
      <c r="X38" s="72">
        <f>分析係数表!E41</f>
        <v>9.872112035903656E-2</v>
      </c>
      <c r="Y38" s="85">
        <f t="shared" si="9"/>
        <v>0</v>
      </c>
    </row>
    <row r="39" spans="1:25" x14ac:dyDescent="0.15">
      <c r="A39" s="10" t="s">
        <v>56</v>
      </c>
      <c r="B39" s="9" t="s">
        <v>472</v>
      </c>
      <c r="C39" s="86"/>
      <c r="D39" s="72">
        <f>投入係数表!AH39</f>
        <v>2.4620091471846516E-6</v>
      </c>
      <c r="E39" s="73">
        <f>$C$36*D39</f>
        <v>2.4620091471846516E-4</v>
      </c>
      <c r="F39" s="72">
        <f>分析係数表!C42</f>
        <v>0.93692850875802069</v>
      </c>
      <c r="G39" s="73">
        <f>E39*F39</f>
        <v>2.3067265588203219E-4</v>
      </c>
      <c r="H39" s="73">
        <v>3.9969881513693649E-2</v>
      </c>
      <c r="I39" s="73">
        <f>C39+H39</f>
        <v>3.9969881513693649E-2</v>
      </c>
      <c r="J39" s="72">
        <f>分析係数表!G42</f>
        <v>0.49922072097325781</v>
      </c>
      <c r="K39" s="74">
        <f>I39*J39</f>
        <v>1.9953793066481831E-2</v>
      </c>
      <c r="L39" s="75"/>
      <c r="M39" s="76"/>
      <c r="N39" s="77">
        <f>分析係数表!H42</f>
        <v>1.1809361738003208E-2</v>
      </c>
      <c r="O39" s="78">
        <f t="shared" si="4"/>
        <v>0.33794450324225334</v>
      </c>
      <c r="P39" s="72">
        <f>分析係数表!C42</f>
        <v>0.93692850875802069</v>
      </c>
      <c r="Q39" s="78">
        <f>O39*P39</f>
        <v>0.31662983946573453</v>
      </c>
      <c r="R39" s="79">
        <v>0.34596981669627208</v>
      </c>
      <c r="S39" s="80">
        <f>I39+R39</f>
        <v>0.38593969820996571</v>
      </c>
      <c r="T39" s="81">
        <f>分析係数表!F42</f>
        <v>0.57339238661209846</v>
      </c>
      <c r="U39" s="82">
        <f>S39*T39</f>
        <v>0.22129488464496527</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投入係数表!AH40</f>
        <v>9.5070483218535312E-2</v>
      </c>
      <c r="E40" s="73">
        <f>$C$36*D40</f>
        <v>9.5070483218535315</v>
      </c>
      <c r="F40" s="72">
        <f>分析係数表!C43</f>
        <v>0.64668770435795053</v>
      </c>
      <c r="G40" s="73">
        <f>E40*F40</f>
        <v>6.1480912544795663</v>
      </c>
      <c r="H40" s="73">
        <v>7.6420236507738997</v>
      </c>
      <c r="I40" s="73">
        <f>C40+H40</f>
        <v>7.6420236507738997</v>
      </c>
      <c r="J40" s="72">
        <f>分析係数表!G43</f>
        <v>0.34525361813281841</v>
      </c>
      <c r="K40" s="74">
        <f>I40*J40</f>
        <v>2.6384363152862589</v>
      </c>
      <c r="L40" s="75"/>
      <c r="M40" s="76"/>
      <c r="N40" s="77">
        <f>分析係数表!H43</f>
        <v>1.6687581740348217E-2</v>
      </c>
      <c r="O40" s="78">
        <f t="shared" si="4"/>
        <v>0.47754287205957241</v>
      </c>
      <c r="P40" s="72">
        <f>分析係数表!C43</f>
        <v>0.64668770435795053</v>
      </c>
      <c r="Q40" s="78">
        <f>O40*P40</f>
        <v>0.30882110366470733</v>
      </c>
      <c r="R40" s="79">
        <v>1.2446439540609706</v>
      </c>
      <c r="S40" s="80">
        <f>I40+R40</f>
        <v>8.8866676048348694</v>
      </c>
      <c r="T40" s="81">
        <f>分析係数表!F43</f>
        <v>0.5971160790993254</v>
      </c>
      <c r="U40" s="82">
        <f>S40*T40</f>
        <v>5.3063721164579905</v>
      </c>
      <c r="V40" s="83">
        <f>分析係数表!D43</f>
        <v>0.11965406207615147</v>
      </c>
      <c r="W40" s="84">
        <f>ROUND(S40*V40,0)</f>
        <v>1</v>
      </c>
      <c r="X40" s="72">
        <f>分析係数表!E43</f>
        <v>0.10089499703022012</v>
      </c>
      <c r="Y40" s="85">
        <f>ROUND(S40*X40,0)</f>
        <v>1</v>
      </c>
    </row>
    <row r="41" spans="1:25" x14ac:dyDescent="0.15">
      <c r="A41" s="10" t="s">
        <v>166</v>
      </c>
      <c r="B41" s="9" t="s">
        <v>42</v>
      </c>
      <c r="C41" s="86"/>
      <c r="D41" s="72">
        <f>投入係数表!AH41</f>
        <v>4.6285771967071446E-4</v>
      </c>
      <c r="E41" s="73">
        <f>$C$36*D41</f>
        <v>4.6285771967071447E-2</v>
      </c>
      <c r="F41" s="72">
        <f>分析係数表!C44</f>
        <v>0.69156580457188765</v>
      </c>
      <c r="G41" s="73">
        <f>E41*F41</f>
        <v>3.2009657130638691E-2</v>
      </c>
      <c r="H41" s="73">
        <v>4.8216429463795667E-2</v>
      </c>
      <c r="I41" s="73">
        <f>C41+H41</f>
        <v>4.8216429463795667E-2</v>
      </c>
      <c r="J41" s="72">
        <f>分析係数表!G44</f>
        <v>0.27271905819722003</v>
      </c>
      <c r="K41" s="74">
        <f>I41*J41</f>
        <v>1.3149539232999045E-2</v>
      </c>
      <c r="L41" s="75"/>
      <c r="M41" s="76"/>
      <c r="N41" s="77">
        <f>分析係数表!H44</f>
        <v>0.15674397651271663</v>
      </c>
      <c r="O41" s="78">
        <f t="shared" si="4"/>
        <v>4.4854892630092333</v>
      </c>
      <c r="P41" s="72">
        <f>分析係数表!C44</f>
        <v>0.69156580457188765</v>
      </c>
      <c r="Q41" s="78">
        <f>O41*P41</f>
        <v>3.1020109910715439</v>
      </c>
      <c r="R41" s="79">
        <v>3.1610386751214272</v>
      </c>
      <c r="S41" s="80">
        <f>I41+R41</f>
        <v>3.2092551045852229</v>
      </c>
      <c r="T41" s="81">
        <f>分析係数表!F44</f>
        <v>0.50862281906626206</v>
      </c>
      <c r="U41" s="82">
        <f>S41*T41</f>
        <v>1.6323003783969277</v>
      </c>
      <c r="V41" s="83">
        <f>分析係数表!D44</f>
        <v>0.14406819380410243</v>
      </c>
      <c r="W41" s="84">
        <f>ROUND(S41*V41,0)</f>
        <v>0</v>
      </c>
      <c r="X41" s="72">
        <f>分析係数表!E44</f>
        <v>0.11993705213297758</v>
      </c>
      <c r="Y41" s="85">
        <f>ROUND(S41*X41,0)</f>
        <v>0</v>
      </c>
    </row>
    <row r="42" spans="1:25" x14ac:dyDescent="0.15">
      <c r="A42" s="10" t="s">
        <v>282</v>
      </c>
      <c r="B42" s="9" t="s">
        <v>236</v>
      </c>
      <c r="C42" s="86"/>
      <c r="D42" s="72">
        <f>投入係数表!AH42</f>
        <v>2.9494869583272126E-3</v>
      </c>
      <c r="E42" s="73">
        <f>$C$36*D42</f>
        <v>0.29494869583272126</v>
      </c>
      <c r="F42" s="72">
        <f>分析係数表!C45</f>
        <v>1</v>
      </c>
      <c r="G42" s="73">
        <f>E42*F42</f>
        <v>0.29494869583272126</v>
      </c>
      <c r="H42" s="73">
        <v>0.33521125350863828</v>
      </c>
      <c r="I42" s="73">
        <f>C42+H42</f>
        <v>0.33521125350863828</v>
      </c>
      <c r="J42" s="72">
        <f>分析係数表!G45</f>
        <v>0</v>
      </c>
      <c r="K42" s="74">
        <f>I42*J42</f>
        <v>0</v>
      </c>
      <c r="L42" s="75"/>
      <c r="M42" s="76"/>
      <c r="N42" s="77">
        <f>分析係数表!H45</f>
        <v>0</v>
      </c>
      <c r="O42" s="78">
        <f t="shared" si="4"/>
        <v>0</v>
      </c>
      <c r="P42" s="72">
        <f>分析係数表!C45</f>
        <v>1</v>
      </c>
      <c r="Q42" s="78">
        <f>O42*P42</f>
        <v>0</v>
      </c>
      <c r="R42" s="79">
        <v>3.4988393470545581E-2</v>
      </c>
      <c r="S42" s="80">
        <f>I42+R42</f>
        <v>0.37019964697918384</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投入係数表!AH43</f>
        <v>9.0191601758531071E-4</v>
      </c>
      <c r="E43" s="441">
        <f>$C$36*D43</f>
        <v>9.0191601758531068E-2</v>
      </c>
      <c r="F43" s="447">
        <f>分析係数表!C46</f>
        <v>0.99300149364803736</v>
      </c>
      <c r="G43" s="441">
        <f>E43*F43</f>
        <v>8.9560395260730299E-2</v>
      </c>
      <c r="H43" s="441">
        <v>0.23693866669803015</v>
      </c>
      <c r="I43" s="441">
        <f>C43+H43</f>
        <v>0.23693866669803015</v>
      </c>
      <c r="J43" s="447">
        <f>分析係数表!G46</f>
        <v>1.2662527198429125E-2</v>
      </c>
      <c r="K43" s="442">
        <f>I43*J43</f>
        <v>3.00024231142334E-3</v>
      </c>
      <c r="L43" s="448"/>
      <c r="M43" s="449"/>
      <c r="N43" s="450">
        <f>分析係数表!H46</f>
        <v>3.642815848522589E-5</v>
      </c>
      <c r="O43" s="451">
        <f t="shared" si="4"/>
        <v>1.0424522676533152E-3</v>
      </c>
      <c r="P43" s="447">
        <f>分析係数表!C46</f>
        <v>0.99300149364803736</v>
      </c>
      <c r="Q43" s="451">
        <f>O43*P43</f>
        <v>1.0351566588365257E-3</v>
      </c>
      <c r="R43" s="452">
        <v>9.1495558890289846E-2</v>
      </c>
      <c r="S43" s="444">
        <f>I43+R43</f>
        <v>0.32843422558832003</v>
      </c>
      <c r="T43" s="453">
        <f>分析係数表!F46</f>
        <v>0.42786180544499286</v>
      </c>
      <c r="U43" s="445">
        <f>S43*T43</f>
        <v>0.14052446073014668</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投入係数表!AH44</f>
        <v>0.28822741086090714</v>
      </c>
      <c r="E44" s="441">
        <f>SUM(E5:E43)</f>
        <v>28.822741086090716</v>
      </c>
      <c r="F44" s="447">
        <f>分析係数表!C47</f>
        <v>0.58532523599566522</v>
      </c>
      <c r="G44" s="441">
        <f>SUM(G5:G43)</f>
        <v>17.781002350457513</v>
      </c>
      <c r="H44" s="441">
        <f>SUM(H5:H43)</f>
        <v>22.592644001298176</v>
      </c>
      <c r="I44" s="441">
        <f>SUM(I5:I43)</f>
        <v>122.59264400129817</v>
      </c>
      <c r="J44" s="72">
        <f>分析係数表!G47</f>
        <v>0.25475569279079324</v>
      </c>
      <c r="K44" s="442">
        <f>SUM(K5:K43)</f>
        <v>41.959913708192495</v>
      </c>
      <c r="L44" s="15">
        <f>最終需要_まとめ!M21</f>
        <v>0.68200000000000005</v>
      </c>
      <c r="M44" s="441">
        <f>K44*L44</f>
        <v>28.616661148987284</v>
      </c>
      <c r="N44" s="77">
        <f>分析係数表!H47</f>
        <v>1</v>
      </c>
      <c r="O44" s="443">
        <f>SUM(O5:O43)</f>
        <v>28.616661148987284</v>
      </c>
      <c r="P44" s="72">
        <f>分析係数表!C47</f>
        <v>0.58532523599566522</v>
      </c>
      <c r="Q44" s="443">
        <f>SUM(Q5:Q43)</f>
        <v>18.582593942517828</v>
      </c>
      <c r="R44" s="441">
        <f>SUM(R5:R43)</f>
        <v>22.81666172765139</v>
      </c>
      <c r="S44" s="444">
        <f>SUM(S5:S43)</f>
        <v>145.40930572894959</v>
      </c>
      <c r="T44" s="453">
        <f>分析係数表!F47</f>
        <v>0.5063294671067512</v>
      </c>
      <c r="U44" s="445">
        <f>SUM(U5:U43)</f>
        <v>97.104080718646387</v>
      </c>
      <c r="V44" s="454">
        <f>分析係数表!D47</f>
        <v>6.4581730562403572E-2</v>
      </c>
      <c r="W44" s="458">
        <f>SUM(W5:W43)</f>
        <v>7</v>
      </c>
      <c r="X44" s="447">
        <f>分析係数表!E47</f>
        <v>5.7136770824146227E-2</v>
      </c>
      <c r="Y44" s="95">
        <f>SUM(Y5:Y43)</f>
        <v>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825</v>
      </c>
      <c r="C1" s="58"/>
      <c r="D1" s="58"/>
      <c r="E1" s="58"/>
      <c r="F1" s="59"/>
      <c r="G1" s="58" t="s">
        <v>445</v>
      </c>
    </row>
    <row r="2" spans="1:25" x14ac:dyDescent="0.15">
      <c r="B2" s="5" t="s">
        <v>850</v>
      </c>
      <c r="S2" s="5" t="s">
        <v>139</v>
      </c>
      <c r="U2" s="60" t="s">
        <v>170</v>
      </c>
      <c r="W2" s="5" t="s">
        <v>122</v>
      </c>
      <c r="Y2" s="5" t="s">
        <v>140</v>
      </c>
    </row>
    <row r="3" spans="1:25" ht="45" x14ac:dyDescent="0.15">
      <c r="B3" s="61"/>
      <c r="C3" s="62" t="s">
        <v>185</v>
      </c>
      <c r="D3" s="62" t="s">
        <v>187</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827</v>
      </c>
      <c r="D4" s="68" t="s">
        <v>828</v>
      </c>
      <c r="E4" s="68" t="s">
        <v>829</v>
      </c>
      <c r="F4" s="68" t="s">
        <v>830</v>
      </c>
      <c r="G4" s="68" t="s">
        <v>831</v>
      </c>
      <c r="H4" s="68" t="s">
        <v>144</v>
      </c>
      <c r="I4" s="68" t="s">
        <v>832</v>
      </c>
      <c r="J4" s="68" t="s">
        <v>833</v>
      </c>
      <c r="K4" s="69" t="s">
        <v>834</v>
      </c>
      <c r="L4" s="68" t="s">
        <v>835</v>
      </c>
      <c r="M4" s="68" t="s">
        <v>836</v>
      </c>
      <c r="N4" s="68" t="s">
        <v>837</v>
      </c>
      <c r="O4" s="68" t="s">
        <v>838</v>
      </c>
      <c r="P4" s="68" t="s">
        <v>839</v>
      </c>
      <c r="Q4" s="68" t="s">
        <v>840</v>
      </c>
      <c r="R4" s="68" t="s">
        <v>145</v>
      </c>
      <c r="S4" s="68" t="s">
        <v>841</v>
      </c>
      <c r="T4" s="70" t="s">
        <v>842</v>
      </c>
      <c r="U4" s="69" t="s">
        <v>843</v>
      </c>
      <c r="V4" s="68" t="s">
        <v>844</v>
      </c>
      <c r="W4" s="68" t="s">
        <v>845</v>
      </c>
      <c r="X4" s="68" t="s">
        <v>846</v>
      </c>
      <c r="Y4" s="69" t="s">
        <v>847</v>
      </c>
    </row>
    <row r="5" spans="1:25" x14ac:dyDescent="0.15">
      <c r="A5" s="8" t="s">
        <v>219</v>
      </c>
      <c r="B5" s="9" t="s">
        <v>220</v>
      </c>
      <c r="C5" s="86"/>
      <c r="D5" s="72">
        <f>投入係数表!AI5</f>
        <v>1.8997818391721772E-3</v>
      </c>
      <c r="E5" s="73">
        <f>$C$37*D5</f>
        <v>0.18997818391721771</v>
      </c>
      <c r="F5" s="72">
        <f>分析係数表!C8</f>
        <v>0.16988323914406789</v>
      </c>
      <c r="G5" s="73">
        <f t="shared" ref="G5:G38" si="0">E5*F5</f>
        <v>3.2274109250564412E-2</v>
      </c>
      <c r="H5" s="73">
        <f t="array" ref="H5:H43">MMULT(逆行列係数!C5:AO43,'33'!G5:G43)</f>
        <v>3.9288072685559013E-2</v>
      </c>
      <c r="I5" s="73">
        <f t="shared" ref="I5:I38" si="1">C5+H5</f>
        <v>3.9288072685559013E-2</v>
      </c>
      <c r="J5" s="72">
        <f>分析係数表!G8</f>
        <v>0.11982810575688495</v>
      </c>
      <c r="K5" s="74">
        <f t="shared" ref="K5:K38" si="2">I5*J5</f>
        <v>4.7078153287493478E-3</v>
      </c>
      <c r="L5" s="75" t="s">
        <v>495</v>
      </c>
      <c r="M5" s="76" t="s">
        <v>495</v>
      </c>
      <c r="N5" s="77">
        <f>分析係数表!H8</f>
        <v>1.1007693311748612E-2</v>
      </c>
      <c r="O5" s="78">
        <f t="shared" ref="O5:O43" si="3">$M$44*N5</f>
        <v>0.43543850586773397</v>
      </c>
      <c r="P5" s="72">
        <f>分析係数表!C8</f>
        <v>0.16988323914406789</v>
      </c>
      <c r="Q5" s="78">
        <f t="shared" ref="Q5:Q38" si="4">O5*P5</f>
        <v>7.397370382486386E-2</v>
      </c>
      <c r="R5" s="79">
        <f t="array" ref="R5:R43">MMULT(逆行列係数!C5:AO43,'33'!Q5:Q43)</f>
        <v>0.12396458010142056</v>
      </c>
      <c r="S5" s="80">
        <f t="shared" ref="S5:S38" si="5">I5+R5</f>
        <v>0.16325265278697956</v>
      </c>
      <c r="T5" s="81">
        <f>分析係数表!F8</f>
        <v>0.4520504153237429</v>
      </c>
      <c r="U5" s="82">
        <f t="shared" ref="U5:U38" si="6">S5*T5</f>
        <v>7.3798429495056911E-2</v>
      </c>
      <c r="V5" s="83">
        <f>分析係数表!D8</f>
        <v>0.2736524906322878</v>
      </c>
      <c r="W5" s="84">
        <f t="shared" ref="W5:W38" si="7">ROUND(S5*V5,0)</f>
        <v>0</v>
      </c>
      <c r="X5" s="72">
        <f>分析係数表!E8</f>
        <v>4.6479574456934729E-2</v>
      </c>
      <c r="Y5" s="85">
        <f t="shared" ref="Y5:Y38" si="8">ROUND(S5*X5,0)</f>
        <v>0</v>
      </c>
    </row>
    <row r="6" spans="1:25" x14ac:dyDescent="0.15">
      <c r="A6" s="10" t="s">
        <v>177</v>
      </c>
      <c r="B6" s="9" t="s">
        <v>221</v>
      </c>
      <c r="C6" s="86"/>
      <c r="D6" s="72">
        <f>投入係数表!AI6</f>
        <v>4.4141490454402687E-5</v>
      </c>
      <c r="E6" s="73">
        <f t="shared" ref="E6:E43" si="9">$C$37*D6</f>
        <v>4.4141490454402688E-3</v>
      </c>
      <c r="F6" s="72">
        <f>分析係数表!C9</f>
        <v>0.40976645435244163</v>
      </c>
      <c r="G6" s="73">
        <f t="shared" si="0"/>
        <v>1.8087702033332737E-3</v>
      </c>
      <c r="H6" s="73">
        <v>3.8032966642154937E-3</v>
      </c>
      <c r="I6" s="73">
        <f t="shared" si="1"/>
        <v>3.8032966642154937E-3</v>
      </c>
      <c r="J6" s="72">
        <f>分析係数表!G9</f>
        <v>0.27278621711745094</v>
      </c>
      <c r="K6" s="74">
        <f t="shared" si="2"/>
        <v>1.0374869096067645E-3</v>
      </c>
      <c r="L6" s="75"/>
      <c r="M6" s="76"/>
      <c r="N6" s="77">
        <f>分析係数表!H9</f>
        <v>5.6766522140644718E-4</v>
      </c>
      <c r="O6" s="78">
        <f t="shared" si="3"/>
        <v>2.2455503513935909E-2</v>
      </c>
      <c r="P6" s="72">
        <f>分析係数表!C9</f>
        <v>0.40976645435244163</v>
      </c>
      <c r="Q6" s="78">
        <f t="shared" si="4"/>
        <v>9.2015120556043113E-3</v>
      </c>
      <c r="R6" s="79">
        <v>1.2385998576164082E-2</v>
      </c>
      <c r="S6" s="80">
        <f t="shared" si="5"/>
        <v>1.6189295240379577E-2</v>
      </c>
      <c r="T6" s="81">
        <f>分析係数表!F9</f>
        <v>0.74407187847350875</v>
      </c>
      <c r="U6" s="82">
        <f t="shared" si="6"/>
        <v>1.2045999320671467E-2</v>
      </c>
      <c r="V6" s="83">
        <f>分析係数表!D9</f>
        <v>0.14440533530937386</v>
      </c>
      <c r="W6" s="84">
        <f t="shared" si="7"/>
        <v>0</v>
      </c>
      <c r="X6" s="72">
        <f>分析係数表!E9</f>
        <v>0.11439422008151168</v>
      </c>
      <c r="Y6" s="85">
        <f t="shared" si="8"/>
        <v>0</v>
      </c>
    </row>
    <row r="7" spans="1:25" x14ac:dyDescent="0.15">
      <c r="A7" s="10" t="s">
        <v>178</v>
      </c>
      <c r="B7" s="9" t="s">
        <v>222</v>
      </c>
      <c r="C7" s="86"/>
      <c r="D7" s="72">
        <f>投入係数表!AI7</f>
        <v>4.7536989720125971E-5</v>
      </c>
      <c r="E7" s="73">
        <f t="shared" si="9"/>
        <v>4.7536989720125969E-3</v>
      </c>
      <c r="F7" s="72">
        <f>分析係数表!C10</f>
        <v>0.68007710705743762</v>
      </c>
      <c r="G7" s="73">
        <f t="shared" si="0"/>
        <v>3.2328818447082421E-3</v>
      </c>
      <c r="H7" s="73">
        <v>7.7043200129185124E-3</v>
      </c>
      <c r="I7" s="73">
        <f t="shared" si="1"/>
        <v>7.7043200129185124E-3</v>
      </c>
      <c r="J7" s="72">
        <f>分析係数表!G10</f>
        <v>0.17854260725424764</v>
      </c>
      <c r="K7" s="74">
        <f t="shared" si="2"/>
        <v>1.3755493822275502E-3</v>
      </c>
      <c r="L7" s="75"/>
      <c r="M7" s="76"/>
      <c r="N7" s="77">
        <f>分析係数表!H10</f>
        <v>1.290834700219075E-3</v>
      </c>
      <c r="O7" s="78">
        <f t="shared" si="3"/>
        <v>5.1062390390701214E-2</v>
      </c>
      <c r="P7" s="72">
        <f>分析係数表!C10</f>
        <v>0.68007710705743762</v>
      </c>
      <c r="Q7" s="78">
        <f t="shared" si="4"/>
        <v>3.4726362736345585E-2</v>
      </c>
      <c r="R7" s="79">
        <v>5.8573928739769694E-2</v>
      </c>
      <c r="S7" s="80">
        <f t="shared" si="5"/>
        <v>6.6278248752688201E-2</v>
      </c>
      <c r="T7" s="81">
        <f>分析係数表!F10</f>
        <v>0.51654343606185527</v>
      </c>
      <c r="U7" s="82">
        <f t="shared" si="6"/>
        <v>3.4235594346875939E-2</v>
      </c>
      <c r="V7" s="83">
        <f>分析係数表!D10</f>
        <v>9.7799297694606213E-2</v>
      </c>
      <c r="W7" s="84">
        <f t="shared" si="7"/>
        <v>0</v>
      </c>
      <c r="X7" s="72">
        <f>分析係数表!E10</f>
        <v>2.6958057972911079E-2</v>
      </c>
      <c r="Y7" s="85">
        <f t="shared" si="8"/>
        <v>0</v>
      </c>
    </row>
    <row r="8" spans="1:25" x14ac:dyDescent="0.15">
      <c r="A8" s="10" t="s">
        <v>179</v>
      </c>
      <c r="B8" s="9" t="s">
        <v>27</v>
      </c>
      <c r="C8" s="86"/>
      <c r="D8" s="72">
        <f>投入係数表!AI8</f>
        <v>4.2443740821541048E-5</v>
      </c>
      <c r="E8" s="73">
        <f t="shared" si="9"/>
        <v>4.2443740821541051E-3</v>
      </c>
      <c r="F8" s="72">
        <f>分析係数表!C11</f>
        <v>2.1147201560344109E-2</v>
      </c>
      <c r="G8" s="73">
        <f t="shared" si="0"/>
        <v>8.9756634212813383E-5</v>
      </c>
      <c r="H8" s="73">
        <v>1.8699596321005232E-2</v>
      </c>
      <c r="I8" s="73">
        <f t="shared" si="1"/>
        <v>1.8699596321005232E-2</v>
      </c>
      <c r="J8" s="72">
        <f>分析係数表!G11</f>
        <v>0.2349962690544718</v>
      </c>
      <c r="K8" s="74">
        <f t="shared" si="2"/>
        <v>4.3943353682609565E-3</v>
      </c>
      <c r="L8" s="75"/>
      <c r="M8" s="76"/>
      <c r="N8" s="77">
        <f>分析係数表!H11</f>
        <v>-2.2238602446561594E-5</v>
      </c>
      <c r="O8" s="78">
        <f t="shared" si="3"/>
        <v>-8.7970690567677594E-4</v>
      </c>
      <c r="P8" s="72">
        <f>分析係数表!C11</f>
        <v>2.1147201560344109E-2</v>
      </c>
      <c r="Q8" s="78">
        <f t="shared" si="4"/>
        <v>-1.8603339248373403E-5</v>
      </c>
      <c r="R8" s="79">
        <v>1.0229673274200411E-2</v>
      </c>
      <c r="S8" s="80">
        <f t="shared" si="5"/>
        <v>2.8929269595205642E-2</v>
      </c>
      <c r="T8" s="81">
        <f>分析係数表!F11</f>
        <v>0.38828483104146677</v>
      </c>
      <c r="U8" s="82">
        <f t="shared" si="6"/>
        <v>1.1232796556927464E-2</v>
      </c>
      <c r="V8" s="83">
        <f>分析係数表!D11</f>
        <v>2.238567316917173E-2</v>
      </c>
      <c r="W8" s="84">
        <f t="shared" si="7"/>
        <v>0</v>
      </c>
      <c r="X8" s="72">
        <f>分析係数表!E11</f>
        <v>2.1852680950858117E-2</v>
      </c>
      <c r="Y8" s="85">
        <f t="shared" si="8"/>
        <v>0</v>
      </c>
    </row>
    <row r="9" spans="1:25" x14ac:dyDescent="0.15">
      <c r="A9" s="10" t="s">
        <v>180</v>
      </c>
      <c r="B9" s="9" t="s">
        <v>151</v>
      </c>
      <c r="C9" s="86"/>
      <c r="D9" s="72">
        <f>投入係数表!AI9</f>
        <v>5.4554354869287428E-3</v>
      </c>
      <c r="E9" s="73">
        <f t="shared" si="9"/>
        <v>0.54554354869287425</v>
      </c>
      <c r="F9" s="72">
        <f>分析係数表!C12</f>
        <v>0.26979296775158057</v>
      </c>
      <c r="G9" s="73">
        <f t="shared" si="0"/>
        <v>0.14718381303957945</v>
      </c>
      <c r="H9" s="73">
        <v>0.16898617721402828</v>
      </c>
      <c r="I9" s="73">
        <f t="shared" si="1"/>
        <v>0.16898617721402828</v>
      </c>
      <c r="J9" s="72">
        <f>分析係数表!G12</f>
        <v>0.14399966915404239</v>
      </c>
      <c r="K9" s="74">
        <f t="shared" si="2"/>
        <v>2.4333953610426447E-2</v>
      </c>
      <c r="L9" s="75"/>
      <c r="M9" s="76"/>
      <c r="N9" s="77">
        <f>分析係数表!H12</f>
        <v>8.4790563397567215E-2</v>
      </c>
      <c r="O9" s="78">
        <f t="shared" si="3"/>
        <v>3.3541156345729433</v>
      </c>
      <c r="P9" s="72">
        <f>分析係数表!C12</f>
        <v>0.26979296775158057</v>
      </c>
      <c r="Q9" s="78">
        <f t="shared" si="4"/>
        <v>0.90491681123341028</v>
      </c>
      <c r="R9" s="79">
        <v>1.1431928478661049</v>
      </c>
      <c r="S9" s="80">
        <f t="shared" si="5"/>
        <v>1.3121790250801331</v>
      </c>
      <c r="T9" s="81">
        <f>分析係数表!F12</f>
        <v>0.33481714299007204</v>
      </c>
      <c r="U9" s="82">
        <f t="shared" si="6"/>
        <v>0.43934003226882823</v>
      </c>
      <c r="V9" s="83">
        <f>分析係数表!D12</f>
        <v>3.7088865741159563E-2</v>
      </c>
      <c r="W9" s="84">
        <f t="shared" si="7"/>
        <v>0</v>
      </c>
      <c r="X9" s="72">
        <f>分析係数表!E12</f>
        <v>3.539948357013805E-2</v>
      </c>
      <c r="Y9" s="85">
        <f t="shared" si="8"/>
        <v>0</v>
      </c>
    </row>
    <row r="10" spans="1:25" x14ac:dyDescent="0.15">
      <c r="A10" s="10" t="s">
        <v>181</v>
      </c>
      <c r="B10" s="9" t="s">
        <v>28</v>
      </c>
      <c r="C10" s="86"/>
      <c r="D10" s="72">
        <f>投入係数表!AI10</f>
        <v>4.2556924130398492E-4</v>
      </c>
      <c r="E10" s="73">
        <f t="shared" si="9"/>
        <v>4.2556924130398494E-2</v>
      </c>
      <c r="F10" s="72">
        <f>分析係数表!C13</f>
        <v>6.684233532602335E-2</v>
      </c>
      <c r="G10" s="73">
        <f t="shared" si="0"/>
        <v>2.8446041931682307E-3</v>
      </c>
      <c r="H10" s="73">
        <v>6.1498974594047838E-3</v>
      </c>
      <c r="I10" s="73">
        <f t="shared" si="1"/>
        <v>6.1498974594047838E-3</v>
      </c>
      <c r="J10" s="72">
        <f>分析係数表!G13</f>
        <v>0.23596605339775753</v>
      </c>
      <c r="K10" s="74">
        <f t="shared" si="2"/>
        <v>1.4511670322966425E-3</v>
      </c>
      <c r="L10" s="75"/>
      <c r="M10" s="76"/>
      <c r="N10" s="77">
        <f>分析係数表!H13</f>
        <v>1.6879182236800124E-2</v>
      </c>
      <c r="O10" s="78">
        <f t="shared" si="3"/>
        <v>0.66770082389712693</v>
      </c>
      <c r="P10" s="72">
        <f>分析係数表!C13</f>
        <v>6.684233532602335E-2</v>
      </c>
      <c r="Q10" s="78">
        <f t="shared" si="4"/>
        <v>4.463068236839382E-2</v>
      </c>
      <c r="R10" s="79">
        <v>4.986184884276821E-2</v>
      </c>
      <c r="S10" s="80">
        <f t="shared" si="5"/>
        <v>5.6011746302172996E-2</v>
      </c>
      <c r="T10" s="81">
        <f>分析係数表!F13</f>
        <v>0.36934894381465649</v>
      </c>
      <c r="U10" s="82">
        <f t="shared" si="6"/>
        <v>2.0687879337922089E-2</v>
      </c>
      <c r="V10" s="83">
        <f>分析係数表!D13</f>
        <v>0.1651861487951434</v>
      </c>
      <c r="W10" s="84">
        <f t="shared" si="7"/>
        <v>0</v>
      </c>
      <c r="X10" s="72">
        <f>分析係数表!E13</f>
        <v>0.12199715046769498</v>
      </c>
      <c r="Y10" s="85">
        <f t="shared" si="8"/>
        <v>0</v>
      </c>
    </row>
    <row r="11" spans="1:25" x14ac:dyDescent="0.15">
      <c r="A11" s="10" t="s">
        <v>182</v>
      </c>
      <c r="B11" s="9" t="s">
        <v>223</v>
      </c>
      <c r="C11" s="86"/>
      <c r="D11" s="72">
        <f>投入係数表!AI11</f>
        <v>6.5629341640988208E-3</v>
      </c>
      <c r="E11" s="73">
        <f t="shared" si="9"/>
        <v>0.65629341640988204</v>
      </c>
      <c r="F11" s="72">
        <f>分析係数表!C14</f>
        <v>0.21710827927701792</v>
      </c>
      <c r="G11" s="73">
        <f t="shared" si="0"/>
        <v>0.14248673433758488</v>
      </c>
      <c r="H11" s="73">
        <v>0.22606211289231853</v>
      </c>
      <c r="I11" s="73">
        <f t="shared" si="1"/>
        <v>0.22606211289231853</v>
      </c>
      <c r="J11" s="72">
        <f>分析係数表!G14</f>
        <v>0.17574790290253137</v>
      </c>
      <c r="K11" s="74">
        <f t="shared" si="2"/>
        <v>3.972994226654028E-2</v>
      </c>
      <c r="L11" s="75"/>
      <c r="M11" s="76"/>
      <c r="N11" s="77">
        <f>分析係数表!H14</f>
        <v>1.1225515443921091E-3</v>
      </c>
      <c r="O11" s="78">
        <f t="shared" si="3"/>
        <v>4.4405503805953081E-2</v>
      </c>
      <c r="P11" s="72">
        <f>分析係数表!C14</f>
        <v>0.21710827927701792</v>
      </c>
      <c r="Q11" s="78">
        <f t="shared" si="4"/>
        <v>9.6408025217395443E-3</v>
      </c>
      <c r="R11" s="79">
        <v>5.4242938781090766E-2</v>
      </c>
      <c r="S11" s="80">
        <f t="shared" si="5"/>
        <v>0.2803050516734093</v>
      </c>
      <c r="T11" s="81">
        <f>分析係数表!F14</f>
        <v>0.32729567218469302</v>
      </c>
      <c r="U11" s="82">
        <f t="shared" si="6"/>
        <v>9.1742630304213604E-2</v>
      </c>
      <c r="V11" s="83">
        <f>分析係数表!D14</f>
        <v>4.5196804531672026E-2</v>
      </c>
      <c r="W11" s="84">
        <f t="shared" si="7"/>
        <v>0</v>
      </c>
      <c r="X11" s="72">
        <f>分析係数表!E14</f>
        <v>3.8130342673435243E-2</v>
      </c>
      <c r="Y11" s="85">
        <f t="shared" si="8"/>
        <v>0</v>
      </c>
    </row>
    <row r="12" spans="1:25" x14ac:dyDescent="0.15">
      <c r="A12" s="10" t="s">
        <v>183</v>
      </c>
      <c r="B12" s="9" t="s">
        <v>29</v>
      </c>
      <c r="C12" s="86"/>
      <c r="D12" s="72">
        <f>投入係数表!AI12</f>
        <v>8.2969024557948447E-3</v>
      </c>
      <c r="E12" s="73">
        <f t="shared" si="9"/>
        <v>0.82969024557948445</v>
      </c>
      <c r="F12" s="72">
        <f>分析係数表!C15</f>
        <v>0.1777237835164599</v>
      </c>
      <c r="G12" s="73">
        <f t="shared" si="0"/>
        <v>0.14745568959108674</v>
      </c>
      <c r="H12" s="73">
        <v>0.17973150366655341</v>
      </c>
      <c r="I12" s="73">
        <f t="shared" si="1"/>
        <v>0.17973150366655341</v>
      </c>
      <c r="J12" s="72">
        <f>分析係数表!G15</f>
        <v>0.10387096116118634</v>
      </c>
      <c r="K12" s="74">
        <f t="shared" si="2"/>
        <v>1.8668884036790189E-2</v>
      </c>
      <c r="L12" s="75"/>
      <c r="M12" s="76"/>
      <c r="N12" s="77">
        <f>分析係数表!H15</f>
        <v>7.5144901505810619E-3</v>
      </c>
      <c r="O12" s="78">
        <f t="shared" si="3"/>
        <v>0.29725558941894575</v>
      </c>
      <c r="P12" s="72">
        <f>分析係数表!C15</f>
        <v>0.1777237835164599</v>
      </c>
      <c r="Q12" s="78">
        <f t="shared" si="4"/>
        <v>5.2829388022950403E-2</v>
      </c>
      <c r="R12" s="79">
        <v>0.12400101559644107</v>
      </c>
      <c r="S12" s="80">
        <f t="shared" si="5"/>
        <v>0.30373251926299449</v>
      </c>
      <c r="T12" s="81">
        <f>分析係数表!F15</f>
        <v>0.33005409485469872</v>
      </c>
      <c r="U12" s="82">
        <f t="shared" si="6"/>
        <v>0.10024816172328499</v>
      </c>
      <c r="V12" s="83">
        <f>分析係数表!D15</f>
        <v>1.862209422908882E-2</v>
      </c>
      <c r="W12" s="84">
        <f t="shared" si="7"/>
        <v>0</v>
      </c>
      <c r="X12" s="72">
        <f>分析係数表!E15</f>
        <v>1.8544573004253467E-2</v>
      </c>
      <c r="Y12" s="85">
        <f t="shared" si="8"/>
        <v>0</v>
      </c>
    </row>
    <row r="13" spans="1:25" x14ac:dyDescent="0.15">
      <c r="A13" s="10" t="s">
        <v>184</v>
      </c>
      <c r="B13" s="9" t="s">
        <v>30</v>
      </c>
      <c r="C13" s="86"/>
      <c r="D13" s="72">
        <f>投入係数表!AI13</f>
        <v>5.4090303302971911E-3</v>
      </c>
      <c r="E13" s="73">
        <f t="shared" si="9"/>
        <v>0.54090303302971909</v>
      </c>
      <c r="F13" s="72">
        <f>分析係数表!C16</f>
        <v>0.12368252551663639</v>
      </c>
      <c r="G13" s="73">
        <f t="shared" si="0"/>
        <v>6.6900253184724243E-2</v>
      </c>
      <c r="H13" s="73">
        <v>0.11122644612681387</v>
      </c>
      <c r="I13" s="73">
        <f t="shared" si="1"/>
        <v>0.11122644612681387</v>
      </c>
      <c r="J13" s="72">
        <f>分析係数表!G16</f>
        <v>1.9772048092292722E-2</v>
      </c>
      <c r="K13" s="74">
        <f t="shared" si="2"/>
        <v>2.1991746419541694E-3</v>
      </c>
      <c r="L13" s="75"/>
      <c r="M13" s="76"/>
      <c r="N13" s="77">
        <f>分析係数表!H16</f>
        <v>1.7113434381227897E-2</v>
      </c>
      <c r="O13" s="78">
        <f t="shared" si="3"/>
        <v>0.6769672888028192</v>
      </c>
      <c r="P13" s="72">
        <f>分析係数表!C16</f>
        <v>0.12368252551663639</v>
      </c>
      <c r="Q13" s="78">
        <f t="shared" si="4"/>
        <v>8.3729023971282845E-2</v>
      </c>
      <c r="R13" s="79">
        <v>0.12169299686466759</v>
      </c>
      <c r="S13" s="80">
        <f t="shared" si="5"/>
        <v>0.23291944299148146</v>
      </c>
      <c r="T13" s="81">
        <f>分析係数表!F16</f>
        <v>0.17086837167280561</v>
      </c>
      <c r="U13" s="82">
        <f t="shared" si="6"/>
        <v>3.9798565954891313E-2</v>
      </c>
      <c r="V13" s="83">
        <f>分析係数表!D16</f>
        <v>1.2952602682604767E-2</v>
      </c>
      <c r="W13" s="84">
        <f t="shared" si="7"/>
        <v>0</v>
      </c>
      <c r="X13" s="72">
        <f>分析係数表!E16</f>
        <v>1.2952602682604767E-2</v>
      </c>
      <c r="Y13" s="85">
        <f t="shared" si="8"/>
        <v>0</v>
      </c>
    </row>
    <row r="14" spans="1:25" x14ac:dyDescent="0.15">
      <c r="A14" s="10" t="s">
        <v>2</v>
      </c>
      <c r="B14" s="9" t="s">
        <v>469</v>
      </c>
      <c r="C14" s="86"/>
      <c r="D14" s="72">
        <f>投入係数表!AI14</f>
        <v>3.9229334849989672E-3</v>
      </c>
      <c r="E14" s="73">
        <f t="shared" si="9"/>
        <v>0.39229334849989672</v>
      </c>
      <c r="F14" s="72">
        <f>分析係数表!C17</f>
        <v>0.19283956701830429</v>
      </c>
      <c r="G14" s="73">
        <f t="shared" si="0"/>
        <v>7.5649679468880834E-2</v>
      </c>
      <c r="H14" s="73">
        <v>0.11733028611583819</v>
      </c>
      <c r="I14" s="73">
        <f t="shared" si="1"/>
        <v>0.11733028611583819</v>
      </c>
      <c r="J14" s="72">
        <f>分析係数表!G17</f>
        <v>0.23402763404868787</v>
      </c>
      <c r="K14" s="74">
        <f t="shared" si="2"/>
        <v>2.7458529261945225E-2</v>
      </c>
      <c r="L14" s="75"/>
      <c r="M14" s="76"/>
      <c r="N14" s="77">
        <f>分析係数表!H17</f>
        <v>3.1766349957435482E-3</v>
      </c>
      <c r="O14" s="78">
        <f t="shared" si="3"/>
        <v>0.1256602229967102</v>
      </c>
      <c r="P14" s="72">
        <f>分析係数表!C17</f>
        <v>0.19283956701830429</v>
      </c>
      <c r="Q14" s="78">
        <f t="shared" si="4"/>
        <v>2.4232262994109161E-2</v>
      </c>
      <c r="R14" s="79">
        <v>5.5710970756702477E-2</v>
      </c>
      <c r="S14" s="80">
        <f t="shared" si="5"/>
        <v>0.17304125687254068</v>
      </c>
      <c r="T14" s="81">
        <f>分析係数表!F17</f>
        <v>0.36995154049829787</v>
      </c>
      <c r="U14" s="82">
        <f t="shared" si="6"/>
        <v>6.4016879549758099E-2</v>
      </c>
      <c r="V14" s="83">
        <f>分析係数表!D17</f>
        <v>4.4453920652026524E-2</v>
      </c>
      <c r="W14" s="84">
        <f t="shared" si="7"/>
        <v>0</v>
      </c>
      <c r="X14" s="72">
        <f>分析係数表!E17</f>
        <v>4.2061277361062542E-2</v>
      </c>
      <c r="Y14" s="85">
        <f t="shared" si="8"/>
        <v>0</v>
      </c>
    </row>
    <row r="15" spans="1:25" x14ac:dyDescent="0.15">
      <c r="A15" s="10" t="s">
        <v>3</v>
      </c>
      <c r="B15" s="9" t="s">
        <v>31</v>
      </c>
      <c r="C15" s="86"/>
      <c r="D15" s="72">
        <f>投入係数表!AI15</f>
        <v>1.6445534776986439E-3</v>
      </c>
      <c r="E15" s="73">
        <f t="shared" si="9"/>
        <v>0.1644553477698644</v>
      </c>
      <c r="F15" s="72">
        <f>分析係数表!C18</f>
        <v>0.30630539049432115</v>
      </c>
      <c r="G15" s="73">
        <f t="shared" si="0"/>
        <v>5.03735595175277E-2</v>
      </c>
      <c r="H15" s="73">
        <v>7.0045942772983719E-2</v>
      </c>
      <c r="I15" s="73">
        <f t="shared" si="1"/>
        <v>7.0045942772983719E-2</v>
      </c>
      <c r="J15" s="72">
        <f>分析係数表!G18</f>
        <v>0.21755179396051724</v>
      </c>
      <c r="K15" s="74">
        <f t="shared" si="2"/>
        <v>1.5238620509918336E-2</v>
      </c>
      <c r="L15" s="75"/>
      <c r="M15" s="76"/>
      <c r="N15" s="77">
        <f>分析係数表!H18</f>
        <v>5.3704565311248737E-4</v>
      </c>
      <c r="O15" s="78">
        <f t="shared" si="3"/>
        <v>2.1244265274403332E-2</v>
      </c>
      <c r="P15" s="72">
        <f>分析係数表!C18</f>
        <v>0.30630539049432115</v>
      </c>
      <c r="Q15" s="78">
        <f t="shared" si="4"/>
        <v>6.5072329706410588E-3</v>
      </c>
      <c r="R15" s="79">
        <v>1.7195575054758522E-2</v>
      </c>
      <c r="S15" s="80">
        <f t="shared" si="5"/>
        <v>8.724151782774224E-2</v>
      </c>
      <c r="T15" s="81">
        <f>分析係数表!F18</f>
        <v>0.4635011306393737</v>
      </c>
      <c r="U15" s="82">
        <f t="shared" si="6"/>
        <v>4.0436542151853605E-2</v>
      </c>
      <c r="V15" s="83">
        <f>分析係数表!D18</f>
        <v>4.1488554421314744E-2</v>
      </c>
      <c r="W15" s="84">
        <f t="shared" si="7"/>
        <v>0</v>
      </c>
      <c r="X15" s="72">
        <f>分析係数表!E18</f>
        <v>3.8178621954614265E-2</v>
      </c>
      <c r="Y15" s="85">
        <f t="shared" si="8"/>
        <v>0</v>
      </c>
    </row>
    <row r="16" spans="1:25" x14ac:dyDescent="0.15">
      <c r="A16" s="10" t="s">
        <v>4</v>
      </c>
      <c r="B16" s="9" t="s">
        <v>32</v>
      </c>
      <c r="C16" s="86"/>
      <c r="D16" s="72">
        <f>投入係数表!AI16</f>
        <v>0</v>
      </c>
      <c r="E16" s="73">
        <f t="shared" si="9"/>
        <v>0</v>
      </c>
      <c r="F16" s="72">
        <f>分析係数表!C19</f>
        <v>0.36966314955627488</v>
      </c>
      <c r="G16" s="73">
        <f t="shared" si="0"/>
        <v>0</v>
      </c>
      <c r="H16" s="73">
        <v>2.0809906709264019E-2</v>
      </c>
      <c r="I16" s="73">
        <f t="shared" si="1"/>
        <v>2.0809906709264019E-2</v>
      </c>
      <c r="J16" s="72">
        <f>分析係数表!G19</f>
        <v>4.2381117789262797E-2</v>
      </c>
      <c r="K16" s="74">
        <f t="shared" si="2"/>
        <v>8.8194710742888849E-4</v>
      </c>
      <c r="L16" s="75"/>
      <c r="M16" s="76"/>
      <c r="N16" s="77">
        <f>分析係数表!H19</f>
        <v>-1.254655481313475E-4</v>
      </c>
      <c r="O16" s="78">
        <f t="shared" si="3"/>
        <v>-4.9631225424749447E-3</v>
      </c>
      <c r="P16" s="72">
        <f>分析係数表!C19</f>
        <v>0.36966314955627488</v>
      </c>
      <c r="Q16" s="78">
        <f t="shared" si="4"/>
        <v>-1.8346835106850348E-3</v>
      </c>
      <c r="R16" s="79">
        <v>1.1644106696004524E-2</v>
      </c>
      <c r="S16" s="80">
        <f t="shared" si="5"/>
        <v>3.2454013405268545E-2</v>
      </c>
      <c r="T16" s="81">
        <f>分析係数表!F19</f>
        <v>0.17645477862102601</v>
      </c>
      <c r="U16" s="82">
        <f t="shared" si="6"/>
        <v>5.726665750790472E-3</v>
      </c>
      <c r="V16" s="83">
        <f>分析係数表!D19</f>
        <v>8.3109656186295868E-3</v>
      </c>
      <c r="W16" s="84">
        <f t="shared" si="7"/>
        <v>0</v>
      </c>
      <c r="X16" s="72">
        <f>分析係数表!E19</f>
        <v>8.1137788631236215E-3</v>
      </c>
      <c r="Y16" s="85">
        <f t="shared" si="8"/>
        <v>0</v>
      </c>
    </row>
    <row r="17" spans="1:25" x14ac:dyDescent="0.15">
      <c r="A17" s="10" t="s">
        <v>5</v>
      </c>
      <c r="B17" s="9" t="s">
        <v>33</v>
      </c>
      <c r="C17" s="86"/>
      <c r="D17" s="72">
        <f>投入係数表!AI17</f>
        <v>9.903539525026244E-5</v>
      </c>
      <c r="E17" s="73">
        <f t="shared" si="9"/>
        <v>9.9035395250262441E-3</v>
      </c>
      <c r="F17" s="72">
        <f>分析係数表!C20</f>
        <v>0.11840151680286914</v>
      </c>
      <c r="G17" s="73">
        <f t="shared" si="0"/>
        <v>1.1725941014802735E-3</v>
      </c>
      <c r="H17" s="73">
        <v>5.5354172347470846E-3</v>
      </c>
      <c r="I17" s="73">
        <f t="shared" si="1"/>
        <v>5.5354172347470846E-3</v>
      </c>
      <c r="J17" s="72">
        <f>分析係数表!G20</f>
        <v>0.11103277983246747</v>
      </c>
      <c r="K17" s="74">
        <f t="shared" si="2"/>
        <v>6.146127631065189E-4</v>
      </c>
      <c r="L17" s="75"/>
      <c r="M17" s="76"/>
      <c r="N17" s="77">
        <f>分析係数表!H20</f>
        <v>6.0558701736942728E-4</v>
      </c>
      <c r="O17" s="78">
        <f t="shared" si="3"/>
        <v>2.3955600737422054E-2</v>
      </c>
      <c r="P17" s="72">
        <f>分析係数表!C20</f>
        <v>0.11840151680286914</v>
      </c>
      <c r="Q17" s="78">
        <f t="shared" si="4"/>
        <v>2.8363794632347019E-3</v>
      </c>
      <c r="R17" s="79">
        <v>7.3975154020425047E-3</v>
      </c>
      <c r="S17" s="80">
        <f t="shared" si="5"/>
        <v>1.2932932636789589E-2</v>
      </c>
      <c r="T17" s="81">
        <f>分析係数表!F20</f>
        <v>0.24737258814980315</v>
      </c>
      <c r="U17" s="82">
        <f t="shared" si="6"/>
        <v>3.1992530187296988E-3</v>
      </c>
      <c r="V17" s="83">
        <f>分析係数表!D20</f>
        <v>2.4837040813006365E-2</v>
      </c>
      <c r="W17" s="84">
        <f t="shared" si="7"/>
        <v>0</v>
      </c>
      <c r="X17" s="72">
        <f>分析係数表!E20</f>
        <v>2.4562278789456368E-2</v>
      </c>
      <c r="Y17" s="85">
        <f t="shared" si="8"/>
        <v>0</v>
      </c>
    </row>
    <row r="18" spans="1:25" x14ac:dyDescent="0.15">
      <c r="A18" s="10" t="s">
        <v>6</v>
      </c>
      <c r="B18" s="9" t="s">
        <v>34</v>
      </c>
      <c r="C18" s="86"/>
      <c r="D18" s="72">
        <f>投入係数表!AI18</f>
        <v>1.7543412872903633E-4</v>
      </c>
      <c r="E18" s="73">
        <f t="shared" si="9"/>
        <v>1.7543412872903633E-2</v>
      </c>
      <c r="F18" s="72">
        <f>分析係数表!C21</f>
        <v>0.26258212636596168</v>
      </c>
      <c r="G18" s="73">
        <f t="shared" si="0"/>
        <v>4.6065866558830208E-3</v>
      </c>
      <c r="H18" s="73">
        <v>3.390479569139216E-2</v>
      </c>
      <c r="I18" s="73">
        <f t="shared" si="1"/>
        <v>3.390479569139216E-2</v>
      </c>
      <c r="J18" s="72">
        <f>分析係数表!G21</f>
        <v>0.28467983327929475</v>
      </c>
      <c r="K18" s="74">
        <f t="shared" si="2"/>
        <v>9.6520115847940711E-3</v>
      </c>
      <c r="L18" s="75"/>
      <c r="M18" s="76"/>
      <c r="N18" s="77">
        <f>分析係数表!H21</f>
        <v>1.0324354165676096E-3</v>
      </c>
      <c r="O18" s="78">
        <f t="shared" si="3"/>
        <v>4.0840721344889724E-2</v>
      </c>
      <c r="P18" s="72">
        <f>分析係数表!C21</f>
        <v>0.26258212636596168</v>
      </c>
      <c r="Q18" s="78">
        <f t="shared" si="4"/>
        <v>1.0724043453060862E-2</v>
      </c>
      <c r="R18" s="79">
        <v>3.1154051180628247E-2</v>
      </c>
      <c r="S18" s="80">
        <f t="shared" si="5"/>
        <v>6.5058846872020404E-2</v>
      </c>
      <c r="T18" s="81">
        <f>分析係数表!F21</f>
        <v>0.42515189534375575</v>
      </c>
      <c r="U18" s="82">
        <f t="shared" si="6"/>
        <v>2.7659892056518649E-2</v>
      </c>
      <c r="V18" s="83">
        <f>分析係数表!D21</f>
        <v>6.1343946819791585E-2</v>
      </c>
      <c r="W18" s="84">
        <f t="shared" si="7"/>
        <v>0</v>
      </c>
      <c r="X18" s="72">
        <f>分析係数表!E21</f>
        <v>5.4343995376178865E-2</v>
      </c>
      <c r="Y18" s="85">
        <f t="shared" si="8"/>
        <v>0</v>
      </c>
    </row>
    <row r="19" spans="1:25" x14ac:dyDescent="0.15">
      <c r="A19" s="10" t="s">
        <v>7</v>
      </c>
      <c r="B19" s="9" t="s">
        <v>225</v>
      </c>
      <c r="C19" s="86"/>
      <c r="D19" s="72">
        <f>投入係数表!AI19</f>
        <v>0</v>
      </c>
      <c r="E19" s="73">
        <f t="shared" si="9"/>
        <v>0</v>
      </c>
      <c r="F19" s="72">
        <f>分析係数表!C22</f>
        <v>0.19256748567873505</v>
      </c>
      <c r="G19" s="73">
        <f t="shared" si="0"/>
        <v>0</v>
      </c>
      <c r="H19" s="73">
        <v>2.5425399583278847E-2</v>
      </c>
      <c r="I19" s="73">
        <f t="shared" si="1"/>
        <v>2.5425399583278847E-2</v>
      </c>
      <c r="J19" s="72">
        <f>分析係数表!G22</f>
        <v>0.19753386347788673</v>
      </c>
      <c r="K19" s="74">
        <f t="shared" si="2"/>
        <v>5.0223774101541222E-3</v>
      </c>
      <c r="L19" s="75"/>
      <c r="M19" s="76"/>
      <c r="N19" s="77">
        <f>分析係数表!H22</f>
        <v>4.8211298587508529E-5</v>
      </c>
      <c r="O19" s="78">
        <f t="shared" si="3"/>
        <v>1.9071257917843538E-3</v>
      </c>
      <c r="P19" s="72">
        <f>分析係数表!C22</f>
        <v>0.19256748567873505</v>
      </c>
      <c r="Q19" s="78">
        <f t="shared" si="4"/>
        <v>3.6725041859697979E-4</v>
      </c>
      <c r="R19" s="79">
        <v>8.9647028391915042E-3</v>
      </c>
      <c r="S19" s="80">
        <f t="shared" si="5"/>
        <v>3.4390102422470349E-2</v>
      </c>
      <c r="T19" s="81">
        <f>分析係数表!F22</f>
        <v>0.41915604646677446</v>
      </c>
      <c r="U19" s="82">
        <f t="shared" si="6"/>
        <v>1.4414819368990115E-2</v>
      </c>
      <c r="V19" s="83">
        <f>分析係数表!D22</f>
        <v>2.9425619037728289E-2</v>
      </c>
      <c r="W19" s="84">
        <f t="shared" si="7"/>
        <v>0</v>
      </c>
      <c r="X19" s="72">
        <f>分析係数表!E22</f>
        <v>2.8940662878506891E-2</v>
      </c>
      <c r="Y19" s="85">
        <f t="shared" si="8"/>
        <v>0</v>
      </c>
    </row>
    <row r="20" spans="1:25" x14ac:dyDescent="0.15">
      <c r="A20" s="10" t="s">
        <v>8</v>
      </c>
      <c r="B20" s="9" t="s">
        <v>226</v>
      </c>
      <c r="C20" s="86"/>
      <c r="D20" s="72">
        <f>投入係数表!AI20</f>
        <v>0</v>
      </c>
      <c r="E20" s="73">
        <f t="shared" si="9"/>
        <v>0</v>
      </c>
      <c r="F20" s="72">
        <f>分析係数表!C23</f>
        <v>0.20116432520583094</v>
      </c>
      <c r="G20" s="73">
        <f t="shared" si="0"/>
        <v>0</v>
      </c>
      <c r="H20" s="73">
        <v>2.6927746997906721E-2</v>
      </c>
      <c r="I20" s="73">
        <f t="shared" si="1"/>
        <v>2.6927746997906721E-2</v>
      </c>
      <c r="J20" s="72">
        <f>分析係数表!G23</f>
        <v>0.20785566100352021</v>
      </c>
      <c r="K20" s="74">
        <f t="shared" si="2"/>
        <v>5.5970846515854588E-3</v>
      </c>
      <c r="L20" s="75"/>
      <c r="M20" s="76"/>
      <c r="N20" s="77">
        <f>分析係数表!H23</f>
        <v>2.5225877402069866E-5</v>
      </c>
      <c r="O20" s="78">
        <f t="shared" si="3"/>
        <v>9.9787649002141751E-4</v>
      </c>
      <c r="P20" s="72">
        <f>分析係数表!C23</f>
        <v>0.20116432520583094</v>
      </c>
      <c r="Q20" s="78">
        <f t="shared" si="4"/>
        <v>2.0073715075392154E-4</v>
      </c>
      <c r="R20" s="79">
        <v>8.5455625982898773E-3</v>
      </c>
      <c r="S20" s="80">
        <f t="shared" si="5"/>
        <v>3.5473309596196601E-2</v>
      </c>
      <c r="T20" s="81">
        <f>分析係数表!F23</f>
        <v>0.42478695148042223</v>
      </c>
      <c r="U20" s="82">
        <f t="shared" si="6"/>
        <v>1.5068599042289561E-2</v>
      </c>
      <c r="V20" s="83">
        <f>分析係数表!D23</f>
        <v>3.5044555722743287E-2</v>
      </c>
      <c r="W20" s="84">
        <f t="shared" si="7"/>
        <v>0</v>
      </c>
      <c r="X20" s="72">
        <f>分析係数表!E23</f>
        <v>3.4275414947972954E-2</v>
      </c>
      <c r="Y20" s="85">
        <f t="shared" si="8"/>
        <v>0</v>
      </c>
    </row>
    <row r="21" spans="1:25" x14ac:dyDescent="0.15">
      <c r="A21" s="10" t="s">
        <v>9</v>
      </c>
      <c r="B21" s="9" t="s">
        <v>227</v>
      </c>
      <c r="C21" s="86"/>
      <c r="D21" s="72">
        <f>投入係数表!AI21</f>
        <v>0</v>
      </c>
      <c r="E21" s="73">
        <f t="shared" si="9"/>
        <v>0</v>
      </c>
      <c r="F21" s="72">
        <f>分析係数表!C24</f>
        <v>0.46796458506974481</v>
      </c>
      <c r="G21" s="73">
        <f t="shared" si="0"/>
        <v>0</v>
      </c>
      <c r="H21" s="73">
        <v>2.768823330105754E-2</v>
      </c>
      <c r="I21" s="73">
        <f t="shared" si="1"/>
        <v>2.768823330105754E-2</v>
      </c>
      <c r="J21" s="72">
        <f>分析係数表!G24</f>
        <v>0.19290112247208774</v>
      </c>
      <c r="K21" s="74">
        <f t="shared" si="2"/>
        <v>5.3410912830430387E-3</v>
      </c>
      <c r="L21" s="75"/>
      <c r="M21" s="76"/>
      <c r="N21" s="77">
        <f>分析係数表!H24</f>
        <v>1.1220536652328578E-3</v>
      </c>
      <c r="O21" s="78">
        <f t="shared" si="3"/>
        <v>4.4385808875228971E-2</v>
      </c>
      <c r="P21" s="72">
        <f>分析係数表!C24</f>
        <v>0.46796458506974481</v>
      </c>
      <c r="Q21" s="78">
        <f t="shared" si="4"/>
        <v>2.0770986633281523E-2</v>
      </c>
      <c r="R21" s="79">
        <v>4.2153416789670509E-2</v>
      </c>
      <c r="S21" s="80">
        <f t="shared" si="5"/>
        <v>6.9841650090728041E-2</v>
      </c>
      <c r="T21" s="81">
        <f>分析係数表!F24</f>
        <v>0.36341689561906876</v>
      </c>
      <c r="U21" s="82">
        <f t="shared" si="6"/>
        <v>2.5381635660885637E-2</v>
      </c>
      <c r="V21" s="83">
        <f>分析係数表!D24</f>
        <v>4.5804723184795566E-2</v>
      </c>
      <c r="W21" s="84">
        <f t="shared" si="7"/>
        <v>0</v>
      </c>
      <c r="X21" s="72">
        <f>分析係数表!E24</f>
        <v>4.4933066139114755E-2</v>
      </c>
      <c r="Y21" s="85">
        <f t="shared" si="8"/>
        <v>0</v>
      </c>
    </row>
    <row r="22" spans="1:25" x14ac:dyDescent="0.15">
      <c r="A22" s="10" t="s">
        <v>10</v>
      </c>
      <c r="B22" s="9" t="s">
        <v>228</v>
      </c>
      <c r="C22" s="86"/>
      <c r="D22" s="72">
        <f>投入係数表!AI22</f>
        <v>1.594752821801369E-3</v>
      </c>
      <c r="E22" s="73">
        <f t="shared" si="9"/>
        <v>0.1594752821801369</v>
      </c>
      <c r="F22" s="72">
        <f>分析係数表!C25</f>
        <v>0.11839811615034102</v>
      </c>
      <c r="G22" s="73">
        <f t="shared" si="0"/>
        <v>1.8881572982672259E-2</v>
      </c>
      <c r="H22" s="73">
        <v>4.0298012235873704E-2</v>
      </c>
      <c r="I22" s="73">
        <f t="shared" si="1"/>
        <v>4.0298012235873704E-2</v>
      </c>
      <c r="J22" s="72">
        <f>分析係数表!G25</f>
        <v>0.19601885967651284</v>
      </c>
      <c r="K22" s="74">
        <f t="shared" si="2"/>
        <v>7.8991704057061254E-3</v>
      </c>
      <c r="L22" s="75"/>
      <c r="M22" s="76"/>
      <c r="N22" s="77">
        <f>分析係数表!H25</f>
        <v>4.7721717414244671E-4</v>
      </c>
      <c r="O22" s="78">
        <f t="shared" si="3"/>
        <v>1.8877591099056484E-2</v>
      </c>
      <c r="P22" s="72">
        <f>分析係数表!C25</f>
        <v>0.11839811615034102</v>
      </c>
      <c r="Q22" s="78">
        <f t="shared" si="4"/>
        <v>2.2350712235847331E-3</v>
      </c>
      <c r="R22" s="79">
        <v>1.4099973544323689E-2</v>
      </c>
      <c r="S22" s="80">
        <f t="shared" si="5"/>
        <v>5.4397985780197389E-2</v>
      </c>
      <c r="T22" s="81">
        <f>分析係数表!F25</f>
        <v>0.34892899519140697</v>
      </c>
      <c r="U22" s="82">
        <f t="shared" si="6"/>
        <v>1.898103451872072E-2</v>
      </c>
      <c r="V22" s="83">
        <f>分析係数表!D25</f>
        <v>3.4959095734715541E-2</v>
      </c>
      <c r="W22" s="84">
        <f t="shared" si="7"/>
        <v>0</v>
      </c>
      <c r="X22" s="72">
        <f>分析係数表!E25</f>
        <v>3.4440766876912506E-2</v>
      </c>
      <c r="Y22" s="85">
        <f t="shared" si="8"/>
        <v>0</v>
      </c>
    </row>
    <row r="23" spans="1:25" x14ac:dyDescent="0.15">
      <c r="A23" s="10" t="s">
        <v>11</v>
      </c>
      <c r="B23" s="9" t="s">
        <v>35</v>
      </c>
      <c r="C23" s="86"/>
      <c r="D23" s="72">
        <f>投入係数表!AI23</f>
        <v>4.3349207292400592E-4</v>
      </c>
      <c r="E23" s="73">
        <f t="shared" si="9"/>
        <v>4.3349207292400591E-2</v>
      </c>
      <c r="F23" s="72">
        <f>分析係数表!C26</f>
        <v>0.29113960871661038</v>
      </c>
      <c r="G23" s="73">
        <f t="shared" si="0"/>
        <v>1.262067124928474E-2</v>
      </c>
      <c r="H23" s="73">
        <v>3.8233176869789984E-2</v>
      </c>
      <c r="I23" s="73">
        <f t="shared" si="1"/>
        <v>3.8233176869789984E-2</v>
      </c>
      <c r="J23" s="72">
        <f>分析係数表!G26</f>
        <v>0.2004458717578543</v>
      </c>
      <c r="K23" s="74">
        <f t="shared" si="2"/>
        <v>7.6636824677372845E-3</v>
      </c>
      <c r="L23" s="75"/>
      <c r="M23" s="76"/>
      <c r="N23" s="77">
        <f>分析係数表!H26</f>
        <v>1.0726059667332082E-2</v>
      </c>
      <c r="O23" s="78">
        <f t="shared" si="3"/>
        <v>0.42429774005479748</v>
      </c>
      <c r="P23" s="72">
        <f>分析係数表!C26</f>
        <v>0.29113960871661038</v>
      </c>
      <c r="Q23" s="78">
        <f t="shared" si="4"/>
        <v>0.1235298780188958</v>
      </c>
      <c r="R23" s="79">
        <v>0.13898485102436736</v>
      </c>
      <c r="S23" s="80">
        <f t="shared" si="5"/>
        <v>0.17721802789415736</v>
      </c>
      <c r="T23" s="81">
        <f>分析係数表!F26</f>
        <v>0.34176102976079403</v>
      </c>
      <c r="U23" s="82">
        <f t="shared" si="6"/>
        <v>6.0566215705284338E-2</v>
      </c>
      <c r="V23" s="83">
        <f>分析係数表!D26</f>
        <v>2.5195355338839619E-2</v>
      </c>
      <c r="W23" s="84">
        <f t="shared" si="7"/>
        <v>0</v>
      </c>
      <c r="X23" s="72">
        <f>分析係数表!E26</f>
        <v>2.4685974681555249E-2</v>
      </c>
      <c r="Y23" s="85">
        <f t="shared" si="8"/>
        <v>0</v>
      </c>
    </row>
    <row r="24" spans="1:25" x14ac:dyDescent="0.15">
      <c r="A24" s="10" t="s">
        <v>12</v>
      </c>
      <c r="B24" s="9" t="s">
        <v>496</v>
      </c>
      <c r="C24" s="86"/>
      <c r="D24" s="72">
        <f>投入係数表!AI24</f>
        <v>1.256334728317615E-4</v>
      </c>
      <c r="E24" s="73">
        <f t="shared" si="9"/>
        <v>1.256334728317615E-2</v>
      </c>
      <c r="F24" s="72">
        <f>分析係数表!C27</f>
        <v>0.22390034937983039</v>
      </c>
      <c r="G24" s="73">
        <f t="shared" si="0"/>
        <v>2.812937846083283E-3</v>
      </c>
      <c r="H24" s="73">
        <v>5.9438034609868642E-3</v>
      </c>
      <c r="I24" s="73">
        <f t="shared" si="1"/>
        <v>5.9438034609868642E-3</v>
      </c>
      <c r="J24" s="72">
        <f>分析係数表!G27</f>
        <v>0.17801424712710151</v>
      </c>
      <c r="K24" s="74">
        <f t="shared" si="2"/>
        <v>1.0580816981790369E-3</v>
      </c>
      <c r="L24" s="75"/>
      <c r="M24" s="76"/>
      <c r="N24" s="77">
        <f>分析係数表!H27</f>
        <v>1.001616696609949E-2</v>
      </c>
      <c r="O24" s="78">
        <f t="shared" si="3"/>
        <v>0.396216051330675</v>
      </c>
      <c r="P24" s="72">
        <f>分析係数表!C27</f>
        <v>0.22390034937983039</v>
      </c>
      <c r="Q24" s="78">
        <f t="shared" si="4"/>
        <v>8.8712912322834944E-2</v>
      </c>
      <c r="R24" s="79">
        <v>9.0596215826324281E-2</v>
      </c>
      <c r="S24" s="80">
        <f t="shared" si="5"/>
        <v>9.6540019287311152E-2</v>
      </c>
      <c r="T24" s="81">
        <f>分析係数表!F27</f>
        <v>0.3354402389489512</v>
      </c>
      <c r="U24" s="82">
        <f t="shared" si="6"/>
        <v>3.2383407137872008E-2</v>
      </c>
      <c r="V24" s="83">
        <f>分析係数表!D27</f>
        <v>2.2648101403620974E-2</v>
      </c>
      <c r="W24" s="84">
        <f t="shared" si="7"/>
        <v>0</v>
      </c>
      <c r="X24" s="72">
        <f>分析係数表!E27</f>
        <v>2.2430380263578655E-2</v>
      </c>
      <c r="Y24" s="85">
        <f t="shared" si="8"/>
        <v>0</v>
      </c>
    </row>
    <row r="25" spans="1:25" x14ac:dyDescent="0.15">
      <c r="A25" s="10" t="s">
        <v>13</v>
      </c>
      <c r="B25" s="9" t="s">
        <v>153</v>
      </c>
      <c r="C25" s="86"/>
      <c r="D25" s="72">
        <f>投入係数表!AI25</f>
        <v>5.036657244156204E-5</v>
      </c>
      <c r="E25" s="73">
        <f t="shared" si="9"/>
        <v>5.0366572441562039E-3</v>
      </c>
      <c r="F25" s="72">
        <f>分析係数表!C28</f>
        <v>0.22512814125204084</v>
      </c>
      <c r="G25" s="73">
        <f t="shared" si="0"/>
        <v>1.1338932835005125E-3</v>
      </c>
      <c r="H25" s="73">
        <v>3.6686950038228756E-2</v>
      </c>
      <c r="I25" s="73">
        <f t="shared" si="1"/>
        <v>3.6686950038228756E-2</v>
      </c>
      <c r="J25" s="72">
        <f>分析係数表!G28</f>
        <v>0.17968722251031818</v>
      </c>
      <c r="K25" s="74">
        <f t="shared" si="2"/>
        <v>6.5921761547441367E-3</v>
      </c>
      <c r="L25" s="75"/>
      <c r="M25" s="76"/>
      <c r="N25" s="77">
        <f>分析係数表!H28</f>
        <v>8.1409051127791718E-3</v>
      </c>
      <c r="O25" s="78">
        <f t="shared" si="3"/>
        <v>0.32203509475832631</v>
      </c>
      <c r="P25" s="72">
        <f>分析係数表!C28</f>
        <v>0.22512814125204084</v>
      </c>
      <c r="Q25" s="78">
        <f t="shared" si="4"/>
        <v>7.2499162300866837E-2</v>
      </c>
      <c r="R25" s="79">
        <v>9.3296483951981507E-2</v>
      </c>
      <c r="S25" s="80">
        <f t="shared" si="5"/>
        <v>0.12998343399021026</v>
      </c>
      <c r="T25" s="81">
        <f>分析係数表!F28</f>
        <v>0.30733691598411605</v>
      </c>
      <c r="U25" s="82">
        <f t="shared" si="6"/>
        <v>3.9948707731576147E-2</v>
      </c>
      <c r="V25" s="83">
        <f>分析係数表!D28</f>
        <v>2.8688437249149327E-2</v>
      </c>
      <c r="W25" s="84">
        <f t="shared" si="7"/>
        <v>0</v>
      </c>
      <c r="X25" s="72">
        <f>分析係数表!E28</f>
        <v>2.8133457885501985E-2</v>
      </c>
      <c r="Y25" s="85">
        <f t="shared" si="8"/>
        <v>0</v>
      </c>
    </row>
    <row r="26" spans="1:25" x14ac:dyDescent="0.15">
      <c r="A26" s="10" t="s">
        <v>14</v>
      </c>
      <c r="B26" s="9" t="s">
        <v>55</v>
      </c>
      <c r="C26" s="86"/>
      <c r="D26" s="72">
        <f>投入係数表!AI26</f>
        <v>1.7495875883183507E-2</v>
      </c>
      <c r="E26" s="73">
        <f t="shared" si="9"/>
        <v>1.7495875883183507</v>
      </c>
      <c r="F26" s="72">
        <f>分析係数表!C29</f>
        <v>0.20292812083079403</v>
      </c>
      <c r="G26" s="73">
        <f t="shared" si="0"/>
        <v>0.35504052152632382</v>
      </c>
      <c r="H26" s="73">
        <v>0.39743181300547276</v>
      </c>
      <c r="I26" s="73">
        <f t="shared" si="1"/>
        <v>0.39743181300547276</v>
      </c>
      <c r="J26" s="72">
        <f>分析係数表!G29</f>
        <v>0.25422836329948895</v>
      </c>
      <c r="K26" s="74">
        <f t="shared" si="2"/>
        <v>0.10103843934352988</v>
      </c>
      <c r="L26" s="75"/>
      <c r="M26" s="76"/>
      <c r="N26" s="77">
        <f>分析係数表!H29</f>
        <v>1.2173975242294967E-2</v>
      </c>
      <c r="O26" s="78">
        <f t="shared" si="3"/>
        <v>0.48157388108895444</v>
      </c>
      <c r="P26" s="72">
        <f>分析係数表!C29</f>
        <v>0.20292812083079403</v>
      </c>
      <c r="Q26" s="78">
        <f t="shared" si="4"/>
        <v>9.7724882730573781E-2</v>
      </c>
      <c r="R26" s="79">
        <v>0.14250608757127256</v>
      </c>
      <c r="S26" s="80">
        <f t="shared" si="5"/>
        <v>0.53993790057674529</v>
      </c>
      <c r="T26" s="81">
        <f>分析係数表!F29</f>
        <v>0.40384720428768384</v>
      </c>
      <c r="U26" s="82">
        <f t="shared" si="6"/>
        <v>0.21805241163687997</v>
      </c>
      <c r="V26" s="83">
        <f>分析係数表!D29</f>
        <v>7.670374473161555E-2</v>
      </c>
      <c r="W26" s="84">
        <f t="shared" si="7"/>
        <v>0</v>
      </c>
      <c r="X26" s="72">
        <f>分析係数表!E29</f>
        <v>6.1557890505000185E-2</v>
      </c>
      <c r="Y26" s="85">
        <f t="shared" si="8"/>
        <v>0</v>
      </c>
    </row>
    <row r="27" spans="1:25" x14ac:dyDescent="0.15">
      <c r="A27" s="10" t="s">
        <v>15</v>
      </c>
      <c r="B27" s="9" t="s">
        <v>36</v>
      </c>
      <c r="C27" s="86"/>
      <c r="D27" s="72">
        <f>投入係数表!AI27</f>
        <v>5.3484772600584591E-3</v>
      </c>
      <c r="E27" s="73">
        <f t="shared" si="9"/>
        <v>0.53484772600584596</v>
      </c>
      <c r="F27" s="72">
        <f>分析係数表!C30</f>
        <v>1</v>
      </c>
      <c r="G27" s="73">
        <f t="shared" si="0"/>
        <v>0.53484772600584596</v>
      </c>
      <c r="H27" s="73">
        <v>0.6458600986142814</v>
      </c>
      <c r="I27" s="73">
        <f t="shared" si="1"/>
        <v>0.6458600986142814</v>
      </c>
      <c r="J27" s="72">
        <f>分析係数表!G30</f>
        <v>0.34673715455884868</v>
      </c>
      <c r="K27" s="74">
        <f t="shared" si="2"/>
        <v>0.22394369283661333</v>
      </c>
      <c r="L27" s="75"/>
      <c r="M27" s="76"/>
      <c r="N27" s="77">
        <f>分析係数表!H30</f>
        <v>0</v>
      </c>
      <c r="O27" s="78">
        <f t="shared" si="3"/>
        <v>0</v>
      </c>
      <c r="P27" s="72">
        <f>分析係数表!C30</f>
        <v>1</v>
      </c>
      <c r="Q27" s="78">
        <f t="shared" si="4"/>
        <v>0</v>
      </c>
      <c r="R27" s="79">
        <v>0.17008767949198553</v>
      </c>
      <c r="S27" s="80">
        <f t="shared" si="5"/>
        <v>0.81594777810626695</v>
      </c>
      <c r="T27" s="81">
        <f>分析係数表!F30</f>
        <v>0.44336430675838301</v>
      </c>
      <c r="U27" s="82">
        <f t="shared" si="6"/>
        <v>0.36176212099112798</v>
      </c>
      <c r="V27" s="83">
        <f>分析係数表!D30</f>
        <v>8.6867041025616112E-2</v>
      </c>
      <c r="W27" s="84">
        <f t="shared" si="7"/>
        <v>0</v>
      </c>
      <c r="X27" s="72">
        <f>分析係数表!E30</f>
        <v>6.5897217034789901E-2</v>
      </c>
      <c r="Y27" s="85">
        <f t="shared" si="8"/>
        <v>0</v>
      </c>
    </row>
    <row r="28" spans="1:25" x14ac:dyDescent="0.15">
      <c r="A28" s="10" t="s">
        <v>16</v>
      </c>
      <c r="B28" s="9" t="s">
        <v>154</v>
      </c>
      <c r="C28" s="86"/>
      <c r="D28" s="72">
        <f>投入係数表!AI28</f>
        <v>1.8795786185411237E-2</v>
      </c>
      <c r="E28" s="73">
        <f t="shared" si="9"/>
        <v>1.8795786185411236</v>
      </c>
      <c r="F28" s="72">
        <f>分析係数表!C31</f>
        <v>0.99667993786519227</v>
      </c>
      <c r="G28" s="73">
        <f t="shared" si="0"/>
        <v>1.873338300740311</v>
      </c>
      <c r="H28" s="73">
        <v>2.33622375182081</v>
      </c>
      <c r="I28" s="73">
        <f t="shared" si="1"/>
        <v>2.33622375182081</v>
      </c>
      <c r="J28" s="72">
        <f>分析係数表!G31</f>
        <v>7.0744430198025232E-2</v>
      </c>
      <c r="K28" s="74">
        <f t="shared" si="2"/>
        <v>0.1652748181376559</v>
      </c>
      <c r="L28" s="75"/>
      <c r="M28" s="76"/>
      <c r="N28" s="77">
        <f>分析係数表!H31</f>
        <v>1.5783931066306964E-2</v>
      </c>
      <c r="O28" s="78">
        <f t="shared" si="3"/>
        <v>0.62437525879254563</v>
      </c>
      <c r="P28" s="72">
        <f>分析係数表!C31</f>
        <v>0.99667993786519227</v>
      </c>
      <c r="Q28" s="78">
        <f t="shared" si="4"/>
        <v>0.62230229413791771</v>
      </c>
      <c r="R28" s="79">
        <v>1.1799275396638906</v>
      </c>
      <c r="S28" s="80">
        <f t="shared" si="5"/>
        <v>3.5161512914847006</v>
      </c>
      <c r="T28" s="81">
        <f>分析係数表!F31</f>
        <v>0.308369223350977</v>
      </c>
      <c r="U28" s="82">
        <f t="shared" si="6"/>
        <v>1.084272842939672</v>
      </c>
      <c r="V28" s="83">
        <f>分析係数表!D31</f>
        <v>6.5953615120199595E-3</v>
      </c>
      <c r="W28" s="84">
        <f t="shared" si="7"/>
        <v>0</v>
      </c>
      <c r="X28" s="72">
        <f>分析係数表!E31</f>
        <v>6.5953615120199595E-3</v>
      </c>
      <c r="Y28" s="85">
        <f t="shared" si="8"/>
        <v>0</v>
      </c>
    </row>
    <row r="29" spans="1:25" x14ac:dyDescent="0.15">
      <c r="A29" s="10" t="s">
        <v>17</v>
      </c>
      <c r="B29" s="9" t="s">
        <v>229</v>
      </c>
      <c r="C29" s="86"/>
      <c r="D29" s="72">
        <f>投入係数表!AI29</f>
        <v>8.4813912492324763E-3</v>
      </c>
      <c r="E29" s="73">
        <f t="shared" si="9"/>
        <v>0.84813912492324761</v>
      </c>
      <c r="F29" s="72">
        <f>分析係数表!C32</f>
        <v>0.99973750468741629</v>
      </c>
      <c r="G29" s="73">
        <f t="shared" si="0"/>
        <v>0.84791649237853639</v>
      </c>
      <c r="H29" s="73">
        <v>0.96233272030557082</v>
      </c>
      <c r="I29" s="73">
        <f t="shared" si="1"/>
        <v>0.96233272030557082</v>
      </c>
      <c r="J29" s="72">
        <f>分析係数表!G32</f>
        <v>0.13654952076677315</v>
      </c>
      <c r="K29" s="74">
        <f t="shared" si="2"/>
        <v>0.13140607177591085</v>
      </c>
      <c r="L29" s="75"/>
      <c r="M29" s="76"/>
      <c r="N29" s="77">
        <f>分析係数表!H32</f>
        <v>6.1925380029087757E-3</v>
      </c>
      <c r="O29" s="78">
        <f t="shared" si="3"/>
        <v>0.24496226585798789</v>
      </c>
      <c r="P29" s="72">
        <f>分析係数表!C32</f>
        <v>0.99973750468741629</v>
      </c>
      <c r="Q29" s="78">
        <f t="shared" si="4"/>
        <v>0.24489796441144029</v>
      </c>
      <c r="R29" s="79">
        <v>0.36473421760838015</v>
      </c>
      <c r="S29" s="80">
        <f t="shared" si="5"/>
        <v>1.327066937913951</v>
      </c>
      <c r="T29" s="81">
        <f>分析係数表!F32</f>
        <v>0.46980830670926516</v>
      </c>
      <c r="U29" s="82">
        <f t="shared" si="6"/>
        <v>0.6234670709912028</v>
      </c>
      <c r="V29" s="83">
        <f>分析係数表!D32</f>
        <v>1.7896698615548455E-2</v>
      </c>
      <c r="W29" s="84">
        <f t="shared" si="7"/>
        <v>0</v>
      </c>
      <c r="X29" s="72">
        <f>分析係数表!E32</f>
        <v>1.7896698615548455E-2</v>
      </c>
      <c r="Y29" s="85">
        <f t="shared" si="8"/>
        <v>0</v>
      </c>
    </row>
    <row r="30" spans="1:25" x14ac:dyDescent="0.15">
      <c r="A30" s="10" t="s">
        <v>18</v>
      </c>
      <c r="B30" s="9" t="s">
        <v>230</v>
      </c>
      <c r="C30" s="86"/>
      <c r="D30" s="72">
        <f>投入係数表!AI30</f>
        <v>4.8431137860099772E-3</v>
      </c>
      <c r="E30" s="73">
        <f t="shared" si="9"/>
        <v>0.48431137860099771</v>
      </c>
      <c r="F30" s="72">
        <f>分析係数表!C33</f>
        <v>0.92720800471848297</v>
      </c>
      <c r="G30" s="73">
        <f t="shared" si="0"/>
        <v>0.4490573870150889</v>
      </c>
      <c r="H30" s="73">
        <v>0.51478213726896971</v>
      </c>
      <c r="I30" s="73">
        <f t="shared" si="1"/>
        <v>0.51478213726896971</v>
      </c>
      <c r="J30" s="72">
        <f>分析係数表!G33</f>
        <v>0.48251618559482062</v>
      </c>
      <c r="K30" s="74">
        <f t="shared" si="2"/>
        <v>0.24839071328737261</v>
      </c>
      <c r="L30" s="75"/>
      <c r="M30" s="76"/>
      <c r="N30" s="77">
        <f>分析係数表!H33</f>
        <v>1.0711870111293417E-3</v>
      </c>
      <c r="O30" s="78">
        <f t="shared" si="3"/>
        <v>4.2373643452916041E-2</v>
      </c>
      <c r="P30" s="72">
        <f>分析係数表!C33</f>
        <v>0.92720800471848297</v>
      </c>
      <c r="Q30" s="78">
        <f t="shared" si="4"/>
        <v>3.928918139863069E-2</v>
      </c>
      <c r="R30" s="79">
        <v>0.15960723763014881</v>
      </c>
      <c r="S30" s="80">
        <f t="shared" si="5"/>
        <v>0.67438937489911854</v>
      </c>
      <c r="T30" s="81">
        <f>分析係数表!F33</f>
        <v>0.61375438359859724</v>
      </c>
      <c r="U30" s="82">
        <f t="shared" si="6"/>
        <v>0.41390943509665179</v>
      </c>
      <c r="V30" s="83">
        <f>分析係数表!D33</f>
        <v>6.3927479543206545E-2</v>
      </c>
      <c r="W30" s="84">
        <f t="shared" si="7"/>
        <v>0</v>
      </c>
      <c r="X30" s="72">
        <f>分析係数表!E33</f>
        <v>6.2471900008991998E-2</v>
      </c>
      <c r="Y30" s="85">
        <f t="shared" si="8"/>
        <v>0</v>
      </c>
    </row>
    <row r="31" spans="1:25" x14ac:dyDescent="0.15">
      <c r="A31" s="10" t="s">
        <v>19</v>
      </c>
      <c r="B31" s="9" t="s">
        <v>231</v>
      </c>
      <c r="C31" s="86"/>
      <c r="D31" s="72">
        <f>投入係数表!AI31</f>
        <v>1.9523554861364596E-2</v>
      </c>
      <c r="E31" s="73">
        <f t="shared" si="9"/>
        <v>1.9523554861364596</v>
      </c>
      <c r="F31" s="72">
        <f>分析係数表!C34</f>
        <v>0.43058167090385968</v>
      </c>
      <c r="G31" s="73">
        <f t="shared" si="0"/>
        <v>0.84064848741895404</v>
      </c>
      <c r="H31" s="73">
        <v>1.0760923061911885</v>
      </c>
      <c r="I31" s="73">
        <f t="shared" si="1"/>
        <v>1.0760923061911885</v>
      </c>
      <c r="J31" s="72">
        <f>分析係数表!G34</f>
        <v>0.40252218378442245</v>
      </c>
      <c r="K31" s="74">
        <f t="shared" si="2"/>
        <v>0.43315102504169256</v>
      </c>
      <c r="L31" s="75"/>
      <c r="M31" s="76"/>
      <c r="N31" s="77">
        <f>分析係数表!H34</f>
        <v>0.17332617383102331</v>
      </c>
      <c r="O31" s="78">
        <f t="shared" si="3"/>
        <v>6.8563765380526194</v>
      </c>
      <c r="P31" s="72">
        <f>分析係数表!C34</f>
        <v>0.43058167090385968</v>
      </c>
      <c r="Q31" s="78">
        <f t="shared" si="4"/>
        <v>2.9522300661007179</v>
      </c>
      <c r="R31" s="79">
        <v>3.316384559512541</v>
      </c>
      <c r="S31" s="80">
        <f t="shared" si="5"/>
        <v>4.3924768657037294</v>
      </c>
      <c r="T31" s="81">
        <f>分析係数表!F34</f>
        <v>0.66293540075026103</v>
      </c>
      <c r="U31" s="82">
        <f t="shared" si="6"/>
        <v>2.9119284112515524</v>
      </c>
      <c r="V31" s="83">
        <f>分析係数表!D34</f>
        <v>0.16067471370017011</v>
      </c>
      <c r="W31" s="84">
        <f t="shared" si="7"/>
        <v>1</v>
      </c>
      <c r="X31" s="72">
        <f>分析係数表!E34</f>
        <v>0.14658203786750718</v>
      </c>
      <c r="Y31" s="85">
        <f t="shared" si="8"/>
        <v>1</v>
      </c>
    </row>
    <row r="32" spans="1:25" x14ac:dyDescent="0.15">
      <c r="A32" s="10" t="s">
        <v>20</v>
      </c>
      <c r="B32" s="9" t="s">
        <v>37</v>
      </c>
      <c r="C32" s="86"/>
      <c r="D32" s="72">
        <f>投入係数表!AI32</f>
        <v>7.9890438557026003E-3</v>
      </c>
      <c r="E32" s="73">
        <f t="shared" si="9"/>
        <v>0.79890438557026</v>
      </c>
      <c r="F32" s="72">
        <f>分析係数表!C35</f>
        <v>0.85041941808411148</v>
      </c>
      <c r="G32" s="73">
        <f t="shared" si="0"/>
        <v>0.67940380268150513</v>
      </c>
      <c r="H32" s="73">
        <v>0.9800381216439763</v>
      </c>
      <c r="I32" s="73">
        <f t="shared" si="1"/>
        <v>0.9800381216439763</v>
      </c>
      <c r="J32" s="72">
        <f>分析係数表!G35</f>
        <v>0.31439227022235533</v>
      </c>
      <c r="K32" s="74">
        <f t="shared" si="2"/>
        <v>0.30811640996810252</v>
      </c>
      <c r="L32" s="75"/>
      <c r="M32" s="76"/>
      <c r="N32" s="77">
        <f>分析係数表!H35</f>
        <v>5.0116599150103677E-2</v>
      </c>
      <c r="O32" s="78">
        <f t="shared" si="3"/>
        <v>1.9824950091770568</v>
      </c>
      <c r="P32" s="72">
        <f>分析係数表!C35</f>
        <v>0.85041941808411148</v>
      </c>
      <c r="Q32" s="78">
        <f t="shared" si="4"/>
        <v>1.6859522520590078</v>
      </c>
      <c r="R32" s="79">
        <v>2.589100388264725</v>
      </c>
      <c r="S32" s="80">
        <f t="shared" si="5"/>
        <v>3.5691385099087012</v>
      </c>
      <c r="T32" s="81">
        <f>分析係数表!F35</f>
        <v>0.64510687312527537</v>
      </c>
      <c r="U32" s="82">
        <f t="shared" si="6"/>
        <v>2.3024757838782071</v>
      </c>
      <c r="V32" s="83">
        <f>分析係数表!D35</f>
        <v>4.4457450663799247E-2</v>
      </c>
      <c r="W32" s="84">
        <f t="shared" si="7"/>
        <v>0</v>
      </c>
      <c r="X32" s="72">
        <f>分析係数表!E35</f>
        <v>4.3787951741632962E-2</v>
      </c>
      <c r="Y32" s="85">
        <f t="shared" si="8"/>
        <v>0</v>
      </c>
    </row>
    <row r="33" spans="1:25" x14ac:dyDescent="0.15">
      <c r="A33" s="10" t="s">
        <v>21</v>
      </c>
      <c r="B33" s="9" t="s">
        <v>38</v>
      </c>
      <c r="C33" s="86"/>
      <c r="D33" s="72">
        <f>投入係数表!AI33</f>
        <v>8.452529505473828E-3</v>
      </c>
      <c r="E33" s="73">
        <f t="shared" si="9"/>
        <v>0.84525295054738281</v>
      </c>
      <c r="F33" s="72">
        <f>分析係数表!C36</f>
        <v>0.99367212085214862</v>
      </c>
      <c r="G33" s="73">
        <f t="shared" si="0"/>
        <v>0.83990429202695416</v>
      </c>
      <c r="H33" s="73">
        <v>1.0853591382274024</v>
      </c>
      <c r="I33" s="73">
        <f t="shared" si="1"/>
        <v>1.0853591382274024</v>
      </c>
      <c r="J33" s="72">
        <f>分析係数表!G36</f>
        <v>5.4622350270852466E-2</v>
      </c>
      <c r="K33" s="74">
        <f t="shared" si="2"/>
        <v>5.9284867017927748E-2</v>
      </c>
      <c r="L33" s="75"/>
      <c r="M33" s="76"/>
      <c r="N33" s="77">
        <f>分析係数表!H36</f>
        <v>0.22260102528255266</v>
      </c>
      <c r="O33" s="78">
        <f t="shared" si="3"/>
        <v>8.8055739843521188</v>
      </c>
      <c r="P33" s="72">
        <f>分析係数表!C36</f>
        <v>0.99367212085214862</v>
      </c>
      <c r="Q33" s="78">
        <f t="shared" si="4"/>
        <v>8.749853376351675</v>
      </c>
      <c r="R33" s="79">
        <v>9.3241775458665934</v>
      </c>
      <c r="S33" s="80">
        <f t="shared" si="5"/>
        <v>10.409536684093997</v>
      </c>
      <c r="T33" s="81">
        <f>分析係数表!F36</f>
        <v>0.84078106922799567</v>
      </c>
      <c r="U33" s="82">
        <f t="shared" si="6"/>
        <v>8.7521413834205948</v>
      </c>
      <c r="V33" s="83">
        <f>分析係数表!D36</f>
        <v>1.6146279761308086E-2</v>
      </c>
      <c r="W33" s="84">
        <f t="shared" si="7"/>
        <v>0</v>
      </c>
      <c r="X33" s="72">
        <f>分析係数表!E36</f>
        <v>1.4152245516969955E-2</v>
      </c>
      <c r="Y33" s="85">
        <f t="shared" si="8"/>
        <v>0</v>
      </c>
    </row>
    <row r="34" spans="1:25" x14ac:dyDescent="0.15">
      <c r="A34" s="10" t="s">
        <v>22</v>
      </c>
      <c r="B34" s="9" t="s">
        <v>471</v>
      </c>
      <c r="C34" s="86"/>
      <c r="D34" s="72">
        <f>投入係数表!AI34</f>
        <v>1.8702409955603846E-2</v>
      </c>
      <c r="E34" s="73">
        <f t="shared" si="9"/>
        <v>1.8702409955603845</v>
      </c>
      <c r="F34" s="72">
        <f>分析係数表!C37</f>
        <v>0.57178358697686016</v>
      </c>
      <c r="G34" s="73">
        <f t="shared" si="0"/>
        <v>1.0693731049526907</v>
      </c>
      <c r="H34" s="73">
        <v>1.4176703024947108</v>
      </c>
      <c r="I34" s="73">
        <f t="shared" si="1"/>
        <v>1.4176703024947108</v>
      </c>
      <c r="J34" s="72">
        <f>分析係数表!G37</f>
        <v>0.36884830758302428</v>
      </c>
      <c r="K34" s="74">
        <f t="shared" si="2"/>
        <v>0.52290529178588818</v>
      </c>
      <c r="L34" s="75"/>
      <c r="M34" s="76"/>
      <c r="N34" s="77">
        <f>分析係数表!H37</f>
        <v>4.5622990798280361E-2</v>
      </c>
      <c r="O34" s="78">
        <f t="shared" si="3"/>
        <v>1.8047384119266299</v>
      </c>
      <c r="P34" s="72">
        <f>分析係数表!C37</f>
        <v>0.57178358697686016</v>
      </c>
      <c r="Q34" s="78">
        <f t="shared" si="4"/>
        <v>1.0319198027263305</v>
      </c>
      <c r="R34" s="79">
        <v>1.3938381955698325</v>
      </c>
      <c r="S34" s="80">
        <f t="shared" si="5"/>
        <v>2.8115084980645433</v>
      </c>
      <c r="T34" s="81">
        <f>分析係数表!F37</f>
        <v>0.64429400301330442</v>
      </c>
      <c r="U34" s="82">
        <f t="shared" si="6"/>
        <v>1.8114380647239279</v>
      </c>
      <c r="V34" s="83">
        <f>分析係数表!D37</f>
        <v>7.2142948725191447E-2</v>
      </c>
      <c r="W34" s="84">
        <f t="shared" si="7"/>
        <v>0</v>
      </c>
      <c r="X34" s="72">
        <f>分析係数表!E37</f>
        <v>6.9101643267789628E-2</v>
      </c>
      <c r="Y34" s="85">
        <f t="shared" si="8"/>
        <v>0</v>
      </c>
    </row>
    <row r="35" spans="1:25" x14ac:dyDescent="0.15">
      <c r="A35" s="10" t="s">
        <v>23</v>
      </c>
      <c r="B35" s="9" t="s">
        <v>155</v>
      </c>
      <c r="C35" s="86"/>
      <c r="D35" s="72">
        <f>投入係数表!AI35</f>
        <v>2.9251094341117514E-2</v>
      </c>
      <c r="E35" s="73">
        <f t="shared" si="9"/>
        <v>2.9251094341117514</v>
      </c>
      <c r="F35" s="72">
        <f>分析係数表!C38</f>
        <v>0.42668283982472699</v>
      </c>
      <c r="G35" s="73">
        <f t="shared" si="0"/>
        <v>1.2480940001449021</v>
      </c>
      <c r="H35" s="73">
        <v>1.5857579604479346</v>
      </c>
      <c r="I35" s="73">
        <f t="shared" si="1"/>
        <v>1.5857579604479346</v>
      </c>
      <c r="J35" s="72">
        <f>分析係数表!G38</f>
        <v>0.18042179614021467</v>
      </c>
      <c r="K35" s="74">
        <f t="shared" si="2"/>
        <v>0.28610529946765983</v>
      </c>
      <c r="L35" s="75"/>
      <c r="M35" s="76"/>
      <c r="N35" s="77">
        <f>分析係数表!H38</f>
        <v>3.1385057501308801E-2</v>
      </c>
      <c r="O35" s="78">
        <f t="shared" si="3"/>
        <v>1.2415191955208902</v>
      </c>
      <c r="P35" s="72">
        <f>分析係数表!C38</f>
        <v>0.42668283982472699</v>
      </c>
      <c r="Q35" s="78">
        <f t="shared" si="4"/>
        <v>0.52973493604176392</v>
      </c>
      <c r="R35" s="79">
        <v>0.84888173557547519</v>
      </c>
      <c r="S35" s="80">
        <f t="shared" si="5"/>
        <v>2.4346396960234098</v>
      </c>
      <c r="T35" s="81">
        <f>分析係数表!F38</f>
        <v>0.52437100026299643</v>
      </c>
      <c r="U35" s="82">
        <f t="shared" si="6"/>
        <v>1.2766544526837931</v>
      </c>
      <c r="V35" s="83">
        <f>分析係数表!D38</f>
        <v>3.745569762927526E-2</v>
      </c>
      <c r="W35" s="84">
        <f t="shared" si="7"/>
        <v>0</v>
      </c>
      <c r="X35" s="72">
        <f>分析係数表!E38</f>
        <v>3.4218337111297577E-2</v>
      </c>
      <c r="Y35" s="85">
        <f t="shared" si="8"/>
        <v>0</v>
      </c>
    </row>
    <row r="36" spans="1:25" x14ac:dyDescent="0.15">
      <c r="A36" s="10" t="s">
        <v>24</v>
      </c>
      <c r="B36" s="9" t="s">
        <v>39</v>
      </c>
      <c r="C36" s="86"/>
      <c r="D36" s="72">
        <f>投入係数表!AI36</f>
        <v>0</v>
      </c>
      <c r="E36" s="73">
        <f t="shared" si="9"/>
        <v>0</v>
      </c>
      <c r="F36" s="72">
        <f>分析係数表!C39</f>
        <v>1</v>
      </c>
      <c r="G36" s="73">
        <f t="shared" si="0"/>
        <v>0</v>
      </c>
      <c r="H36" s="73">
        <v>0.27281838673184955</v>
      </c>
      <c r="I36" s="73">
        <f t="shared" si="1"/>
        <v>0.27281838673184955</v>
      </c>
      <c r="J36" s="72">
        <f>分析係数表!G39</f>
        <v>0.351753812215997</v>
      </c>
      <c r="K36" s="74">
        <f t="shared" si="2"/>
        <v>9.5964907575546252E-2</v>
      </c>
      <c r="L36" s="75"/>
      <c r="M36" s="76"/>
      <c r="N36" s="77">
        <f>分析係数表!H39</f>
        <v>2.6196741762610056E-3</v>
      </c>
      <c r="O36" s="78">
        <f t="shared" si="3"/>
        <v>0.1036281604933426</v>
      </c>
      <c r="P36" s="72">
        <f>分析係数表!C39</f>
        <v>1</v>
      </c>
      <c r="Q36" s="78">
        <f t="shared" si="4"/>
        <v>0.1036281604933426</v>
      </c>
      <c r="R36" s="79">
        <v>0.13481749797775119</v>
      </c>
      <c r="S36" s="80">
        <f t="shared" si="5"/>
        <v>0.40763588470960077</v>
      </c>
      <c r="T36" s="81">
        <f>分析係数表!F39</f>
        <v>0.70125652740175148</v>
      </c>
      <c r="U36" s="82">
        <f t="shared" si="6"/>
        <v>0.28585732495579536</v>
      </c>
      <c r="V36" s="83">
        <f>分析係数表!D39</f>
        <v>5.4632803645743147E-2</v>
      </c>
      <c r="W36" s="84">
        <f t="shared" si="7"/>
        <v>0</v>
      </c>
      <c r="X36" s="72">
        <f>分析係数表!E39</f>
        <v>5.4632803645743147E-2</v>
      </c>
      <c r="Y36" s="85">
        <f t="shared" si="8"/>
        <v>0</v>
      </c>
    </row>
    <row r="37" spans="1:25" x14ac:dyDescent="0.15">
      <c r="A37" s="10" t="s">
        <v>25</v>
      </c>
      <c r="B37" s="9" t="s">
        <v>40</v>
      </c>
      <c r="C37" s="71">
        <f>最終需要_まとめ!C38</f>
        <v>100</v>
      </c>
      <c r="D37" s="72">
        <f>投入係数表!AI37</f>
        <v>2.8295827214360698E-6</v>
      </c>
      <c r="E37" s="73">
        <f t="shared" si="9"/>
        <v>2.82958272143607E-4</v>
      </c>
      <c r="F37" s="72">
        <f>分析係数表!C40</f>
        <v>0.86812466863195592</v>
      </c>
      <c r="G37" s="73">
        <f t="shared" si="0"/>
        <v>2.4564305624133964E-4</v>
      </c>
      <c r="H37" s="73">
        <v>1.1762204810069088E-2</v>
      </c>
      <c r="I37" s="73">
        <f t="shared" si="1"/>
        <v>100.01176220481007</v>
      </c>
      <c r="J37" s="72">
        <f>分析係数表!G40</f>
        <v>0.5308449982881025</v>
      </c>
      <c r="K37" s="74">
        <f t="shared" si="2"/>
        <v>53.090743736402516</v>
      </c>
      <c r="L37" s="75"/>
      <c r="M37" s="76"/>
      <c r="N37" s="77">
        <f>分析係数表!H40</f>
        <v>3.1726768564274997E-2</v>
      </c>
      <c r="O37" s="78">
        <f t="shared" si="3"/>
        <v>1.2550364829745355</v>
      </c>
      <c r="P37" s="72">
        <f>分析係数表!C40</f>
        <v>0.86812466863195592</v>
      </c>
      <c r="Q37" s="78">
        <f t="shared" si="4"/>
        <v>1.089528130903284</v>
      </c>
      <c r="R37" s="79">
        <v>1.0990529897399031</v>
      </c>
      <c r="S37" s="80">
        <f t="shared" si="5"/>
        <v>101.11081519454997</v>
      </c>
      <c r="T37" s="81">
        <f>分析係数表!F40</f>
        <v>0.72849135138041188</v>
      </c>
      <c r="U37" s="82">
        <f t="shared" si="6"/>
        <v>73.65835440025279</v>
      </c>
      <c r="V37" s="83">
        <f>分析係数表!D40</f>
        <v>7.8167788596215718E-2</v>
      </c>
      <c r="W37" s="84">
        <f t="shared" si="7"/>
        <v>8</v>
      </c>
      <c r="X37" s="72">
        <f>分析係数表!E40</f>
        <v>7.1051953968348291E-2</v>
      </c>
      <c r="Y37" s="85">
        <f t="shared" si="8"/>
        <v>7</v>
      </c>
    </row>
    <row r="38" spans="1:25" x14ac:dyDescent="0.15">
      <c r="A38" s="10" t="s">
        <v>26</v>
      </c>
      <c r="B38" s="9" t="s">
        <v>233</v>
      </c>
      <c r="C38" s="86"/>
      <c r="D38" s="72">
        <f>投入係数表!AI38</f>
        <v>2.4900327948637416E-5</v>
      </c>
      <c r="E38" s="73">
        <f t="shared" si="9"/>
        <v>2.4900327948637418E-3</v>
      </c>
      <c r="F38" s="72">
        <f>分析係数表!C41</f>
        <v>0.9999434031873089</v>
      </c>
      <c r="G38" s="73">
        <f t="shared" si="0"/>
        <v>2.4898918669440562E-3</v>
      </c>
      <c r="H38" s="73">
        <v>9.862138209186154E-3</v>
      </c>
      <c r="I38" s="73">
        <f t="shared" si="1"/>
        <v>9.862138209186154E-3</v>
      </c>
      <c r="J38" s="72">
        <f>分析係数表!G41</f>
        <v>0.50163334603597476</v>
      </c>
      <c r="K38" s="74">
        <f t="shared" si="2"/>
        <v>4.9471773889432861E-3</v>
      </c>
      <c r="L38" s="75"/>
      <c r="M38" s="76"/>
      <c r="N38" s="77">
        <f>分析係数表!H41</f>
        <v>4.605647758626856E-2</v>
      </c>
      <c r="O38" s="78">
        <f t="shared" si="3"/>
        <v>1.8218861316104189</v>
      </c>
      <c r="P38" s="72">
        <f>分析係数表!C41</f>
        <v>0.9999434031873089</v>
      </c>
      <c r="Q38" s="78">
        <f t="shared" si="4"/>
        <v>1.8217830186622836</v>
      </c>
      <c r="R38" s="79">
        <v>1.8559462614281228</v>
      </c>
      <c r="S38" s="80">
        <f t="shared" si="5"/>
        <v>1.8658083996373089</v>
      </c>
      <c r="T38" s="81">
        <f>分析係数表!F41</f>
        <v>0.6065809667987323</v>
      </c>
      <c r="U38" s="82">
        <f t="shared" si="6"/>
        <v>1.1317638629131943</v>
      </c>
      <c r="V38" s="83">
        <f>分析係数表!D41</f>
        <v>0.10372147914479408</v>
      </c>
      <c r="W38" s="84">
        <f t="shared" si="7"/>
        <v>0</v>
      </c>
      <c r="X38" s="72">
        <f>分析係数表!E41</f>
        <v>9.872112035903656E-2</v>
      </c>
      <c r="Y38" s="85">
        <f t="shared" si="8"/>
        <v>0</v>
      </c>
    </row>
    <row r="39" spans="1:25" x14ac:dyDescent="0.15">
      <c r="A39" s="10" t="s">
        <v>56</v>
      </c>
      <c r="B39" s="9" t="s">
        <v>472</v>
      </c>
      <c r="C39" s="86"/>
      <c r="D39" s="72">
        <f>投入係数表!AI39</f>
        <v>2.0746500513569265E-3</v>
      </c>
      <c r="E39" s="73">
        <f t="shared" si="9"/>
        <v>0.20746500513569266</v>
      </c>
      <c r="F39" s="72">
        <f>分析係数表!C42</f>
        <v>0.93692850875802069</v>
      </c>
      <c r="G39" s="73">
        <f>E39*F39</f>
        <v>0.19437987788125963</v>
      </c>
      <c r="H39" s="73">
        <v>0.23172567728287158</v>
      </c>
      <c r="I39" s="73">
        <f>C39+H39</f>
        <v>0.23172567728287158</v>
      </c>
      <c r="J39" s="72">
        <f>分析係数表!G42</f>
        <v>0.49922072097325781</v>
      </c>
      <c r="K39" s="74">
        <f>I39*J39</f>
        <v>0.11568225968117161</v>
      </c>
      <c r="L39" s="75"/>
      <c r="M39" s="76"/>
      <c r="N39" s="77">
        <f>分析係数表!H42</f>
        <v>1.1809361738003208E-2</v>
      </c>
      <c r="O39" s="78">
        <f t="shared" si="3"/>
        <v>0.46715062682200015</v>
      </c>
      <c r="P39" s="72">
        <f>分析係数表!C42</f>
        <v>0.93692850875802069</v>
      </c>
      <c r="Q39" s="78">
        <f>O39*P39</f>
        <v>0.43768674015371123</v>
      </c>
      <c r="R39" s="79">
        <v>0.47824425365871298</v>
      </c>
      <c r="S39" s="80">
        <f>I39+R39</f>
        <v>0.70996993094158456</v>
      </c>
      <c r="T39" s="81">
        <f>分析係数表!F42</f>
        <v>0.57339238661209846</v>
      </c>
      <c r="U39" s="82">
        <f>S39*T39</f>
        <v>0.40709135312542188</v>
      </c>
      <c r="V39" s="83">
        <f>分析係数表!D42</f>
        <v>0.13686157986208444</v>
      </c>
      <c r="W39" s="84">
        <f>ROUND(S39*V39,0)</f>
        <v>0</v>
      </c>
      <c r="X39" s="72">
        <f>分析係数表!E42</f>
        <v>0.12798116275158378</v>
      </c>
      <c r="Y39" s="85">
        <f>ROUND(S39*X39,0)</f>
        <v>0</v>
      </c>
    </row>
    <row r="40" spans="1:25" x14ac:dyDescent="0.15">
      <c r="A40" s="10" t="s">
        <v>156</v>
      </c>
      <c r="B40" s="9" t="s">
        <v>41</v>
      </c>
      <c r="C40" s="86"/>
      <c r="D40" s="72">
        <f>投入係数表!AI40</f>
        <v>6.8218975747646501E-2</v>
      </c>
      <c r="E40" s="73">
        <f t="shared" si="9"/>
        <v>6.82189757476465</v>
      </c>
      <c r="F40" s="72">
        <f>分析係数表!C43</f>
        <v>0.64668770435795053</v>
      </c>
      <c r="G40" s="73">
        <f>E40*F40</f>
        <v>4.4116372819896217</v>
      </c>
      <c r="H40" s="73">
        <v>5.6502039819004333</v>
      </c>
      <c r="I40" s="73">
        <f>C40+H40</f>
        <v>5.6502039819004333</v>
      </c>
      <c r="J40" s="72">
        <f>分析係数表!G43</f>
        <v>0.34525361813281841</v>
      </c>
      <c r="K40" s="74">
        <f>I40*J40</f>
        <v>1.9507533679395821</v>
      </c>
      <c r="L40" s="75"/>
      <c r="M40" s="76"/>
      <c r="N40" s="77">
        <f>分析係数表!H43</f>
        <v>1.6687581740348217E-2</v>
      </c>
      <c r="O40" s="78">
        <f t="shared" si="3"/>
        <v>0.66012155805679973</v>
      </c>
      <c r="P40" s="72">
        <f>分析係数表!C43</f>
        <v>0.64668770435795053</v>
      </c>
      <c r="Q40" s="78">
        <f>O40*P40</f>
        <v>0.42689249497694537</v>
      </c>
      <c r="R40" s="79">
        <v>1.7205079465162849</v>
      </c>
      <c r="S40" s="80">
        <f>I40+R40</f>
        <v>7.3707119284167177</v>
      </c>
      <c r="T40" s="81">
        <f>分析係数表!F43</f>
        <v>0.5971160790993254</v>
      </c>
      <c r="U40" s="82">
        <f>S40*T40</f>
        <v>4.4011706068668177</v>
      </c>
      <c r="V40" s="83">
        <f>分析係数表!D43</f>
        <v>0.11965406207615147</v>
      </c>
      <c r="W40" s="84">
        <f>ROUND(S40*V40,0)</f>
        <v>1</v>
      </c>
      <c r="X40" s="72">
        <f>分析係数表!E43</f>
        <v>0.10089499703022012</v>
      </c>
      <c r="Y40" s="85">
        <f>ROUND(S40*X40,0)</f>
        <v>1</v>
      </c>
    </row>
    <row r="41" spans="1:25" x14ac:dyDescent="0.15">
      <c r="A41" s="10" t="s">
        <v>166</v>
      </c>
      <c r="B41" s="9" t="s">
        <v>42</v>
      </c>
      <c r="C41" s="86"/>
      <c r="D41" s="72">
        <f>投入係数表!AI41</f>
        <v>2.909376954180567E-3</v>
      </c>
      <c r="E41" s="73">
        <f t="shared" si="9"/>
        <v>0.2909376954180567</v>
      </c>
      <c r="F41" s="72">
        <f>分析係数表!C44</f>
        <v>0.69156580457188765</v>
      </c>
      <c r="G41" s="73">
        <f>E41*F41</f>
        <v>0.20120256141207918</v>
      </c>
      <c r="H41" s="73">
        <v>0.21923061180244879</v>
      </c>
      <c r="I41" s="73">
        <f>C41+H41</f>
        <v>0.21923061180244879</v>
      </c>
      <c r="J41" s="72">
        <f>分析係数表!G44</f>
        <v>0.27271905819722003</v>
      </c>
      <c r="K41" s="74">
        <f>I41*J41</f>
        <v>5.9788365978764184E-2</v>
      </c>
      <c r="L41" s="75"/>
      <c r="M41" s="76"/>
      <c r="N41" s="77">
        <f>分析係数表!H44</f>
        <v>0.15674397651271663</v>
      </c>
      <c r="O41" s="78">
        <f t="shared" si="3"/>
        <v>6.2004237403324218</v>
      </c>
      <c r="P41" s="72">
        <f>分析係数表!C44</f>
        <v>0.69156580457188765</v>
      </c>
      <c r="Q41" s="78">
        <f>O41*P41</f>
        <v>4.2880010326696247</v>
      </c>
      <c r="R41" s="79">
        <v>4.3695967365180373</v>
      </c>
      <c r="S41" s="80">
        <f>I41+R41</f>
        <v>4.5888273483204864</v>
      </c>
      <c r="T41" s="81">
        <f>分析係数表!F44</f>
        <v>0.50862281906626206</v>
      </c>
      <c r="U41" s="82">
        <f>S41*T41</f>
        <v>2.3339823021111257</v>
      </c>
      <c r="V41" s="83">
        <f>分析係数表!D44</f>
        <v>0.14406819380410243</v>
      </c>
      <c r="W41" s="84">
        <f>ROUND(S41*V41,0)</f>
        <v>1</v>
      </c>
      <c r="X41" s="72">
        <f>分析係数表!E44</f>
        <v>0.11993705213297758</v>
      </c>
      <c r="Y41" s="85">
        <f>ROUND(S41*X41,0)</f>
        <v>1</v>
      </c>
    </row>
    <row r="42" spans="1:25" x14ac:dyDescent="0.15">
      <c r="A42" s="10" t="s">
        <v>282</v>
      </c>
      <c r="B42" s="9" t="s">
        <v>236</v>
      </c>
      <c r="C42" s="86"/>
      <c r="D42" s="72">
        <f>投入係数表!AI42</f>
        <v>3.6077179698309888E-3</v>
      </c>
      <c r="E42" s="73">
        <f t="shared" si="9"/>
        <v>0.36077179698309886</v>
      </c>
      <c r="F42" s="72">
        <f>分析係数表!C45</f>
        <v>1</v>
      </c>
      <c r="G42" s="73">
        <f>E42*F42</f>
        <v>0.36077179698309886</v>
      </c>
      <c r="H42" s="73">
        <v>0.38911856221700425</v>
      </c>
      <c r="I42" s="73">
        <f>C42+H42</f>
        <v>0.38911856221700425</v>
      </c>
      <c r="J42" s="72">
        <f>分析係数表!G45</f>
        <v>0</v>
      </c>
      <c r="K42" s="74">
        <f>I42*J42</f>
        <v>0</v>
      </c>
      <c r="L42" s="75"/>
      <c r="M42" s="76"/>
      <c r="N42" s="77">
        <f>分析係数表!H45</f>
        <v>0</v>
      </c>
      <c r="O42" s="78">
        <f t="shared" si="3"/>
        <v>0</v>
      </c>
      <c r="P42" s="72">
        <f>分析係数表!C45</f>
        <v>1</v>
      </c>
      <c r="Q42" s="78">
        <f>O42*P42</f>
        <v>0</v>
      </c>
      <c r="R42" s="79">
        <v>4.8365485410909147E-2</v>
      </c>
      <c r="S42" s="80">
        <f>I42+R42</f>
        <v>0.43748404762791337</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47">
        <f>投入係数表!AI43</f>
        <v>1.0218755040194222E-2</v>
      </c>
      <c r="E43" s="441">
        <f t="shared" si="9"/>
        <v>1.0218755040194223</v>
      </c>
      <c r="F43" s="447">
        <f>分析係数表!C46</f>
        <v>0.99300149364803736</v>
      </c>
      <c r="G43" s="441">
        <f>E43*F43</f>
        <v>1.0147239018136274</v>
      </c>
      <c r="H43" s="441">
        <v>1.1063156350072614</v>
      </c>
      <c r="I43" s="441">
        <f>C43+H43</f>
        <v>1.1063156350072614</v>
      </c>
      <c r="J43" s="447">
        <f>分析係数表!G46</f>
        <v>1.2662527198429125E-2</v>
      </c>
      <c r="K43" s="442">
        <f>I43*J43</f>
        <v>1.4008751818326837E-2</v>
      </c>
      <c r="L43" s="448"/>
      <c r="M43" s="449"/>
      <c r="N43" s="450">
        <f>分析係数表!H46</f>
        <v>3.642815848522589E-5</v>
      </c>
      <c r="O43" s="451">
        <f t="shared" si="3"/>
        <v>1.4410124313138232E-3</v>
      </c>
      <c r="P43" s="447">
        <f>分析係数表!C46</f>
        <v>0.99300149364803736</v>
      </c>
      <c r="Q43" s="451">
        <f>O43*P43</f>
        <v>1.4309274966600163E-3</v>
      </c>
      <c r="R43" s="452">
        <v>0.12647700222065353</v>
      </c>
      <c r="S43" s="444">
        <f>I43+R43</f>
        <v>1.232792637227915</v>
      </c>
      <c r="T43" s="453">
        <f>分析係数表!F46</f>
        <v>0.42786180544499286</v>
      </c>
      <c r="U43" s="445">
        <f>S43*T43</f>
        <v>0.52746488350362986</v>
      </c>
      <c r="V43" s="454">
        <f>分析係数表!D46</f>
        <v>2.303242583452741E-3</v>
      </c>
      <c r="W43" s="458">
        <f>ROUND(S43*V43,0)</f>
        <v>0</v>
      </c>
      <c r="X43" s="447">
        <f>分析係数表!E46</f>
        <v>2.2926285623308391E-3</v>
      </c>
      <c r="Y43" s="85">
        <f>ROUND(S43*X43,0)</f>
        <v>0</v>
      </c>
    </row>
    <row r="44" spans="1:25" x14ac:dyDescent="0.15">
      <c r="A44" s="129">
        <v>40</v>
      </c>
      <c r="B44" s="17" t="s">
        <v>137</v>
      </c>
      <c r="C44" s="135">
        <f>SUM(C5:C43)</f>
        <v>100</v>
      </c>
      <c r="D44" s="72">
        <f>投入係数表!AI44</f>
        <v>0.26217045972230474</v>
      </c>
      <c r="E44" s="441">
        <f>SUM(E5:E43)</f>
        <v>26.217045972230476</v>
      </c>
      <c r="F44" s="447">
        <f>分析係数表!C47</f>
        <v>0.58532523599566522</v>
      </c>
      <c r="G44" s="441">
        <f>SUM(G5:G43)</f>
        <v>15.634603177278258</v>
      </c>
      <c r="H44" s="441">
        <f>SUM(H5:H43)</f>
        <v>20.103066642035607</v>
      </c>
      <c r="I44" s="441">
        <f>SUM(I5:I43)</f>
        <v>120.1030666420356</v>
      </c>
      <c r="J44" s="72">
        <f>分析係数表!G47</f>
        <v>0.25475569279079324</v>
      </c>
      <c r="K44" s="442">
        <f>SUM(K5:K43)</f>
        <v>58.002422889322389</v>
      </c>
      <c r="L44" s="15">
        <f>最終需要_まとめ!M21</f>
        <v>0.68200000000000005</v>
      </c>
      <c r="M44" s="441">
        <f>K44*L44</f>
        <v>39.557652410517875</v>
      </c>
      <c r="N44" s="77">
        <f>分析係数表!H47</f>
        <v>1</v>
      </c>
      <c r="O44" s="451">
        <f>SUM(O5:O43)</f>
        <v>39.557652410517875</v>
      </c>
      <c r="P44" s="72">
        <f>分析係数表!C47</f>
        <v>0.58532523599566522</v>
      </c>
      <c r="Q44" s="443">
        <f>SUM(Q5:Q43)</f>
        <v>25.68726617814843</v>
      </c>
      <c r="R44" s="441">
        <f>SUM(R5:R43)</f>
        <v>31.54014261453213</v>
      </c>
      <c r="S44" s="444">
        <f>SUM(S5:S43)</f>
        <v>151.6432092565677</v>
      </c>
      <c r="T44" s="453">
        <f>分析係数表!F47</f>
        <v>0.5063294671067512</v>
      </c>
      <c r="U44" s="445">
        <f>SUM(U5:U43)</f>
        <v>103.6727004523443</v>
      </c>
      <c r="V44" s="454">
        <f>分析係数表!D47</f>
        <v>6.4581730562403572E-2</v>
      </c>
      <c r="W44" s="458">
        <f>SUM(W5:W43)</f>
        <v>11</v>
      </c>
      <c r="X44" s="447">
        <f>分析係数表!E47</f>
        <v>5.7136770824146227E-2</v>
      </c>
      <c r="Y44" s="95">
        <f>SUM(Y5:Y43)</f>
        <v>10</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5" right="0.75" top="1" bottom="1" header="0.51200000000000001" footer="0.5120000000000000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771</v>
      </c>
      <c r="C1" s="58"/>
      <c r="D1" s="58"/>
      <c r="E1" s="58"/>
      <c r="F1" s="59"/>
      <c r="G1" s="58" t="s">
        <v>445</v>
      </c>
    </row>
    <row r="2" spans="1:25" x14ac:dyDescent="0.15">
      <c r="B2" s="5" t="s">
        <v>233</v>
      </c>
      <c r="S2" s="5" t="s">
        <v>139</v>
      </c>
      <c r="U2" s="60" t="s">
        <v>170</v>
      </c>
      <c r="W2" s="5" t="s">
        <v>122</v>
      </c>
      <c r="Y2" s="5" t="s">
        <v>140</v>
      </c>
    </row>
    <row r="3" spans="1:25" ht="45" x14ac:dyDescent="0.15">
      <c r="B3" s="61"/>
      <c r="C3" s="62" t="s">
        <v>185</v>
      </c>
      <c r="D3" s="62" t="s">
        <v>257</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773</v>
      </c>
      <c r="D4" s="68" t="s">
        <v>774</v>
      </c>
      <c r="E4" s="68" t="s">
        <v>775</v>
      </c>
      <c r="F4" s="68" t="s">
        <v>776</v>
      </c>
      <c r="G4" s="68" t="s">
        <v>777</v>
      </c>
      <c r="H4" s="68" t="s">
        <v>144</v>
      </c>
      <c r="I4" s="68" t="s">
        <v>778</v>
      </c>
      <c r="J4" s="68" t="s">
        <v>779</v>
      </c>
      <c r="K4" s="69" t="s">
        <v>780</v>
      </c>
      <c r="L4" s="68" t="s">
        <v>781</v>
      </c>
      <c r="M4" s="68" t="s">
        <v>782</v>
      </c>
      <c r="N4" s="68" t="s">
        <v>783</v>
      </c>
      <c r="O4" s="68" t="s">
        <v>784</v>
      </c>
      <c r="P4" s="68" t="s">
        <v>785</v>
      </c>
      <c r="Q4" s="68" t="s">
        <v>786</v>
      </c>
      <c r="R4" s="68" t="s">
        <v>145</v>
      </c>
      <c r="S4" s="68" t="s">
        <v>787</v>
      </c>
      <c r="T4" s="70" t="s">
        <v>788</v>
      </c>
      <c r="U4" s="69" t="s">
        <v>789</v>
      </c>
      <c r="V4" s="68" t="s">
        <v>790</v>
      </c>
      <c r="W4" s="68" t="s">
        <v>791</v>
      </c>
      <c r="X4" s="68" t="s">
        <v>792</v>
      </c>
      <c r="Y4" s="69" t="s">
        <v>793</v>
      </c>
    </row>
    <row r="5" spans="1:25" x14ac:dyDescent="0.15">
      <c r="A5" s="8" t="s">
        <v>219</v>
      </c>
      <c r="B5" s="9" t="s">
        <v>220</v>
      </c>
      <c r="C5" s="86"/>
      <c r="D5" s="99">
        <f>投入係数表!AJ5</f>
        <v>2.2244716966804304E-3</v>
      </c>
      <c r="E5" s="100">
        <f>$C$38*D5</f>
        <v>0.22244716966804304</v>
      </c>
      <c r="F5" s="81">
        <f>分析係数表!C8</f>
        <v>0.16988323914406789</v>
      </c>
      <c r="G5" s="100">
        <f t="shared" ref="G5:G38" si="0">E5*F5</f>
        <v>3.7790045721637203E-2</v>
      </c>
      <c r="H5" s="100">
        <f t="array" ref="H5:H43">MMULT(逆行列係数!C5:AO43,'34'!G5:G43)</f>
        <v>5.1279676949279818E-2</v>
      </c>
      <c r="I5" s="100">
        <f t="shared" ref="I5:I38" si="1">C5+H5</f>
        <v>5.1279676949279818E-2</v>
      </c>
      <c r="J5" s="81">
        <f>分析係数表!G8</f>
        <v>0.11982810575688495</v>
      </c>
      <c r="K5" s="101">
        <f t="shared" ref="K5:K38" si="2">I5*J5</f>
        <v>6.1447465526571973E-3</v>
      </c>
      <c r="L5" s="75" t="s">
        <v>495</v>
      </c>
      <c r="M5" s="76" t="s">
        <v>495</v>
      </c>
      <c r="N5" s="77">
        <f>分析係数表!H8</f>
        <v>1.1007693311748612E-2</v>
      </c>
      <c r="O5" s="78">
        <f t="shared" ref="O5:O43" si="3">$M$44*N5</f>
        <v>0.41923037009020159</v>
      </c>
      <c r="P5" s="72">
        <f>分析係数表!C8</f>
        <v>0.16988323914406789</v>
      </c>
      <c r="Q5" s="78">
        <f t="shared" ref="Q5:Q38" si="4">O5*P5</f>
        <v>7.12202132184898E-2</v>
      </c>
      <c r="R5" s="79">
        <f t="array" ref="R5:R43">MMULT(逆行列係数!C5:AO43,'34'!Q5:Q43)</f>
        <v>0.11935030111870945</v>
      </c>
      <c r="S5" s="80">
        <f t="shared" ref="S5:S38" si="5">I5+R5</f>
        <v>0.17062997806798927</v>
      </c>
      <c r="T5" s="81">
        <f>分析係数表!F8</f>
        <v>0.4520504153237429</v>
      </c>
      <c r="U5" s="82">
        <f t="shared" ref="U5:U43" si="6">S5*T5</f>
        <v>7.7133352452315687E-2</v>
      </c>
      <c r="V5" s="83">
        <f>分析係数表!D8</f>
        <v>0.2736524906322878</v>
      </c>
      <c r="W5" s="127">
        <f t="shared" ref="W5:W43" si="7">ROUND(S5*V5,0)</f>
        <v>0</v>
      </c>
      <c r="X5" s="72">
        <f>分析係数表!E8</f>
        <v>4.6479574456934729E-2</v>
      </c>
      <c r="Y5" s="126">
        <f t="shared" ref="Y5:Y43" si="8">ROUND(S5*X5,0)</f>
        <v>0</v>
      </c>
    </row>
    <row r="6" spans="1:25" x14ac:dyDescent="0.15">
      <c r="A6" s="10" t="s">
        <v>177</v>
      </c>
      <c r="B6" s="9" t="s">
        <v>221</v>
      </c>
      <c r="C6" s="86"/>
      <c r="D6" s="99">
        <f>投入係数表!AJ6</f>
        <v>5.8520395402804935E-5</v>
      </c>
      <c r="E6" s="100">
        <f t="shared" ref="E6:E43" si="9">$C$38*D6</f>
        <v>5.8520395402804938E-3</v>
      </c>
      <c r="F6" s="81">
        <f>分析係数表!C9</f>
        <v>0.40976645435244163</v>
      </c>
      <c r="G6" s="100">
        <f t="shared" si="0"/>
        <v>2.3979694931510307E-3</v>
      </c>
      <c r="H6" s="100">
        <v>4.6218300900710855E-3</v>
      </c>
      <c r="I6" s="100">
        <f t="shared" si="1"/>
        <v>4.6218300900710855E-3</v>
      </c>
      <c r="J6" s="81">
        <f>分析係数表!G9</f>
        <v>0.27278621711745094</v>
      </c>
      <c r="K6" s="101">
        <f t="shared" si="2"/>
        <v>1.260771546430099E-3</v>
      </c>
      <c r="L6" s="75"/>
      <c r="M6" s="76"/>
      <c r="N6" s="77">
        <f>分析係数表!H9</f>
        <v>5.6766522140644718E-4</v>
      </c>
      <c r="O6" s="78">
        <f t="shared" si="3"/>
        <v>2.1619652193939687E-2</v>
      </c>
      <c r="P6" s="72">
        <f>分析係数表!C9</f>
        <v>0.40976645435244163</v>
      </c>
      <c r="Q6" s="78">
        <f t="shared" si="4"/>
        <v>8.8590082238436518E-3</v>
      </c>
      <c r="R6" s="79">
        <v>1.1924960004798573E-2</v>
      </c>
      <c r="S6" s="80">
        <f t="shared" si="5"/>
        <v>1.6546790094869659E-2</v>
      </c>
      <c r="T6" s="81">
        <f>分析係数表!F9</f>
        <v>0.74407187847350875</v>
      </c>
      <c r="U6" s="82">
        <f t="shared" si="6"/>
        <v>1.2312001188596516E-2</v>
      </c>
      <c r="V6" s="83">
        <f>分析係数表!D9</f>
        <v>0.14440533530937386</v>
      </c>
      <c r="W6" s="127">
        <f t="shared" si="7"/>
        <v>0</v>
      </c>
      <c r="X6" s="72">
        <f>分析係数表!E9</f>
        <v>0.11439422008151168</v>
      </c>
      <c r="Y6" s="126">
        <f t="shared" si="8"/>
        <v>0</v>
      </c>
    </row>
    <row r="7" spans="1:25" x14ac:dyDescent="0.15">
      <c r="A7" s="10" t="s">
        <v>178</v>
      </c>
      <c r="B7" s="9" t="s">
        <v>222</v>
      </c>
      <c r="C7" s="86"/>
      <c r="D7" s="99">
        <f>投入係数表!AJ7</f>
        <v>5.2947024412061607E-4</v>
      </c>
      <c r="E7" s="100">
        <f t="shared" si="9"/>
        <v>5.2947024412061609E-2</v>
      </c>
      <c r="F7" s="81">
        <f>分析係数表!C10</f>
        <v>0.68007710705743762</v>
      </c>
      <c r="G7" s="100">
        <f t="shared" si="0"/>
        <v>3.6008059189454385E-2</v>
      </c>
      <c r="H7" s="100">
        <v>4.3082636270517553E-2</v>
      </c>
      <c r="I7" s="100">
        <f t="shared" si="1"/>
        <v>4.3082636270517553E-2</v>
      </c>
      <c r="J7" s="81">
        <f>分析係数表!G10</f>
        <v>0.17854260725424764</v>
      </c>
      <c r="K7" s="101">
        <f t="shared" si="2"/>
        <v>7.6920862071246203E-3</v>
      </c>
      <c r="L7" s="75"/>
      <c r="M7" s="76"/>
      <c r="N7" s="77">
        <f>分析係数表!H10</f>
        <v>1.290834700219075E-3</v>
      </c>
      <c r="O7" s="78">
        <f t="shared" si="3"/>
        <v>4.9161717516287937E-2</v>
      </c>
      <c r="P7" s="72">
        <f>分析係数表!C10</f>
        <v>0.68007710705743762</v>
      </c>
      <c r="Q7" s="78">
        <f t="shared" si="4"/>
        <v>3.3433758626452058E-2</v>
      </c>
      <c r="R7" s="79">
        <v>5.6393657180767782E-2</v>
      </c>
      <c r="S7" s="80">
        <f t="shared" si="5"/>
        <v>9.9476293451285336E-2</v>
      </c>
      <c r="T7" s="81">
        <f>分析係数表!F10</f>
        <v>0.51654343606185527</v>
      </c>
      <c r="U7" s="82">
        <f t="shared" si="6"/>
        <v>5.1383826426024355E-2</v>
      </c>
      <c r="V7" s="83">
        <f>分析係数表!D10</f>
        <v>9.7799297694606213E-2</v>
      </c>
      <c r="W7" s="127">
        <f t="shared" si="7"/>
        <v>0</v>
      </c>
      <c r="X7" s="72">
        <f>分析係数表!E10</f>
        <v>2.6958057972911079E-2</v>
      </c>
      <c r="Y7" s="126">
        <f t="shared" si="8"/>
        <v>0</v>
      </c>
    </row>
    <row r="8" spans="1:25" x14ac:dyDescent="0.15">
      <c r="A8" s="10" t="s">
        <v>179</v>
      </c>
      <c r="B8" s="9" t="s">
        <v>27</v>
      </c>
      <c r="C8" s="86"/>
      <c r="D8" s="99">
        <f>投入係数表!AJ8</f>
        <v>9.0567278599579074E-6</v>
      </c>
      <c r="E8" s="100">
        <f t="shared" si="9"/>
        <v>9.0567278599579075E-4</v>
      </c>
      <c r="F8" s="81">
        <f>分析係数表!C11</f>
        <v>2.1147201560344109E-2</v>
      </c>
      <c r="G8" s="100">
        <f t="shared" si="0"/>
        <v>1.9152444953171383E-5</v>
      </c>
      <c r="H8" s="100">
        <v>1.4239261950235223E-2</v>
      </c>
      <c r="I8" s="100">
        <f t="shared" si="1"/>
        <v>1.4239261950235223E-2</v>
      </c>
      <c r="J8" s="81">
        <f>分析係数表!G11</f>
        <v>0.2349962690544718</v>
      </c>
      <c r="K8" s="101">
        <f t="shared" si="2"/>
        <v>3.3461734323945794E-3</v>
      </c>
      <c r="L8" s="75"/>
      <c r="M8" s="76"/>
      <c r="N8" s="77">
        <f>分析係数表!H11</f>
        <v>-2.2238602446561594E-5</v>
      </c>
      <c r="O8" s="78">
        <f t="shared" si="3"/>
        <v>-8.4696196286739316E-4</v>
      </c>
      <c r="P8" s="72">
        <f>分析係数表!C11</f>
        <v>2.1147201560344109E-2</v>
      </c>
      <c r="Q8" s="78">
        <f t="shared" si="4"/>
        <v>-1.7910875342701446E-5</v>
      </c>
      <c r="R8" s="79">
        <v>9.8488986501059656E-3</v>
      </c>
      <c r="S8" s="80">
        <f t="shared" si="5"/>
        <v>2.4088160600341191E-2</v>
      </c>
      <c r="T8" s="81">
        <f>分析係数表!F11</f>
        <v>0.38828483104146677</v>
      </c>
      <c r="U8" s="82">
        <f t="shared" si="6"/>
        <v>9.3530673688031959E-3</v>
      </c>
      <c r="V8" s="83">
        <f>分析係数表!D11</f>
        <v>2.238567316917173E-2</v>
      </c>
      <c r="W8" s="127">
        <f t="shared" si="7"/>
        <v>0</v>
      </c>
      <c r="X8" s="72">
        <f>分析係数表!E11</f>
        <v>2.1852680950858117E-2</v>
      </c>
      <c r="Y8" s="126">
        <f t="shared" si="8"/>
        <v>0</v>
      </c>
    </row>
    <row r="9" spans="1:25" x14ac:dyDescent="0.15">
      <c r="A9" s="10" t="s">
        <v>180</v>
      </c>
      <c r="B9" s="9" t="s">
        <v>151</v>
      </c>
      <c r="C9" s="86"/>
      <c r="D9" s="99">
        <f>投入係数表!AJ9</f>
        <v>8.3621465002365197E-3</v>
      </c>
      <c r="E9" s="100">
        <f t="shared" si="9"/>
        <v>0.83621465002365203</v>
      </c>
      <c r="F9" s="81">
        <f>分析係数表!C12</f>
        <v>0.26979296775158057</v>
      </c>
      <c r="G9" s="100">
        <f t="shared" si="0"/>
        <v>0.2256048321072304</v>
      </c>
      <c r="H9" s="100">
        <v>0.28786641456574219</v>
      </c>
      <c r="I9" s="100">
        <f t="shared" si="1"/>
        <v>0.28786641456574219</v>
      </c>
      <c r="J9" s="81">
        <f>分析係数表!G12</f>
        <v>0.14399966915404239</v>
      </c>
      <c r="K9" s="101">
        <f t="shared" si="2"/>
        <v>4.1452668458027281E-2</v>
      </c>
      <c r="L9" s="75"/>
      <c r="M9" s="76"/>
      <c r="N9" s="77">
        <f>分析係数表!H12</f>
        <v>8.4790563397567215E-2</v>
      </c>
      <c r="O9" s="78">
        <f t="shared" si="3"/>
        <v>3.2292668651459797</v>
      </c>
      <c r="P9" s="72">
        <f>分析係数表!C12</f>
        <v>0.26979296775158057</v>
      </c>
      <c r="Q9" s="78">
        <f t="shared" si="4"/>
        <v>0.87123349120957694</v>
      </c>
      <c r="R9" s="79">
        <v>1.1006402838451683</v>
      </c>
      <c r="S9" s="80">
        <f t="shared" si="5"/>
        <v>1.3885066984109105</v>
      </c>
      <c r="T9" s="81">
        <f>分析係数表!F12</f>
        <v>0.33481714299007204</v>
      </c>
      <c r="U9" s="82">
        <f t="shared" si="6"/>
        <v>0.46489584578451865</v>
      </c>
      <c r="V9" s="83">
        <f>分析係数表!D12</f>
        <v>3.7088865741159563E-2</v>
      </c>
      <c r="W9" s="127">
        <f t="shared" si="7"/>
        <v>0</v>
      </c>
      <c r="X9" s="72">
        <f>分析係数表!E12</f>
        <v>3.539948357013805E-2</v>
      </c>
      <c r="Y9" s="126">
        <f t="shared" si="8"/>
        <v>0</v>
      </c>
    </row>
    <row r="10" spans="1:25" x14ac:dyDescent="0.15">
      <c r="A10" s="10" t="s">
        <v>181</v>
      </c>
      <c r="B10" s="9" t="s">
        <v>28</v>
      </c>
      <c r="C10" s="86"/>
      <c r="D10" s="99">
        <f>投入係数表!AJ10</f>
        <v>2.8344074844799034E-3</v>
      </c>
      <c r="E10" s="100">
        <f t="shared" si="9"/>
        <v>0.28344074844799033</v>
      </c>
      <c r="F10" s="81">
        <f>分析係数表!C13</f>
        <v>6.684233532602335E-2</v>
      </c>
      <c r="G10" s="100">
        <f t="shared" si="0"/>
        <v>1.8945841552819601E-2</v>
      </c>
      <c r="H10" s="100">
        <v>2.2750166908427714E-2</v>
      </c>
      <c r="I10" s="100">
        <f t="shared" si="1"/>
        <v>2.2750166908427714E-2</v>
      </c>
      <c r="J10" s="81">
        <f>分析係数表!G13</f>
        <v>0.23596605339775753</v>
      </c>
      <c r="K10" s="101">
        <f t="shared" si="2"/>
        <v>5.3682670995219501E-3</v>
      </c>
      <c r="L10" s="75"/>
      <c r="M10" s="76"/>
      <c r="N10" s="77">
        <f>分析係数表!H13</f>
        <v>1.6879182236800124E-2</v>
      </c>
      <c r="O10" s="78">
        <f t="shared" si="3"/>
        <v>0.642847290122183</v>
      </c>
      <c r="P10" s="72">
        <f>分析係数表!C13</f>
        <v>6.684233532602335E-2</v>
      </c>
      <c r="Q10" s="78">
        <f t="shared" si="4"/>
        <v>4.2969414129772371E-2</v>
      </c>
      <c r="R10" s="79">
        <v>4.800586319778747E-2</v>
      </c>
      <c r="S10" s="80">
        <f t="shared" si="5"/>
        <v>7.0756030106215187E-2</v>
      </c>
      <c r="T10" s="81">
        <f>分析係数表!F13</f>
        <v>0.36934894381465649</v>
      </c>
      <c r="U10" s="82">
        <f t="shared" si="6"/>
        <v>2.6133664988248616E-2</v>
      </c>
      <c r="V10" s="83">
        <f>分析係数表!D13</f>
        <v>0.1651861487951434</v>
      </c>
      <c r="W10" s="127">
        <f t="shared" si="7"/>
        <v>0</v>
      </c>
      <c r="X10" s="72">
        <f>分析係数表!E13</f>
        <v>0.12199715046769498</v>
      </c>
      <c r="Y10" s="126">
        <f t="shared" si="8"/>
        <v>0</v>
      </c>
    </row>
    <row r="11" spans="1:25" x14ac:dyDescent="0.15">
      <c r="A11" s="10" t="s">
        <v>182</v>
      </c>
      <c r="B11" s="9" t="s">
        <v>223</v>
      </c>
      <c r="C11" s="86"/>
      <c r="D11" s="99">
        <f>投入係数表!AJ11</f>
        <v>5.1504914668206777E-3</v>
      </c>
      <c r="E11" s="100">
        <f t="shared" si="9"/>
        <v>0.5150491466820678</v>
      </c>
      <c r="F11" s="81">
        <f>分析係数表!C14</f>
        <v>0.21710827927701792</v>
      </c>
      <c r="G11" s="100">
        <f t="shared" si="0"/>
        <v>0.11182143397924015</v>
      </c>
      <c r="H11" s="100">
        <v>0.18289313097561505</v>
      </c>
      <c r="I11" s="100">
        <f t="shared" si="1"/>
        <v>0.18289313097561505</v>
      </c>
      <c r="J11" s="81">
        <f>分析係数表!G14</f>
        <v>0.17574790290253137</v>
      </c>
      <c r="K11" s="101">
        <f t="shared" si="2"/>
        <v>3.2143084224242342E-2</v>
      </c>
      <c r="L11" s="75"/>
      <c r="M11" s="76"/>
      <c r="N11" s="77">
        <f>分析係数表!H14</f>
        <v>1.1225515443921091E-3</v>
      </c>
      <c r="O11" s="78">
        <f t="shared" si="3"/>
        <v>4.2752617289813791E-2</v>
      </c>
      <c r="P11" s="72">
        <f>分析係数表!C14</f>
        <v>0.21710827927701792</v>
      </c>
      <c r="Q11" s="78">
        <f t="shared" si="4"/>
        <v>9.2819471743803578E-3</v>
      </c>
      <c r="R11" s="79">
        <v>5.2223877754357988E-2</v>
      </c>
      <c r="S11" s="80">
        <f t="shared" si="5"/>
        <v>0.23511700872997304</v>
      </c>
      <c r="T11" s="81">
        <f>分析係数表!F14</f>
        <v>0.32729567218469302</v>
      </c>
      <c r="U11" s="82">
        <f t="shared" si="6"/>
        <v>7.695277941433086E-2</v>
      </c>
      <c r="V11" s="83">
        <f>分析係数表!D14</f>
        <v>4.5196804531672026E-2</v>
      </c>
      <c r="W11" s="127">
        <f t="shared" si="7"/>
        <v>0</v>
      </c>
      <c r="X11" s="72">
        <f>分析係数表!E14</f>
        <v>3.8130342673435243E-2</v>
      </c>
      <c r="Y11" s="126">
        <f t="shared" si="8"/>
        <v>0</v>
      </c>
    </row>
    <row r="12" spans="1:25" x14ac:dyDescent="0.15">
      <c r="A12" s="10" t="s">
        <v>183</v>
      </c>
      <c r="B12" s="9" t="s">
        <v>29</v>
      </c>
      <c r="C12" s="86"/>
      <c r="D12" s="99">
        <f>投入係数表!AJ12</f>
        <v>0.13530089584971963</v>
      </c>
      <c r="E12" s="100">
        <f t="shared" si="9"/>
        <v>13.530089584971963</v>
      </c>
      <c r="F12" s="81">
        <f>分析係数表!C15</f>
        <v>0.1777237835164599</v>
      </c>
      <c r="G12" s="100">
        <f t="shared" si="0"/>
        <v>2.4046187123578657</v>
      </c>
      <c r="H12" s="100">
        <v>2.6321129564213464</v>
      </c>
      <c r="I12" s="100">
        <f t="shared" si="1"/>
        <v>2.6321129564213464</v>
      </c>
      <c r="J12" s="81">
        <f>分析係数表!G15</f>
        <v>0.10387096116118634</v>
      </c>
      <c r="K12" s="101">
        <f t="shared" si="2"/>
        <v>0.27340010266829701</v>
      </c>
      <c r="L12" s="75"/>
      <c r="M12" s="76"/>
      <c r="N12" s="77">
        <f>分析係数表!H15</f>
        <v>7.5144901505810619E-3</v>
      </c>
      <c r="O12" s="78">
        <f t="shared" si="3"/>
        <v>0.2861909754975574</v>
      </c>
      <c r="P12" s="72">
        <f>分析係数表!C15</f>
        <v>0.1777237835164599</v>
      </c>
      <c r="Q12" s="78">
        <f t="shared" si="4"/>
        <v>5.0862942973692371E-2</v>
      </c>
      <c r="R12" s="79">
        <v>0.11938538039134163</v>
      </c>
      <c r="S12" s="80">
        <f t="shared" si="5"/>
        <v>2.7514983368126882</v>
      </c>
      <c r="T12" s="81">
        <f>分析係数表!F15</f>
        <v>0.33005409485469872</v>
      </c>
      <c r="U12" s="82">
        <f t="shared" si="6"/>
        <v>0.90814329305092079</v>
      </c>
      <c r="V12" s="83">
        <f>分析係数表!D15</f>
        <v>1.862209422908882E-2</v>
      </c>
      <c r="W12" s="127">
        <f t="shared" si="7"/>
        <v>0</v>
      </c>
      <c r="X12" s="72">
        <f>分析係数表!E15</f>
        <v>1.8544573004253467E-2</v>
      </c>
      <c r="Y12" s="126">
        <f t="shared" si="8"/>
        <v>0</v>
      </c>
    </row>
    <row r="13" spans="1:25" x14ac:dyDescent="0.15">
      <c r="A13" s="10" t="s">
        <v>184</v>
      </c>
      <c r="B13" s="9" t="s">
        <v>30</v>
      </c>
      <c r="C13" s="86"/>
      <c r="D13" s="99">
        <f>投入係数表!AJ13</f>
        <v>3.6498613275630365E-3</v>
      </c>
      <c r="E13" s="100">
        <f t="shared" si="9"/>
        <v>0.36498613275630365</v>
      </c>
      <c r="F13" s="81">
        <f>分析係数表!C16</f>
        <v>0.12368252551663639</v>
      </c>
      <c r="G13" s="100">
        <f t="shared" si="0"/>
        <v>4.514240667784996E-2</v>
      </c>
      <c r="H13" s="100">
        <v>8.43155851466829E-2</v>
      </c>
      <c r="I13" s="100">
        <f t="shared" si="1"/>
        <v>8.43155851466829E-2</v>
      </c>
      <c r="J13" s="81">
        <f>分析係数表!G16</f>
        <v>1.9772048092292722E-2</v>
      </c>
      <c r="K13" s="101">
        <f t="shared" si="2"/>
        <v>1.6670918044500163E-3</v>
      </c>
      <c r="L13" s="75"/>
      <c r="M13" s="76"/>
      <c r="N13" s="77">
        <f>分析係数表!H16</f>
        <v>1.7113434381227897E-2</v>
      </c>
      <c r="O13" s="78">
        <f t="shared" si="3"/>
        <v>0.65176883348477488</v>
      </c>
      <c r="P13" s="72">
        <f>分析係数表!C16</f>
        <v>0.12368252551663639</v>
      </c>
      <c r="Q13" s="78">
        <f t="shared" si="4"/>
        <v>8.0612415378429003E-2</v>
      </c>
      <c r="R13" s="79">
        <v>0.11716327202458539</v>
      </c>
      <c r="S13" s="80">
        <f t="shared" si="5"/>
        <v>0.20147885717126829</v>
      </c>
      <c r="T13" s="81">
        <f>分析係数表!F16</f>
        <v>0.17086837167280561</v>
      </c>
      <c r="U13" s="82">
        <f t="shared" si="6"/>
        <v>3.4426364251352384E-2</v>
      </c>
      <c r="V13" s="83">
        <f>分析係数表!D16</f>
        <v>1.2952602682604767E-2</v>
      </c>
      <c r="W13" s="127">
        <f t="shared" si="7"/>
        <v>0</v>
      </c>
      <c r="X13" s="72">
        <f>分析係数表!E16</f>
        <v>1.2952602682604767E-2</v>
      </c>
      <c r="Y13" s="126">
        <f t="shared" si="8"/>
        <v>0</v>
      </c>
    </row>
    <row r="14" spans="1:25" x14ac:dyDescent="0.15">
      <c r="A14" s="10" t="s">
        <v>2</v>
      </c>
      <c r="B14" s="9" t="s">
        <v>469</v>
      </c>
      <c r="C14" s="86"/>
      <c r="D14" s="99">
        <f>投入係数表!AJ14</f>
        <v>2.1262410329685793E-3</v>
      </c>
      <c r="E14" s="100">
        <f t="shared" si="9"/>
        <v>0.21262410329685794</v>
      </c>
      <c r="F14" s="81">
        <f>分析係数表!C17</f>
        <v>0.19283956701830429</v>
      </c>
      <c r="G14" s="100">
        <f t="shared" si="0"/>
        <v>4.1002340017421292E-2</v>
      </c>
      <c r="H14" s="100">
        <v>8.5541456984001826E-2</v>
      </c>
      <c r="I14" s="100">
        <f t="shared" si="1"/>
        <v>8.5541456984001826E-2</v>
      </c>
      <c r="J14" s="81">
        <f>分析係数表!G17</f>
        <v>0.23402763404868787</v>
      </c>
      <c r="K14" s="101">
        <f t="shared" si="2"/>
        <v>2.0019064791043553E-2</v>
      </c>
      <c r="L14" s="75"/>
      <c r="M14" s="76"/>
      <c r="N14" s="77">
        <f>分析係数表!H17</f>
        <v>3.1766349957435482E-3</v>
      </c>
      <c r="O14" s="78">
        <f t="shared" si="3"/>
        <v>0.12098282784511023</v>
      </c>
      <c r="P14" s="72">
        <f>分析係数表!C17</f>
        <v>0.19283956701830429</v>
      </c>
      <c r="Q14" s="78">
        <f t="shared" si="4"/>
        <v>2.3330276138301104E-2</v>
      </c>
      <c r="R14" s="79">
        <v>5.3637265822125441E-2</v>
      </c>
      <c r="S14" s="80">
        <f t="shared" si="5"/>
        <v>0.13917872280612725</v>
      </c>
      <c r="T14" s="81">
        <f>分析係数表!F17</f>
        <v>0.36995154049829787</v>
      </c>
      <c r="U14" s="82">
        <f t="shared" si="6"/>
        <v>5.1489382906712358E-2</v>
      </c>
      <c r="V14" s="83">
        <f>分析係数表!D17</f>
        <v>4.4453920652026524E-2</v>
      </c>
      <c r="W14" s="127">
        <f t="shared" si="7"/>
        <v>0</v>
      </c>
      <c r="X14" s="72">
        <f>分析係数表!E17</f>
        <v>4.2061277361062542E-2</v>
      </c>
      <c r="Y14" s="126">
        <f t="shared" si="8"/>
        <v>0</v>
      </c>
    </row>
    <row r="15" spans="1:25" x14ac:dyDescent="0.15">
      <c r="A15" s="10" t="s">
        <v>3</v>
      </c>
      <c r="B15" s="9" t="s">
        <v>31</v>
      </c>
      <c r="C15" s="86"/>
      <c r="D15" s="99">
        <f>投入係数表!AJ15</f>
        <v>7.9037367362478814E-4</v>
      </c>
      <c r="E15" s="100">
        <f t="shared" si="9"/>
        <v>7.9037367362478808E-2</v>
      </c>
      <c r="F15" s="81">
        <f>分析係数表!C18</f>
        <v>0.30630539049432115</v>
      </c>
      <c r="G15" s="100">
        <f t="shared" si="0"/>
        <v>2.4209571673607187E-2</v>
      </c>
      <c r="H15" s="100">
        <v>4.2438420090061026E-2</v>
      </c>
      <c r="I15" s="100">
        <f t="shared" si="1"/>
        <v>4.2438420090061026E-2</v>
      </c>
      <c r="J15" s="81">
        <f>分析係数表!G18</f>
        <v>0.21755179396051724</v>
      </c>
      <c r="K15" s="101">
        <f t="shared" si="2"/>
        <v>9.2325544234428316E-3</v>
      </c>
      <c r="L15" s="75"/>
      <c r="M15" s="76"/>
      <c r="N15" s="77">
        <f>分析係数表!H18</f>
        <v>5.3704565311248737E-4</v>
      </c>
      <c r="O15" s="78">
        <f t="shared" si="3"/>
        <v>2.0453499342081224E-2</v>
      </c>
      <c r="P15" s="72">
        <f>分析係数表!C18</f>
        <v>0.30630539049432115</v>
      </c>
      <c r="Q15" s="78">
        <f t="shared" si="4"/>
        <v>6.2650171029515304E-3</v>
      </c>
      <c r="R15" s="79">
        <v>1.6555511735817839E-2</v>
      </c>
      <c r="S15" s="80">
        <f t="shared" si="5"/>
        <v>5.8993931825878865E-2</v>
      </c>
      <c r="T15" s="81">
        <f>分析係数表!F18</f>
        <v>0.4635011306393737</v>
      </c>
      <c r="U15" s="82">
        <f t="shared" si="6"/>
        <v>2.7343754102156986E-2</v>
      </c>
      <c r="V15" s="83">
        <f>分析係数表!D18</f>
        <v>4.1488554421314744E-2</v>
      </c>
      <c r="W15" s="127">
        <f t="shared" si="7"/>
        <v>0</v>
      </c>
      <c r="X15" s="72">
        <f>分析係数表!E18</f>
        <v>3.8178621954614265E-2</v>
      </c>
      <c r="Y15" s="126">
        <f t="shared" si="8"/>
        <v>0</v>
      </c>
    </row>
    <row r="16" spans="1:25" x14ac:dyDescent="0.15">
      <c r="A16" s="10" t="s">
        <v>4</v>
      </c>
      <c r="B16" s="9" t="s">
        <v>32</v>
      </c>
      <c r="C16" s="86"/>
      <c r="D16" s="99">
        <f>投入係数表!AJ16</f>
        <v>1.7416784346072899E-6</v>
      </c>
      <c r="E16" s="100">
        <f t="shared" si="9"/>
        <v>1.74167843460729E-4</v>
      </c>
      <c r="F16" s="81">
        <f>分析係数表!C19</f>
        <v>0.36966314955627488</v>
      </c>
      <c r="G16" s="100">
        <f t="shared" si="0"/>
        <v>6.4383433565117331E-5</v>
      </c>
      <c r="H16" s="100">
        <v>1.8807014177791594E-2</v>
      </c>
      <c r="I16" s="100">
        <f t="shared" si="1"/>
        <v>1.8807014177791594E-2</v>
      </c>
      <c r="J16" s="81">
        <f>分析係数表!G19</f>
        <v>4.2381117789262797E-2</v>
      </c>
      <c r="K16" s="101">
        <f t="shared" si="2"/>
        <v>7.9706228313332101E-4</v>
      </c>
      <c r="L16" s="75"/>
      <c r="M16" s="76"/>
      <c r="N16" s="77">
        <f>分析係数表!H19</f>
        <v>-1.254655481313475E-4</v>
      </c>
      <c r="O16" s="78">
        <f t="shared" si="3"/>
        <v>-4.7783824173712628E-3</v>
      </c>
      <c r="P16" s="72">
        <f>分析係数表!C19</f>
        <v>0.36966314955627488</v>
      </c>
      <c r="Q16" s="78">
        <f t="shared" si="4"/>
        <v>-1.7663918941897875E-3</v>
      </c>
      <c r="R16" s="79">
        <v>1.1210683239434419E-2</v>
      </c>
      <c r="S16" s="80">
        <f t="shared" si="5"/>
        <v>3.0017697417226014E-2</v>
      </c>
      <c r="T16" s="81">
        <f>分析係数表!F19</f>
        <v>0.17645477862102601</v>
      </c>
      <c r="U16" s="82">
        <f t="shared" si="6"/>
        <v>5.2967661524695609E-3</v>
      </c>
      <c r="V16" s="83">
        <f>分析係数表!D19</f>
        <v>8.3109656186295868E-3</v>
      </c>
      <c r="W16" s="127">
        <f t="shared" si="7"/>
        <v>0</v>
      </c>
      <c r="X16" s="72">
        <f>分析係数表!E19</f>
        <v>8.1137788631236215E-3</v>
      </c>
      <c r="Y16" s="126">
        <f t="shared" si="8"/>
        <v>0</v>
      </c>
    </row>
    <row r="17" spans="1:25" x14ac:dyDescent="0.15">
      <c r="A17" s="10" t="s">
        <v>5</v>
      </c>
      <c r="B17" s="9" t="s">
        <v>33</v>
      </c>
      <c r="C17" s="86"/>
      <c r="D17" s="99">
        <f>投入係数表!AJ17</f>
        <v>1.283965341992494E-3</v>
      </c>
      <c r="E17" s="100">
        <f t="shared" si="9"/>
        <v>0.1283965341992494</v>
      </c>
      <c r="F17" s="81">
        <f>分析係数表!C20</f>
        <v>0.11840151680286914</v>
      </c>
      <c r="G17" s="100">
        <f t="shared" si="0"/>
        <v>1.5202344401422591E-2</v>
      </c>
      <c r="H17" s="100">
        <v>2.2063774550088386E-2</v>
      </c>
      <c r="I17" s="100">
        <f t="shared" si="1"/>
        <v>2.2063774550088386E-2</v>
      </c>
      <c r="J17" s="81">
        <f>分析係数表!G20</f>
        <v>0.11103277983246747</v>
      </c>
      <c r="K17" s="101">
        <f t="shared" si="2"/>
        <v>2.4498022218931628E-3</v>
      </c>
      <c r="L17" s="75"/>
      <c r="M17" s="76"/>
      <c r="N17" s="77">
        <f>分析係数表!H20</f>
        <v>6.0558701736942728E-4</v>
      </c>
      <c r="O17" s="78">
        <f t="shared" si="3"/>
        <v>2.306391195897849E-2</v>
      </c>
      <c r="P17" s="72">
        <f>分析係数表!C20</f>
        <v>0.11840151680286914</v>
      </c>
      <c r="Q17" s="78">
        <f t="shared" si="4"/>
        <v>2.7308021593508863E-3</v>
      </c>
      <c r="R17" s="79">
        <v>7.1221609434060154E-3</v>
      </c>
      <c r="S17" s="80">
        <f t="shared" si="5"/>
        <v>2.9185935493494401E-2</v>
      </c>
      <c r="T17" s="81">
        <f>分析係数表!F20</f>
        <v>0.24737258814980315</v>
      </c>
      <c r="U17" s="82">
        <f t="shared" si="6"/>
        <v>7.2198004005989119E-3</v>
      </c>
      <c r="V17" s="83">
        <f>分析係数表!D20</f>
        <v>2.4837040813006365E-2</v>
      </c>
      <c r="W17" s="127">
        <f t="shared" si="7"/>
        <v>0</v>
      </c>
      <c r="X17" s="72">
        <f>分析係数表!E20</f>
        <v>2.4562278789456368E-2</v>
      </c>
      <c r="Y17" s="126">
        <f t="shared" si="8"/>
        <v>0</v>
      </c>
    </row>
    <row r="18" spans="1:25" x14ac:dyDescent="0.15">
      <c r="A18" s="10" t="s">
        <v>6</v>
      </c>
      <c r="B18" s="9" t="s">
        <v>34</v>
      </c>
      <c r="C18" s="86"/>
      <c r="D18" s="99">
        <f>投入係数表!AJ18</f>
        <v>3.3370558807075675E-4</v>
      </c>
      <c r="E18" s="100">
        <f t="shared" si="9"/>
        <v>3.3370558807075679E-2</v>
      </c>
      <c r="F18" s="81">
        <f>分析係数表!C21</f>
        <v>0.26258212636596168</v>
      </c>
      <c r="G18" s="100">
        <f t="shared" si="0"/>
        <v>8.7625122895823009E-3</v>
      </c>
      <c r="H18" s="100">
        <v>3.9922983083751258E-2</v>
      </c>
      <c r="I18" s="100">
        <f t="shared" si="1"/>
        <v>3.9922983083751258E-2</v>
      </c>
      <c r="J18" s="81">
        <f>分析係数表!G21</f>
        <v>0.28467983327929475</v>
      </c>
      <c r="K18" s="101">
        <f t="shared" si="2"/>
        <v>1.1365268168294413E-2</v>
      </c>
      <c r="L18" s="75"/>
      <c r="M18" s="76"/>
      <c r="N18" s="77">
        <f>分析係数表!H21</f>
        <v>1.0324354165676096E-3</v>
      </c>
      <c r="O18" s="78">
        <f t="shared" si="3"/>
        <v>3.932052515670189E-2</v>
      </c>
      <c r="P18" s="72">
        <f>分析係数表!C21</f>
        <v>0.26258212636596168</v>
      </c>
      <c r="Q18" s="78">
        <f t="shared" si="4"/>
        <v>1.0324867105473071E-2</v>
      </c>
      <c r="R18" s="79">
        <v>2.9994417650861374E-2</v>
      </c>
      <c r="S18" s="80">
        <f t="shared" si="5"/>
        <v>6.9917400734612639E-2</v>
      </c>
      <c r="T18" s="81">
        <f>分析係数表!F21</f>
        <v>0.42515189534375575</v>
      </c>
      <c r="U18" s="82">
        <f t="shared" si="6"/>
        <v>2.9725515439829465E-2</v>
      </c>
      <c r="V18" s="83">
        <f>分析係数表!D21</f>
        <v>6.1343946819791585E-2</v>
      </c>
      <c r="W18" s="127">
        <f t="shared" si="7"/>
        <v>0</v>
      </c>
      <c r="X18" s="72">
        <f>分析係数表!E21</f>
        <v>5.4343995376178865E-2</v>
      </c>
      <c r="Y18" s="126">
        <f t="shared" si="8"/>
        <v>0</v>
      </c>
    </row>
    <row r="19" spans="1:25" x14ac:dyDescent="0.15">
      <c r="A19" s="10" t="s">
        <v>7</v>
      </c>
      <c r="B19" s="9" t="s">
        <v>225</v>
      </c>
      <c r="C19" s="86"/>
      <c r="D19" s="99">
        <f>投入係数表!AJ19</f>
        <v>0</v>
      </c>
      <c r="E19" s="100">
        <f t="shared" si="9"/>
        <v>0</v>
      </c>
      <c r="F19" s="81">
        <f>分析係数表!C22</f>
        <v>0.19256748567873505</v>
      </c>
      <c r="G19" s="100">
        <f t="shared" si="0"/>
        <v>0</v>
      </c>
      <c r="H19" s="100">
        <v>2.0071603448517557E-2</v>
      </c>
      <c r="I19" s="100">
        <f t="shared" si="1"/>
        <v>2.0071603448517557E-2</v>
      </c>
      <c r="J19" s="81">
        <f>分析係数表!G22</f>
        <v>0.19753386347788673</v>
      </c>
      <c r="K19" s="101">
        <f t="shared" si="2"/>
        <v>3.9648213753817477E-3</v>
      </c>
      <c r="L19" s="75"/>
      <c r="M19" s="76"/>
      <c r="N19" s="77">
        <f>分析係数表!H22</f>
        <v>4.8211298587508529E-5</v>
      </c>
      <c r="O19" s="78">
        <f t="shared" si="3"/>
        <v>1.83613768815655E-3</v>
      </c>
      <c r="P19" s="72">
        <f>分析係数表!C22</f>
        <v>0.19256748567873505</v>
      </c>
      <c r="Q19" s="78">
        <f t="shared" si="4"/>
        <v>3.5358041796827212E-4</v>
      </c>
      <c r="R19" s="79">
        <v>8.6310136526247527E-3</v>
      </c>
      <c r="S19" s="80">
        <f t="shared" si="5"/>
        <v>2.870261710114231E-2</v>
      </c>
      <c r="T19" s="81">
        <f>分析係数表!F22</f>
        <v>0.41915604646677446</v>
      </c>
      <c r="U19" s="82">
        <f t="shared" si="6"/>
        <v>1.203087550736444E-2</v>
      </c>
      <c r="V19" s="83">
        <f>分析係数表!D22</f>
        <v>2.9425619037728289E-2</v>
      </c>
      <c r="W19" s="127">
        <f t="shared" si="7"/>
        <v>0</v>
      </c>
      <c r="X19" s="72">
        <f>分析係数表!E22</f>
        <v>2.8940662878506891E-2</v>
      </c>
      <c r="Y19" s="126">
        <f t="shared" si="8"/>
        <v>0</v>
      </c>
    </row>
    <row r="20" spans="1:25" x14ac:dyDescent="0.15">
      <c r="A20" s="10" t="s">
        <v>8</v>
      </c>
      <c r="B20" s="9" t="s">
        <v>226</v>
      </c>
      <c r="C20" s="86"/>
      <c r="D20" s="99">
        <f>投入係数表!AJ20</f>
        <v>0</v>
      </c>
      <c r="E20" s="100">
        <f t="shared" si="9"/>
        <v>0</v>
      </c>
      <c r="F20" s="81">
        <f>分析係数表!C23</f>
        <v>0.20116432520583094</v>
      </c>
      <c r="G20" s="100">
        <f t="shared" si="0"/>
        <v>0</v>
      </c>
      <c r="H20" s="100">
        <v>2.0399899145743475E-2</v>
      </c>
      <c r="I20" s="100">
        <f t="shared" si="1"/>
        <v>2.0399899145743475E-2</v>
      </c>
      <c r="J20" s="81">
        <f>分析係数表!G23</f>
        <v>0.20785566100352021</v>
      </c>
      <c r="K20" s="101">
        <f t="shared" si="2"/>
        <v>4.2402345213436573E-3</v>
      </c>
      <c r="L20" s="75"/>
      <c r="M20" s="76"/>
      <c r="N20" s="77">
        <f>分析係数表!H23</f>
        <v>2.5225877402069866E-5</v>
      </c>
      <c r="O20" s="78">
        <f t="shared" si="3"/>
        <v>9.6073297280480411E-4</v>
      </c>
      <c r="P20" s="72">
        <f>分析係数表!C23</f>
        <v>0.20116432520583094</v>
      </c>
      <c r="Q20" s="78">
        <f t="shared" si="4"/>
        <v>1.9326520017727035E-4</v>
      </c>
      <c r="R20" s="79">
        <v>8.2274748843600577E-3</v>
      </c>
      <c r="S20" s="80">
        <f t="shared" si="5"/>
        <v>2.8627374030103535E-2</v>
      </c>
      <c r="T20" s="81">
        <f>分析係数表!F23</f>
        <v>0.42478695148042223</v>
      </c>
      <c r="U20" s="82">
        <f t="shared" si="6"/>
        <v>1.2160534943137489E-2</v>
      </c>
      <c r="V20" s="83">
        <f>分析係数表!D23</f>
        <v>3.5044555722743287E-2</v>
      </c>
      <c r="W20" s="127">
        <f t="shared" si="7"/>
        <v>0</v>
      </c>
      <c r="X20" s="72">
        <f>分析係数表!E23</f>
        <v>3.4275414947972954E-2</v>
      </c>
      <c r="Y20" s="126">
        <f t="shared" si="8"/>
        <v>0</v>
      </c>
    </row>
    <row r="21" spans="1:25" x14ac:dyDescent="0.15">
      <c r="A21" s="10" t="s">
        <v>9</v>
      </c>
      <c r="B21" s="9" t="s">
        <v>227</v>
      </c>
      <c r="C21" s="86"/>
      <c r="D21" s="99">
        <f>投入係数表!AJ21</f>
        <v>1.0618316744426802E-2</v>
      </c>
      <c r="E21" s="100">
        <f t="shared" si="9"/>
        <v>1.0618316744426803</v>
      </c>
      <c r="F21" s="81">
        <f>分析係数表!C24</f>
        <v>0.46796458506974481</v>
      </c>
      <c r="G21" s="100">
        <f t="shared" si="0"/>
        <v>0.49689961894448126</v>
      </c>
      <c r="H21" s="100">
        <v>0.56075209872838627</v>
      </c>
      <c r="I21" s="100">
        <f t="shared" si="1"/>
        <v>0.56075209872838627</v>
      </c>
      <c r="J21" s="81">
        <f>分析係数表!G24</f>
        <v>0.19290112247208774</v>
      </c>
      <c r="K21" s="101">
        <f t="shared" si="2"/>
        <v>0.10816970927328468</v>
      </c>
      <c r="L21" s="75"/>
      <c r="M21" s="76"/>
      <c r="N21" s="77">
        <f>分析係数表!H24</f>
        <v>1.1220536652328578E-3</v>
      </c>
      <c r="O21" s="78">
        <f t="shared" si="3"/>
        <v>4.2733655454824215E-2</v>
      </c>
      <c r="P21" s="72">
        <f>分析係数表!C24</f>
        <v>0.46796458506974481</v>
      </c>
      <c r="Q21" s="78">
        <f t="shared" si="4"/>
        <v>1.999783734343025E-2</v>
      </c>
      <c r="R21" s="79">
        <v>4.058435871692985E-2</v>
      </c>
      <c r="S21" s="80">
        <f t="shared" si="5"/>
        <v>0.60133645744531616</v>
      </c>
      <c r="T21" s="81">
        <f>分析係数表!F24</f>
        <v>0.36341689561906876</v>
      </c>
      <c r="U21" s="82">
        <f t="shared" si="6"/>
        <v>0.21853582858734505</v>
      </c>
      <c r="V21" s="83">
        <f>分析係数表!D24</f>
        <v>4.5804723184795566E-2</v>
      </c>
      <c r="W21" s="127">
        <f t="shared" si="7"/>
        <v>0</v>
      </c>
      <c r="X21" s="72">
        <f>分析係数表!E24</f>
        <v>4.4933066139114755E-2</v>
      </c>
      <c r="Y21" s="126">
        <f t="shared" si="8"/>
        <v>0</v>
      </c>
    </row>
    <row r="22" spans="1:25" x14ac:dyDescent="0.15">
      <c r="A22" s="10" t="s">
        <v>10</v>
      </c>
      <c r="B22" s="9" t="s">
        <v>228</v>
      </c>
      <c r="C22" s="86"/>
      <c r="D22" s="99">
        <f>投入係数表!AJ22</f>
        <v>3.4833568692145798E-6</v>
      </c>
      <c r="E22" s="100">
        <f t="shared" si="9"/>
        <v>3.4833568692145799E-4</v>
      </c>
      <c r="F22" s="81">
        <f>分析係数表!C25</f>
        <v>0.11839811615034102</v>
      </c>
      <c r="G22" s="100">
        <f t="shared" si="0"/>
        <v>4.1242289119435609E-5</v>
      </c>
      <c r="H22" s="100">
        <v>2.46606226181754E-2</v>
      </c>
      <c r="I22" s="100">
        <f t="shared" si="1"/>
        <v>2.46606226181754E-2</v>
      </c>
      <c r="J22" s="81">
        <f>分析係数表!G25</f>
        <v>0.19601885967651284</v>
      </c>
      <c r="K22" s="101">
        <f t="shared" si="2"/>
        <v>4.8339471245275626E-3</v>
      </c>
      <c r="L22" s="75"/>
      <c r="M22" s="76"/>
      <c r="N22" s="77">
        <f>分析係数表!H25</f>
        <v>4.7721717414244671E-4</v>
      </c>
      <c r="O22" s="78">
        <f t="shared" si="3"/>
        <v>1.817491883750141E-2</v>
      </c>
      <c r="P22" s="72">
        <f>分析係数表!C25</f>
        <v>0.11839811615034102</v>
      </c>
      <c r="Q22" s="78">
        <f t="shared" si="4"/>
        <v>2.1518761515455127E-3</v>
      </c>
      <c r="R22" s="79">
        <v>1.3575136437392612E-2</v>
      </c>
      <c r="S22" s="80">
        <f t="shared" si="5"/>
        <v>3.823575905556801E-2</v>
      </c>
      <c r="T22" s="81">
        <f>分析係数表!F25</f>
        <v>0.34892899519140697</v>
      </c>
      <c r="U22" s="82">
        <f t="shared" si="6"/>
        <v>1.3341564987640084E-2</v>
      </c>
      <c r="V22" s="83">
        <f>分析係数表!D25</f>
        <v>3.4959095734715541E-2</v>
      </c>
      <c r="W22" s="127">
        <f t="shared" si="7"/>
        <v>0</v>
      </c>
      <c r="X22" s="72">
        <f>分析係数表!E25</f>
        <v>3.4440766876912506E-2</v>
      </c>
      <c r="Y22" s="126">
        <f t="shared" si="8"/>
        <v>0</v>
      </c>
    </row>
    <row r="23" spans="1:25" x14ac:dyDescent="0.15">
      <c r="A23" s="10" t="s">
        <v>11</v>
      </c>
      <c r="B23" s="9" t="s">
        <v>35</v>
      </c>
      <c r="C23" s="86"/>
      <c r="D23" s="99">
        <f>投入係数表!AJ23</f>
        <v>7.280215856658472E-5</v>
      </c>
      <c r="E23" s="100">
        <f t="shared" si="9"/>
        <v>7.2802158566584721E-3</v>
      </c>
      <c r="F23" s="81">
        <f>分析係数表!C26</f>
        <v>0.29113960871661038</v>
      </c>
      <c r="G23" s="100">
        <f t="shared" si="0"/>
        <v>2.1195591958800102E-3</v>
      </c>
      <c r="H23" s="100">
        <v>2.4157118237431677E-2</v>
      </c>
      <c r="I23" s="100">
        <f t="shared" si="1"/>
        <v>2.4157118237431677E-2</v>
      </c>
      <c r="J23" s="81">
        <f>分析係数表!G26</f>
        <v>0.2004458717578543</v>
      </c>
      <c r="K23" s="101">
        <f t="shared" si="2"/>
        <v>4.8421946242595531E-3</v>
      </c>
      <c r="L23" s="75"/>
      <c r="M23" s="76"/>
      <c r="N23" s="77">
        <f>分析係数表!H26</f>
        <v>1.0726059667332082E-2</v>
      </c>
      <c r="O23" s="78">
        <f t="shared" si="3"/>
        <v>0.40850429209776901</v>
      </c>
      <c r="P23" s="72">
        <f>分析係数表!C26</f>
        <v>0.29113960871661038</v>
      </c>
      <c r="Q23" s="78">
        <f t="shared" si="4"/>
        <v>0.11893177976040038</v>
      </c>
      <c r="R23" s="79">
        <v>0.1338114791106135</v>
      </c>
      <c r="S23" s="80">
        <f t="shared" si="5"/>
        <v>0.15796859734804519</v>
      </c>
      <c r="T23" s="81">
        <f>分析係数表!F26</f>
        <v>0.34176102976079403</v>
      </c>
      <c r="U23" s="82">
        <f t="shared" si="6"/>
        <v>5.3987510499536165E-2</v>
      </c>
      <c r="V23" s="83">
        <f>分析係数表!D26</f>
        <v>2.5195355338839619E-2</v>
      </c>
      <c r="W23" s="127">
        <f t="shared" si="7"/>
        <v>0</v>
      </c>
      <c r="X23" s="72">
        <f>分析係数表!E26</f>
        <v>2.4685974681555249E-2</v>
      </c>
      <c r="Y23" s="126">
        <f t="shared" si="8"/>
        <v>0</v>
      </c>
    </row>
    <row r="24" spans="1:25" x14ac:dyDescent="0.15">
      <c r="A24" s="10" t="s">
        <v>12</v>
      </c>
      <c r="B24" s="9" t="s">
        <v>496</v>
      </c>
      <c r="C24" s="86"/>
      <c r="D24" s="99">
        <f>投入係数表!AJ24</f>
        <v>2.5080169458344974E-5</v>
      </c>
      <c r="E24" s="100">
        <f t="shared" si="9"/>
        <v>2.5080169458344972E-3</v>
      </c>
      <c r="F24" s="81">
        <f>分析係数表!C27</f>
        <v>0.22390034937983039</v>
      </c>
      <c r="G24" s="100">
        <f t="shared" si="0"/>
        <v>5.6154587042287906E-4</v>
      </c>
      <c r="H24" s="100">
        <v>2.9883715358641995E-3</v>
      </c>
      <c r="I24" s="100">
        <f t="shared" si="1"/>
        <v>2.9883715358641995E-3</v>
      </c>
      <c r="J24" s="81">
        <f>分析係数表!G27</f>
        <v>0.17801424712710151</v>
      </c>
      <c r="K24" s="101">
        <f t="shared" si="2"/>
        <v>5.3197270909292546E-4</v>
      </c>
      <c r="L24" s="75"/>
      <c r="M24" s="76"/>
      <c r="N24" s="77">
        <f>分析係数表!H27</f>
        <v>1.001616696609949E-2</v>
      </c>
      <c r="O24" s="78">
        <f t="shared" si="3"/>
        <v>0.3814678757084759</v>
      </c>
      <c r="P24" s="72">
        <f>分析係数表!C27</f>
        <v>0.22390034937983039</v>
      </c>
      <c r="Q24" s="78">
        <f t="shared" si="4"/>
        <v>8.5410790648309462E-2</v>
      </c>
      <c r="R24" s="79">
        <v>8.7223992774719053E-2</v>
      </c>
      <c r="S24" s="80">
        <f t="shared" si="5"/>
        <v>9.0212364310583257E-2</v>
      </c>
      <c r="T24" s="81">
        <f>分析係数表!F27</f>
        <v>0.3354402389489512</v>
      </c>
      <c r="U24" s="82">
        <f t="shared" si="6"/>
        <v>3.0260857040491886E-2</v>
      </c>
      <c r="V24" s="83">
        <f>分析係数表!D27</f>
        <v>2.2648101403620974E-2</v>
      </c>
      <c r="W24" s="127">
        <f t="shared" si="7"/>
        <v>0</v>
      </c>
      <c r="X24" s="72">
        <f>分析係数表!E27</f>
        <v>2.2430380263578655E-2</v>
      </c>
      <c r="Y24" s="126">
        <f t="shared" si="8"/>
        <v>0</v>
      </c>
    </row>
    <row r="25" spans="1:25" x14ac:dyDescent="0.15">
      <c r="A25" s="10" t="s">
        <v>13</v>
      </c>
      <c r="B25" s="9" t="s">
        <v>153</v>
      </c>
      <c r="C25" s="86"/>
      <c r="D25" s="99">
        <f>投入係数表!AJ25</f>
        <v>0</v>
      </c>
      <c r="E25" s="100">
        <f t="shared" si="9"/>
        <v>0</v>
      </c>
      <c r="F25" s="81">
        <f>分析係数表!C28</f>
        <v>0.22512814125204084</v>
      </c>
      <c r="G25" s="100">
        <f t="shared" si="0"/>
        <v>0</v>
      </c>
      <c r="H25" s="100">
        <v>2.6639238944773325E-2</v>
      </c>
      <c r="I25" s="100">
        <f t="shared" si="1"/>
        <v>2.6639238944773325E-2</v>
      </c>
      <c r="J25" s="81">
        <f>分析係数表!G28</f>
        <v>0.17968722251031818</v>
      </c>
      <c r="K25" s="101">
        <f t="shared" si="2"/>
        <v>4.786730855775018E-3</v>
      </c>
      <c r="L25" s="75"/>
      <c r="M25" s="76"/>
      <c r="N25" s="77">
        <f>分析係数表!H28</f>
        <v>8.1409051127791718E-3</v>
      </c>
      <c r="O25" s="78">
        <f t="shared" si="3"/>
        <v>0.31004812422026617</v>
      </c>
      <c r="P25" s="72">
        <f>分析係数表!C28</f>
        <v>0.22512814125204084</v>
      </c>
      <c r="Q25" s="78">
        <f t="shared" si="4"/>
        <v>6.9800557904390381E-2</v>
      </c>
      <c r="R25" s="79">
        <v>8.9823750008880501E-2</v>
      </c>
      <c r="S25" s="80">
        <f t="shared" si="5"/>
        <v>0.11646298895365383</v>
      </c>
      <c r="T25" s="81">
        <f>分析係数表!F28</f>
        <v>0.30733691598411605</v>
      </c>
      <c r="U25" s="82">
        <f t="shared" si="6"/>
        <v>3.5793375851308144E-2</v>
      </c>
      <c r="V25" s="83">
        <f>分析係数表!D28</f>
        <v>2.8688437249149327E-2</v>
      </c>
      <c r="W25" s="127">
        <f t="shared" si="7"/>
        <v>0</v>
      </c>
      <c r="X25" s="72">
        <f>分析係数表!E28</f>
        <v>2.8133457885501985E-2</v>
      </c>
      <c r="Y25" s="126">
        <f t="shared" si="8"/>
        <v>0</v>
      </c>
    </row>
    <row r="26" spans="1:25" x14ac:dyDescent="0.15">
      <c r="A26" s="10" t="s">
        <v>14</v>
      </c>
      <c r="B26" s="9" t="s">
        <v>55</v>
      </c>
      <c r="C26" s="86"/>
      <c r="D26" s="99">
        <f>投入係数表!AJ26</f>
        <v>3.9208664919879307E-3</v>
      </c>
      <c r="E26" s="100">
        <f t="shared" si="9"/>
        <v>0.39208664919879305</v>
      </c>
      <c r="F26" s="81">
        <f>分析係数表!C29</f>
        <v>0.20292812083079403</v>
      </c>
      <c r="G26" s="100">
        <f t="shared" si="0"/>
        <v>7.9565406924753834E-2</v>
      </c>
      <c r="H26" s="100">
        <v>0.11584426048266992</v>
      </c>
      <c r="I26" s="100">
        <f t="shared" si="1"/>
        <v>0.11584426048266992</v>
      </c>
      <c r="J26" s="81">
        <f>分析係数表!G29</f>
        <v>0.25422836329948895</v>
      </c>
      <c r="K26" s="101">
        <f t="shared" si="2"/>
        <v>2.9450896740148839E-2</v>
      </c>
      <c r="L26" s="75"/>
      <c r="M26" s="76"/>
      <c r="N26" s="77">
        <f>分析係数表!H29</f>
        <v>1.2173975242294967E-2</v>
      </c>
      <c r="O26" s="78">
        <f t="shared" si="3"/>
        <v>0.4636484685532658</v>
      </c>
      <c r="P26" s="72">
        <f>分析係数表!C29</f>
        <v>0.20292812083079403</v>
      </c>
      <c r="Q26" s="78">
        <f t="shared" si="4"/>
        <v>9.4087312449589733E-2</v>
      </c>
      <c r="R26" s="79">
        <v>0.1372016462199564</v>
      </c>
      <c r="S26" s="80">
        <f t="shared" si="5"/>
        <v>0.25304590670262633</v>
      </c>
      <c r="T26" s="81">
        <f>分析係数表!F29</f>
        <v>0.40384720428768384</v>
      </c>
      <c r="U26" s="82">
        <f t="shared" si="6"/>
        <v>0.10219188197829772</v>
      </c>
      <c r="V26" s="83">
        <f>分析係数表!D29</f>
        <v>7.670374473161555E-2</v>
      </c>
      <c r="W26" s="127">
        <f t="shared" si="7"/>
        <v>0</v>
      </c>
      <c r="X26" s="72">
        <f>分析係数表!E29</f>
        <v>6.1557890505000185E-2</v>
      </c>
      <c r="Y26" s="126">
        <f t="shared" si="8"/>
        <v>0</v>
      </c>
    </row>
    <row r="27" spans="1:25" x14ac:dyDescent="0.15">
      <c r="A27" s="10" t="s">
        <v>15</v>
      </c>
      <c r="B27" s="9" t="s">
        <v>36</v>
      </c>
      <c r="C27" s="86"/>
      <c r="D27" s="99">
        <f>投入係数表!AJ27</f>
        <v>2.291700484256272E-3</v>
      </c>
      <c r="E27" s="100">
        <f t="shared" si="9"/>
        <v>0.22917004842562722</v>
      </c>
      <c r="F27" s="81">
        <f>分析係数表!C30</f>
        <v>1</v>
      </c>
      <c r="G27" s="100">
        <f t="shared" si="0"/>
        <v>0.22917004842562722</v>
      </c>
      <c r="H27" s="100">
        <v>0.33677415911316289</v>
      </c>
      <c r="I27" s="100">
        <f t="shared" si="1"/>
        <v>0.33677415911316289</v>
      </c>
      <c r="J27" s="81">
        <f>分析係数表!G30</f>
        <v>0.34673715455884868</v>
      </c>
      <c r="K27" s="101">
        <f t="shared" si="2"/>
        <v>0.11677211365984706</v>
      </c>
      <c r="L27" s="75"/>
      <c r="M27" s="76"/>
      <c r="N27" s="77">
        <f>分析係数表!H30</f>
        <v>0</v>
      </c>
      <c r="O27" s="78">
        <f t="shared" si="3"/>
        <v>0</v>
      </c>
      <c r="P27" s="72">
        <f>分析係数表!C30</f>
        <v>1</v>
      </c>
      <c r="Q27" s="78">
        <f t="shared" si="4"/>
        <v>0</v>
      </c>
      <c r="R27" s="79">
        <v>0.16375658068895751</v>
      </c>
      <c r="S27" s="80">
        <f t="shared" si="5"/>
        <v>0.50053073980212037</v>
      </c>
      <c r="T27" s="81">
        <f>分析係数表!F30</f>
        <v>0.44336430675838301</v>
      </c>
      <c r="U27" s="82">
        <f t="shared" si="6"/>
        <v>0.22191746446362767</v>
      </c>
      <c r="V27" s="83">
        <f>分析係数表!D30</f>
        <v>8.6867041025616112E-2</v>
      </c>
      <c r="W27" s="127">
        <f t="shared" si="7"/>
        <v>0</v>
      </c>
      <c r="X27" s="72">
        <f>分析係数表!E30</f>
        <v>6.5897217034789901E-2</v>
      </c>
      <c r="Y27" s="126">
        <f t="shared" si="8"/>
        <v>0</v>
      </c>
    </row>
    <row r="28" spans="1:25" x14ac:dyDescent="0.15">
      <c r="A28" s="10" t="s">
        <v>16</v>
      </c>
      <c r="B28" s="9" t="s">
        <v>154</v>
      </c>
      <c r="C28" s="86"/>
      <c r="D28" s="99">
        <f>投入係数表!AJ28</f>
        <v>1.2144723724516632E-2</v>
      </c>
      <c r="E28" s="100">
        <f t="shared" si="9"/>
        <v>1.2144723724516633</v>
      </c>
      <c r="F28" s="81">
        <f>分析係数表!C31</f>
        <v>0.99667993786519227</v>
      </c>
      <c r="G28" s="100">
        <f t="shared" si="0"/>
        <v>1.2104402487141164</v>
      </c>
      <c r="H28" s="100">
        <v>1.746096035771826</v>
      </c>
      <c r="I28" s="100">
        <f t="shared" si="1"/>
        <v>1.746096035771826</v>
      </c>
      <c r="J28" s="81">
        <f>分析係数表!G31</f>
        <v>7.0744430198025232E-2</v>
      </c>
      <c r="K28" s="101">
        <f t="shared" si="2"/>
        <v>0.12352656912170852</v>
      </c>
      <c r="L28" s="75"/>
      <c r="M28" s="76"/>
      <c r="N28" s="77">
        <f>分析係数表!H31</f>
        <v>1.5783931066306964E-2</v>
      </c>
      <c r="O28" s="78">
        <f t="shared" si="3"/>
        <v>0.60113441345096386</v>
      </c>
      <c r="P28" s="72">
        <f>分析係数表!C31</f>
        <v>0.99667993786519227</v>
      </c>
      <c r="Q28" s="78">
        <f t="shared" si="4"/>
        <v>0.59913860984693545</v>
      </c>
      <c r="R28" s="79">
        <v>1.1360076163846866</v>
      </c>
      <c r="S28" s="80">
        <f t="shared" si="5"/>
        <v>2.8821036521565127</v>
      </c>
      <c r="T28" s="81">
        <f>分析係数表!F31</f>
        <v>0.308369223350977</v>
      </c>
      <c r="U28" s="82">
        <f t="shared" si="6"/>
        <v>0.88875206483251812</v>
      </c>
      <c r="V28" s="83">
        <f>分析係数表!D31</f>
        <v>6.5953615120199595E-3</v>
      </c>
      <c r="W28" s="127">
        <f t="shared" si="7"/>
        <v>0</v>
      </c>
      <c r="X28" s="72">
        <f>分析係数表!E31</f>
        <v>6.5953615120199595E-3</v>
      </c>
      <c r="Y28" s="126">
        <f t="shared" si="8"/>
        <v>0</v>
      </c>
    </row>
    <row r="29" spans="1:25" x14ac:dyDescent="0.15">
      <c r="A29" s="10" t="s">
        <v>17</v>
      </c>
      <c r="B29" s="9" t="s">
        <v>229</v>
      </c>
      <c r="C29" s="86"/>
      <c r="D29" s="99">
        <f>投入係数表!AJ29</f>
        <v>4.7446803915571793E-3</v>
      </c>
      <c r="E29" s="100">
        <f t="shared" si="9"/>
        <v>0.47446803915571795</v>
      </c>
      <c r="F29" s="81">
        <f>分析係数表!C32</f>
        <v>0.99973750468741629</v>
      </c>
      <c r="G29" s="100">
        <f t="shared" si="0"/>
        <v>0.47434349351946881</v>
      </c>
      <c r="H29" s="100">
        <v>0.57155445719474673</v>
      </c>
      <c r="I29" s="100">
        <f t="shared" si="1"/>
        <v>0.57155445719474673</v>
      </c>
      <c r="J29" s="81">
        <f>分析係数表!G32</f>
        <v>0.13654952076677315</v>
      </c>
      <c r="K29" s="101">
        <f t="shared" si="2"/>
        <v>7.8045487222055829E-2</v>
      </c>
      <c r="L29" s="75"/>
      <c r="M29" s="76"/>
      <c r="N29" s="77">
        <f>分析係数表!H32</f>
        <v>6.1925380029087757E-3</v>
      </c>
      <c r="O29" s="78">
        <f t="shared" si="3"/>
        <v>0.23584414329442144</v>
      </c>
      <c r="P29" s="72">
        <f>分析係数表!C32</f>
        <v>0.99973750468741629</v>
      </c>
      <c r="Q29" s="78">
        <f t="shared" si="4"/>
        <v>0.23578223531230633</v>
      </c>
      <c r="R29" s="79">
        <v>0.35115787642117163</v>
      </c>
      <c r="S29" s="80">
        <f t="shared" si="5"/>
        <v>0.92271233361591842</v>
      </c>
      <c r="T29" s="81">
        <f>分析係数表!F32</f>
        <v>0.46980830670926516</v>
      </c>
      <c r="U29" s="82">
        <f t="shared" si="6"/>
        <v>0.43349791903584922</v>
      </c>
      <c r="V29" s="83">
        <f>分析係数表!D32</f>
        <v>1.7896698615548455E-2</v>
      </c>
      <c r="W29" s="127">
        <f t="shared" si="7"/>
        <v>0</v>
      </c>
      <c r="X29" s="72">
        <f>分析係数表!E32</f>
        <v>1.7896698615548455E-2</v>
      </c>
      <c r="Y29" s="126">
        <f t="shared" si="8"/>
        <v>0</v>
      </c>
    </row>
    <row r="30" spans="1:25" x14ac:dyDescent="0.15">
      <c r="A30" s="10" t="s">
        <v>18</v>
      </c>
      <c r="B30" s="9" t="s">
        <v>230</v>
      </c>
      <c r="C30" s="86"/>
      <c r="D30" s="99">
        <f>投入係数表!AJ30</f>
        <v>3.6293095220346705E-3</v>
      </c>
      <c r="E30" s="100">
        <f t="shared" si="9"/>
        <v>0.36293095220346705</v>
      </c>
      <c r="F30" s="81">
        <f>分析係数表!C33</f>
        <v>0.92720800471848297</v>
      </c>
      <c r="G30" s="100">
        <f t="shared" si="0"/>
        <v>0.33651248404315581</v>
      </c>
      <c r="H30" s="100">
        <v>0.40085992701967166</v>
      </c>
      <c r="I30" s="100">
        <f t="shared" si="1"/>
        <v>0.40085992701967166</v>
      </c>
      <c r="J30" s="81">
        <f>分析係数表!G33</f>
        <v>0.48251618559482062</v>
      </c>
      <c r="K30" s="101">
        <f t="shared" si="2"/>
        <v>0.19342140294335014</v>
      </c>
      <c r="L30" s="75"/>
      <c r="M30" s="76"/>
      <c r="N30" s="77">
        <f>分析係数表!H33</f>
        <v>1.0711870111293417E-3</v>
      </c>
      <c r="O30" s="78">
        <f t="shared" si="3"/>
        <v>4.079638798005663E-2</v>
      </c>
      <c r="P30" s="72">
        <f>分析係数表!C33</f>
        <v>0.92720800471848297</v>
      </c>
      <c r="Q30" s="78">
        <f t="shared" si="4"/>
        <v>3.7826737498709406E-2</v>
      </c>
      <c r="R30" s="79">
        <v>0.15366624769993786</v>
      </c>
      <c r="S30" s="80">
        <f t="shared" si="5"/>
        <v>0.55452617471960952</v>
      </c>
      <c r="T30" s="81">
        <f>分析係数表!F33</f>
        <v>0.61375438359859724</v>
      </c>
      <c r="U30" s="82">
        <f t="shared" si="6"/>
        <v>0.340342870554322</v>
      </c>
      <c r="V30" s="83">
        <f>分析係数表!D33</f>
        <v>6.3927479543206545E-2</v>
      </c>
      <c r="W30" s="127">
        <f t="shared" si="7"/>
        <v>0</v>
      </c>
      <c r="X30" s="72">
        <f>分析係数表!E33</f>
        <v>6.2471900008991998E-2</v>
      </c>
      <c r="Y30" s="126">
        <f t="shared" si="8"/>
        <v>0</v>
      </c>
    </row>
    <row r="31" spans="1:25" x14ac:dyDescent="0.15">
      <c r="A31" s="10" t="s">
        <v>19</v>
      </c>
      <c r="B31" s="9" t="s">
        <v>231</v>
      </c>
      <c r="C31" s="86"/>
      <c r="D31" s="99">
        <f>投入係数表!AJ31</f>
        <v>5.1629618844124654E-2</v>
      </c>
      <c r="E31" s="100">
        <f t="shared" si="9"/>
        <v>5.1629618844124652</v>
      </c>
      <c r="F31" s="81">
        <f>分析係数表!C34</f>
        <v>0.43058167090385968</v>
      </c>
      <c r="G31" s="100">
        <f t="shared" si="0"/>
        <v>2.2230767550032593</v>
      </c>
      <c r="H31" s="100">
        <v>2.5246404738263846</v>
      </c>
      <c r="I31" s="100">
        <f t="shared" si="1"/>
        <v>2.5246404738263846</v>
      </c>
      <c r="J31" s="81">
        <f>分析係数表!G34</f>
        <v>0.40252218378442245</v>
      </c>
      <c r="K31" s="101">
        <f t="shared" si="2"/>
        <v>1.0162237967951353</v>
      </c>
      <c r="L31" s="75"/>
      <c r="M31" s="76"/>
      <c r="N31" s="77">
        <f>分析係数表!H34</f>
        <v>0.17332617383102331</v>
      </c>
      <c r="O31" s="78">
        <f t="shared" si="3"/>
        <v>6.6011646530834938</v>
      </c>
      <c r="P31" s="72">
        <f>分析係数表!C34</f>
        <v>0.43058167090385968</v>
      </c>
      <c r="Q31" s="78">
        <f t="shared" si="4"/>
        <v>2.8423405062361882</v>
      </c>
      <c r="R31" s="79">
        <v>3.192940237279315</v>
      </c>
      <c r="S31" s="80">
        <f t="shared" si="5"/>
        <v>5.7175807111056995</v>
      </c>
      <c r="T31" s="81">
        <f>分析係数表!F34</f>
        <v>0.66293540075026103</v>
      </c>
      <c r="U31" s="82">
        <f t="shared" si="6"/>
        <v>3.7903866600388194</v>
      </c>
      <c r="V31" s="83">
        <f>分析係数表!D34</f>
        <v>0.16067471370017011</v>
      </c>
      <c r="W31" s="127">
        <f t="shared" si="7"/>
        <v>1</v>
      </c>
      <c r="X31" s="72">
        <f>分析係数表!E34</f>
        <v>0.14658203786750718</v>
      </c>
      <c r="Y31" s="126">
        <f t="shared" si="8"/>
        <v>1</v>
      </c>
    </row>
    <row r="32" spans="1:25" x14ac:dyDescent="0.15">
      <c r="A32" s="10" t="s">
        <v>20</v>
      </c>
      <c r="B32" s="9" t="s">
        <v>37</v>
      </c>
      <c r="C32" s="86"/>
      <c r="D32" s="99">
        <f>投入係数表!AJ32</f>
        <v>8.296659391095286E-3</v>
      </c>
      <c r="E32" s="100">
        <f t="shared" si="9"/>
        <v>0.82966593910952857</v>
      </c>
      <c r="F32" s="81">
        <f>分析係数表!C35</f>
        <v>0.85041941808411148</v>
      </c>
      <c r="G32" s="100">
        <f t="shared" si="0"/>
        <v>0.70556402514173311</v>
      </c>
      <c r="H32" s="100">
        <v>1.0636111404989486</v>
      </c>
      <c r="I32" s="100">
        <f t="shared" si="1"/>
        <v>1.0636111404989486</v>
      </c>
      <c r="J32" s="81">
        <f>分析係数表!G35</f>
        <v>0.31439227022235533</v>
      </c>
      <c r="K32" s="101">
        <f t="shared" si="2"/>
        <v>0.33439112109525299</v>
      </c>
      <c r="L32" s="75"/>
      <c r="M32" s="76"/>
      <c r="N32" s="77">
        <f>分析係数表!H35</f>
        <v>5.0116599150103677E-2</v>
      </c>
      <c r="O32" s="78">
        <f t="shared" si="3"/>
        <v>1.908701470355797</v>
      </c>
      <c r="P32" s="72">
        <f>分析係数表!C35</f>
        <v>0.85041941808411148</v>
      </c>
      <c r="Q32" s="78">
        <f t="shared" si="4"/>
        <v>1.6231967937162648</v>
      </c>
      <c r="R32" s="79">
        <v>2.492727444509947</v>
      </c>
      <c r="S32" s="80">
        <f t="shared" si="5"/>
        <v>3.5563385850088958</v>
      </c>
      <c r="T32" s="81">
        <f>分析係数表!F35</f>
        <v>0.64510687312527537</v>
      </c>
      <c r="U32" s="82">
        <f t="shared" si="6"/>
        <v>2.2942184643498549</v>
      </c>
      <c r="V32" s="83">
        <f>分析係数表!D35</f>
        <v>4.4457450663799247E-2</v>
      </c>
      <c r="W32" s="127">
        <f t="shared" si="7"/>
        <v>0</v>
      </c>
      <c r="X32" s="72">
        <f>分析係数表!E35</f>
        <v>4.3787951741632962E-2</v>
      </c>
      <c r="Y32" s="126">
        <f t="shared" si="8"/>
        <v>0</v>
      </c>
    </row>
    <row r="33" spans="1:25" x14ac:dyDescent="0.15">
      <c r="A33" s="10" t="s">
        <v>21</v>
      </c>
      <c r="B33" s="9" t="s">
        <v>38</v>
      </c>
      <c r="C33" s="86"/>
      <c r="D33" s="99">
        <f>投入係数表!AJ33</f>
        <v>1.6705134537692359E-2</v>
      </c>
      <c r="E33" s="100">
        <f t="shared" si="9"/>
        <v>1.6705134537692359</v>
      </c>
      <c r="F33" s="81">
        <f>分析係数表!C36</f>
        <v>0.99367212085214862</v>
      </c>
      <c r="G33" s="100">
        <f t="shared" si="0"/>
        <v>1.6599426465189244</v>
      </c>
      <c r="H33" s="100">
        <v>1.9449500753214963</v>
      </c>
      <c r="I33" s="100">
        <f t="shared" si="1"/>
        <v>1.9449500753214963</v>
      </c>
      <c r="J33" s="81">
        <f>分析係数表!G36</f>
        <v>5.4622350270852466E-2</v>
      </c>
      <c r="K33" s="101">
        <f t="shared" si="2"/>
        <v>0.10623774427353166</v>
      </c>
      <c r="L33" s="75"/>
      <c r="M33" s="76"/>
      <c r="N33" s="77">
        <f>分析係数表!H36</f>
        <v>0.22260102528255266</v>
      </c>
      <c r="O33" s="78">
        <f t="shared" si="3"/>
        <v>8.4778079810835933</v>
      </c>
      <c r="P33" s="72">
        <f>分析係数表!C36</f>
        <v>0.99367212085214862</v>
      </c>
      <c r="Q33" s="78">
        <f t="shared" si="4"/>
        <v>8.4241614367406061</v>
      </c>
      <c r="R33" s="79">
        <v>8.9771077905723065</v>
      </c>
      <c r="S33" s="80">
        <f t="shared" si="5"/>
        <v>10.922057865893803</v>
      </c>
      <c r="T33" s="81">
        <f>分析係数表!F36</f>
        <v>0.84078106922799567</v>
      </c>
      <c r="U33" s="82">
        <f t="shared" si="6"/>
        <v>9.1830594906562322</v>
      </c>
      <c r="V33" s="83">
        <f>分析係数表!D36</f>
        <v>1.6146279761308086E-2</v>
      </c>
      <c r="W33" s="127">
        <f t="shared" si="7"/>
        <v>0</v>
      </c>
      <c r="X33" s="72">
        <f>分析係数表!E36</f>
        <v>1.4152245516969955E-2</v>
      </c>
      <c r="Y33" s="126">
        <f t="shared" si="8"/>
        <v>0</v>
      </c>
    </row>
    <row r="34" spans="1:25" x14ac:dyDescent="0.15">
      <c r="A34" s="10" t="s">
        <v>22</v>
      </c>
      <c r="B34" s="9" t="s">
        <v>471</v>
      </c>
      <c r="C34" s="86"/>
      <c r="D34" s="99">
        <f>投入係数表!AJ34</f>
        <v>1.154941803556786E-2</v>
      </c>
      <c r="E34" s="100">
        <f t="shared" si="9"/>
        <v>1.154941803556786</v>
      </c>
      <c r="F34" s="81">
        <f>分析係数表!C37</f>
        <v>0.57178358697686016</v>
      </c>
      <c r="G34" s="100">
        <f t="shared" si="0"/>
        <v>0.66037676718722327</v>
      </c>
      <c r="H34" s="100">
        <v>0.97843085962075893</v>
      </c>
      <c r="I34" s="100">
        <f t="shared" si="1"/>
        <v>0.97843085962075893</v>
      </c>
      <c r="J34" s="81">
        <f>分析係数表!G37</f>
        <v>0.36884830758302428</v>
      </c>
      <c r="K34" s="101">
        <f t="shared" si="2"/>
        <v>0.36089256665812053</v>
      </c>
      <c r="L34" s="75"/>
      <c r="M34" s="76"/>
      <c r="N34" s="77">
        <f>分析係数表!H37</f>
        <v>4.5622990798280361E-2</v>
      </c>
      <c r="O34" s="78">
        <f t="shared" si="3"/>
        <v>1.7375614286574466</v>
      </c>
      <c r="P34" s="72">
        <f>分析係数表!C37</f>
        <v>0.57178358697686016</v>
      </c>
      <c r="Q34" s="78">
        <f t="shared" si="4"/>
        <v>0.99350910627039246</v>
      </c>
      <c r="R34" s="79">
        <v>1.3419559701320829</v>
      </c>
      <c r="S34" s="80">
        <f t="shared" si="5"/>
        <v>2.3203868297528416</v>
      </c>
      <c r="T34" s="81">
        <f>分析係数表!F37</f>
        <v>0.64429400301330442</v>
      </c>
      <c r="U34" s="82">
        <f t="shared" si="6"/>
        <v>1.4950113190808092</v>
      </c>
      <c r="V34" s="83">
        <f>分析係数表!D37</f>
        <v>7.2142948725191447E-2</v>
      </c>
      <c r="W34" s="127">
        <f t="shared" si="7"/>
        <v>0</v>
      </c>
      <c r="X34" s="72">
        <f>分析係数表!E37</f>
        <v>6.9101643267789628E-2</v>
      </c>
      <c r="Y34" s="126">
        <f t="shared" si="8"/>
        <v>0</v>
      </c>
    </row>
    <row r="35" spans="1:25" x14ac:dyDescent="0.15">
      <c r="A35" s="10" t="s">
        <v>23</v>
      </c>
      <c r="B35" s="9" t="s">
        <v>155</v>
      </c>
      <c r="C35" s="86"/>
      <c r="D35" s="99">
        <f>投入係数表!AJ35</f>
        <v>1.179778138034286E-2</v>
      </c>
      <c r="E35" s="100">
        <f t="shared" si="9"/>
        <v>1.179778138034286</v>
      </c>
      <c r="F35" s="81">
        <f>分析係数表!C38</f>
        <v>0.42668283982472699</v>
      </c>
      <c r="G35" s="100">
        <f t="shared" si="0"/>
        <v>0.50339108629959795</v>
      </c>
      <c r="H35" s="100">
        <v>0.77347102415474334</v>
      </c>
      <c r="I35" s="100">
        <f t="shared" si="1"/>
        <v>0.77347102415474334</v>
      </c>
      <c r="J35" s="81">
        <f>分析係数表!G38</f>
        <v>0.18042179614021467</v>
      </c>
      <c r="K35" s="101">
        <f t="shared" si="2"/>
        <v>0.13955103144041014</v>
      </c>
      <c r="L35" s="75"/>
      <c r="M35" s="76"/>
      <c r="N35" s="77">
        <f>分析係数表!H38</f>
        <v>3.1385057501308801E-2</v>
      </c>
      <c r="O35" s="78">
        <f t="shared" si="3"/>
        <v>1.1953066731549244</v>
      </c>
      <c r="P35" s="72">
        <f>分析係数表!C38</f>
        <v>0.42668283982472699</v>
      </c>
      <c r="Q35" s="78">
        <f t="shared" si="4"/>
        <v>0.51001684576318995</v>
      </c>
      <c r="R35" s="79">
        <v>0.81728418450025198</v>
      </c>
      <c r="S35" s="80">
        <f t="shared" si="5"/>
        <v>1.5907552086549952</v>
      </c>
      <c r="T35" s="81">
        <f>分析係数表!F38</f>
        <v>0.52437100026299643</v>
      </c>
      <c r="U35" s="82">
        <f t="shared" si="6"/>
        <v>0.83414589993599142</v>
      </c>
      <c r="V35" s="83">
        <f>分析係数表!D38</f>
        <v>3.745569762927526E-2</v>
      </c>
      <c r="W35" s="127">
        <f t="shared" si="7"/>
        <v>0</v>
      </c>
      <c r="X35" s="72">
        <f>分析係数表!E38</f>
        <v>3.4218337111297577E-2</v>
      </c>
      <c r="Y35" s="126">
        <f t="shared" si="8"/>
        <v>0</v>
      </c>
    </row>
    <row r="36" spans="1:25" x14ac:dyDescent="0.15">
      <c r="A36" s="10" t="s">
        <v>24</v>
      </c>
      <c r="B36" s="9" t="s">
        <v>39</v>
      </c>
      <c r="C36" s="86"/>
      <c r="D36" s="99">
        <f>投入係数表!AJ36</f>
        <v>0</v>
      </c>
      <c r="E36" s="100">
        <f t="shared" si="9"/>
        <v>0</v>
      </c>
      <c r="F36" s="81">
        <f>分析係数表!C39</f>
        <v>1</v>
      </c>
      <c r="G36" s="100">
        <f t="shared" si="0"/>
        <v>0</v>
      </c>
      <c r="H36" s="100">
        <v>0.11182337251635042</v>
      </c>
      <c r="I36" s="100">
        <f t="shared" si="1"/>
        <v>0.11182337251635042</v>
      </c>
      <c r="J36" s="81">
        <f>分析係数表!G39</f>
        <v>0.351753812215997</v>
      </c>
      <c r="K36" s="101">
        <f t="shared" si="2"/>
        <v>3.9334297577475807E-2</v>
      </c>
      <c r="L36" s="75"/>
      <c r="M36" s="76"/>
      <c r="N36" s="77">
        <f>分析係数表!H39</f>
        <v>2.6196741762610056E-3</v>
      </c>
      <c r="O36" s="78">
        <f t="shared" si="3"/>
        <v>9.9770855103446271E-2</v>
      </c>
      <c r="P36" s="72">
        <f>分析係数表!C39</f>
        <v>1</v>
      </c>
      <c r="Q36" s="78">
        <f t="shared" si="4"/>
        <v>9.9770855103446271E-2</v>
      </c>
      <c r="R36" s="79">
        <v>0.12979924561153916</v>
      </c>
      <c r="S36" s="80">
        <f t="shared" si="5"/>
        <v>0.2416226181278896</v>
      </c>
      <c r="T36" s="81">
        <f>分析係数表!F39</f>
        <v>0.70125652740175148</v>
      </c>
      <c r="U36" s="82">
        <f t="shared" si="6"/>
        <v>0.16943943813008336</v>
      </c>
      <c r="V36" s="83">
        <f>分析係数表!D39</f>
        <v>5.4632803645743147E-2</v>
      </c>
      <c r="W36" s="127">
        <f t="shared" si="7"/>
        <v>0</v>
      </c>
      <c r="X36" s="72">
        <f>分析係数表!E39</f>
        <v>5.4632803645743147E-2</v>
      </c>
      <c r="Y36" s="126">
        <f t="shared" si="8"/>
        <v>0</v>
      </c>
    </row>
    <row r="37" spans="1:25" x14ac:dyDescent="0.15">
      <c r="A37" s="10" t="s">
        <v>25</v>
      </c>
      <c r="B37" s="9" t="s">
        <v>40</v>
      </c>
      <c r="C37" s="86"/>
      <c r="D37" s="99">
        <f>投入係数表!AJ37</f>
        <v>9.1960621347264907E-5</v>
      </c>
      <c r="E37" s="100">
        <f t="shared" si="9"/>
        <v>9.19606213472649E-3</v>
      </c>
      <c r="F37" s="81">
        <f>分析係数表!C40</f>
        <v>0.86812466863195592</v>
      </c>
      <c r="G37" s="100">
        <f t="shared" si="0"/>
        <v>7.9833283934283121E-3</v>
      </c>
      <c r="H37" s="100">
        <v>1.6647181789254253E-2</v>
      </c>
      <c r="I37" s="100">
        <f t="shared" si="1"/>
        <v>1.6647181789254253E-2</v>
      </c>
      <c r="J37" s="81">
        <f>分析係数表!G40</f>
        <v>0.5308449982881025</v>
      </c>
      <c r="K37" s="101">
        <f t="shared" si="2"/>
        <v>8.837073188418405E-3</v>
      </c>
      <c r="L37" s="75"/>
      <c r="M37" s="76"/>
      <c r="N37" s="77">
        <f>分析係数表!H40</f>
        <v>3.1726768564274997E-2</v>
      </c>
      <c r="O37" s="78">
        <f t="shared" si="3"/>
        <v>1.2083208125694318</v>
      </c>
      <c r="P37" s="72">
        <f>分析係数表!C40</f>
        <v>0.86812466863195592</v>
      </c>
      <c r="Q37" s="78">
        <f t="shared" si="4"/>
        <v>1.0489731050129336</v>
      </c>
      <c r="R37" s="79">
        <v>1.0581434242229339</v>
      </c>
      <c r="S37" s="80">
        <f t="shared" si="5"/>
        <v>1.0747906060121881</v>
      </c>
      <c r="T37" s="81">
        <f>分析係数表!F40</f>
        <v>0.72849135138041188</v>
      </c>
      <c r="U37" s="82">
        <f t="shared" si="6"/>
        <v>0.78297566102479077</v>
      </c>
      <c r="V37" s="83">
        <f>分析係数表!D40</f>
        <v>7.8167788596215718E-2</v>
      </c>
      <c r="W37" s="127">
        <f t="shared" si="7"/>
        <v>0</v>
      </c>
      <c r="X37" s="72">
        <f>分析係数表!E40</f>
        <v>7.1051953968348291E-2</v>
      </c>
      <c r="Y37" s="126">
        <f t="shared" si="8"/>
        <v>0</v>
      </c>
    </row>
    <row r="38" spans="1:25" x14ac:dyDescent="0.15">
      <c r="A38" s="10" t="s">
        <v>26</v>
      </c>
      <c r="B38" s="9" t="s">
        <v>233</v>
      </c>
      <c r="C38" s="71">
        <f>最終需要_まとめ!C39</f>
        <v>100</v>
      </c>
      <c r="D38" s="99">
        <f>投入係数表!AJ38</f>
        <v>1.5854847125917081E-2</v>
      </c>
      <c r="E38" s="100">
        <f t="shared" si="9"/>
        <v>1.585484712591708</v>
      </c>
      <c r="F38" s="81">
        <f>分析係数表!C41</f>
        <v>0.9999434031873089</v>
      </c>
      <c r="G38" s="100">
        <f t="shared" si="0"/>
        <v>1.5853949792104047</v>
      </c>
      <c r="H38" s="100">
        <v>1.6151974764398846</v>
      </c>
      <c r="I38" s="100">
        <f t="shared" si="1"/>
        <v>101.61519747643989</v>
      </c>
      <c r="J38" s="81">
        <f>分析係数表!G41</f>
        <v>0.50163334603597476</v>
      </c>
      <c r="K38" s="101">
        <f t="shared" si="2"/>
        <v>50.973571518212879</v>
      </c>
      <c r="L38" s="75"/>
      <c r="M38" s="76"/>
      <c r="N38" s="77">
        <f>分析係数表!H41</f>
        <v>4.605647758626856E-2</v>
      </c>
      <c r="O38" s="78">
        <f t="shared" si="3"/>
        <v>1.7540708663216975</v>
      </c>
      <c r="P38" s="72">
        <f>分析係数表!C41</f>
        <v>0.9999434031873089</v>
      </c>
      <c r="Q38" s="78">
        <f t="shared" si="4"/>
        <v>1.7539715915014293</v>
      </c>
      <c r="R38" s="79">
        <v>1.786863190924092</v>
      </c>
      <c r="S38" s="80">
        <f t="shared" si="5"/>
        <v>103.40206066736398</v>
      </c>
      <c r="T38" s="81">
        <f>分析係数表!F41</f>
        <v>0.6065809667987323</v>
      </c>
      <c r="U38" s="82">
        <f t="shared" si="6"/>
        <v>62.721721928590817</v>
      </c>
      <c r="V38" s="83">
        <f>分析係数表!D41</f>
        <v>0.10372147914479408</v>
      </c>
      <c r="W38" s="127">
        <f t="shared" si="7"/>
        <v>11</v>
      </c>
      <c r="X38" s="72">
        <f>分析係数表!E41</f>
        <v>9.872112035903656E-2</v>
      </c>
      <c r="Y38" s="126">
        <f t="shared" si="8"/>
        <v>10</v>
      </c>
    </row>
    <row r="39" spans="1:25" x14ac:dyDescent="0.15">
      <c r="A39" s="10" t="s">
        <v>56</v>
      </c>
      <c r="B39" s="9" t="s">
        <v>472</v>
      </c>
      <c r="C39" s="86"/>
      <c r="D39" s="99">
        <f>投入係数表!AJ39</f>
        <v>1.0115668348199139E-3</v>
      </c>
      <c r="E39" s="100">
        <f t="shared" si="9"/>
        <v>0.10115668348199139</v>
      </c>
      <c r="F39" s="81">
        <f>分析係数表!C42</f>
        <v>0.93692850875802069</v>
      </c>
      <c r="G39" s="100">
        <f>E39*F39</f>
        <v>9.477658060568929E-2</v>
      </c>
      <c r="H39" s="100">
        <v>0.12960436767359451</v>
      </c>
      <c r="I39" s="100">
        <f>C39+H39</f>
        <v>0.12960436767359451</v>
      </c>
      <c r="J39" s="81">
        <f>分析係数表!G42</f>
        <v>0.49922072097325781</v>
      </c>
      <c r="K39" s="101">
        <f>I39*J39</f>
        <v>6.4701185871295044E-2</v>
      </c>
      <c r="L39" s="75"/>
      <c r="M39" s="76"/>
      <c r="N39" s="77">
        <f>分析係数表!H42</f>
        <v>1.1809361738003208E-2</v>
      </c>
      <c r="O39" s="78">
        <f t="shared" si="3"/>
        <v>0.44976208472923851</v>
      </c>
      <c r="P39" s="72">
        <f>分析係数表!C42</f>
        <v>0.93692850875802069</v>
      </c>
      <c r="Q39" s="78">
        <f>O39*P39</f>
        <v>0.421394919341264</v>
      </c>
      <c r="R39" s="79">
        <v>0.46044277837880382</v>
      </c>
      <c r="S39" s="80">
        <f>I39+R39</f>
        <v>0.59004714605239839</v>
      </c>
      <c r="T39" s="81">
        <f>分析係数表!F42</f>
        <v>0.57339238661209846</v>
      </c>
      <c r="U39" s="82">
        <f t="shared" si="6"/>
        <v>0.33832854128864215</v>
      </c>
      <c r="V39" s="83">
        <f>分析係数表!D42</f>
        <v>0.13686157986208444</v>
      </c>
      <c r="W39" s="127">
        <f t="shared" si="7"/>
        <v>0</v>
      </c>
      <c r="X39" s="72">
        <f>分析係数表!E42</f>
        <v>0.12798116275158378</v>
      </c>
      <c r="Y39" s="126">
        <f t="shared" si="8"/>
        <v>0</v>
      </c>
    </row>
    <row r="40" spans="1:25" x14ac:dyDescent="0.15">
      <c r="A40" s="10" t="s">
        <v>156</v>
      </c>
      <c r="B40" s="9" t="s">
        <v>41</v>
      </c>
      <c r="C40" s="86"/>
      <c r="D40" s="99">
        <f>投入係数表!AJ40</f>
        <v>4.7485469176820075E-2</v>
      </c>
      <c r="E40" s="100">
        <f t="shared" si="9"/>
        <v>4.7485469176820079</v>
      </c>
      <c r="F40" s="81">
        <f>分析係数表!C43</f>
        <v>0.64668770435795053</v>
      </c>
      <c r="G40" s="100">
        <f>E40*F40</f>
        <v>3.0708269052317996</v>
      </c>
      <c r="H40" s="100">
        <v>4.2415766097236416</v>
      </c>
      <c r="I40" s="100">
        <f>C40+H40</f>
        <v>4.2415766097236416</v>
      </c>
      <c r="J40" s="81">
        <f>分析係数表!G43</f>
        <v>0.34525361813281841</v>
      </c>
      <c r="K40" s="101">
        <f>I40*J40</f>
        <v>1.4644196710946207</v>
      </c>
      <c r="L40" s="75"/>
      <c r="M40" s="76"/>
      <c r="N40" s="77">
        <f>分析係数表!H43</f>
        <v>1.6687581740348217E-2</v>
      </c>
      <c r="O40" s="78">
        <f t="shared" si="3"/>
        <v>0.63555014395703058</v>
      </c>
      <c r="P40" s="72">
        <f>分析係数表!C43</f>
        <v>0.64668770435795053</v>
      </c>
      <c r="Q40" s="78">
        <f>O40*P40</f>
        <v>0.41100246359993708</v>
      </c>
      <c r="R40" s="79">
        <v>1.6564662367738539</v>
      </c>
      <c r="S40" s="80">
        <f>I40+R40</f>
        <v>5.8980428464974954</v>
      </c>
      <c r="T40" s="81">
        <f>分析係数表!F43</f>
        <v>0.5971160790993254</v>
      </c>
      <c r="U40" s="82">
        <f t="shared" si="6"/>
        <v>3.5218162188604087</v>
      </c>
      <c r="V40" s="83">
        <f>分析係数表!D43</f>
        <v>0.11965406207615147</v>
      </c>
      <c r="W40" s="127">
        <f t="shared" si="7"/>
        <v>1</v>
      </c>
      <c r="X40" s="72">
        <f>分析係数表!E43</f>
        <v>0.10089499703022012</v>
      </c>
      <c r="Y40" s="126">
        <f t="shared" si="8"/>
        <v>1</v>
      </c>
    </row>
    <row r="41" spans="1:25" x14ac:dyDescent="0.15">
      <c r="A41" s="10" t="s">
        <v>166</v>
      </c>
      <c r="B41" s="9" t="s">
        <v>42</v>
      </c>
      <c r="C41" s="86"/>
      <c r="D41" s="99">
        <f>投入係数表!AJ41</f>
        <v>1.2254449465896891E-2</v>
      </c>
      <c r="E41" s="100">
        <f t="shared" si="9"/>
        <v>1.2254449465896891</v>
      </c>
      <c r="F41" s="81">
        <f>分析係数表!C44</f>
        <v>0.69156580457188765</v>
      </c>
      <c r="G41" s="100">
        <f>E41*F41</f>
        <v>0.84747582044685221</v>
      </c>
      <c r="H41" s="100">
        <v>0.88221731077661503</v>
      </c>
      <c r="I41" s="100">
        <f>C41+H41</f>
        <v>0.88221731077661503</v>
      </c>
      <c r="J41" s="81">
        <f>分析係数表!G44</f>
        <v>0.27271905819722003</v>
      </c>
      <c r="K41" s="101">
        <f>I41*J41</f>
        <v>0.24059747412028262</v>
      </c>
      <c r="L41" s="75"/>
      <c r="M41" s="76"/>
      <c r="N41" s="77">
        <f>分析係数表!H44</f>
        <v>0.15674397651271663</v>
      </c>
      <c r="O41" s="78">
        <f t="shared" si="3"/>
        <v>5.9696280975325884</v>
      </c>
      <c r="P41" s="72">
        <f>分析係数表!C44</f>
        <v>0.69156580457188765</v>
      </c>
      <c r="Q41" s="78">
        <f>O41*P41</f>
        <v>4.1283906582650713</v>
      </c>
      <c r="R41" s="79">
        <v>4.2069491611562491</v>
      </c>
      <c r="S41" s="80">
        <f>I41+R41</f>
        <v>5.089166471932864</v>
      </c>
      <c r="T41" s="81">
        <f>分析係数表!F44</f>
        <v>0.50862281906626206</v>
      </c>
      <c r="U41" s="82">
        <f t="shared" si="6"/>
        <v>2.5884661976519965</v>
      </c>
      <c r="V41" s="83">
        <f>分析係数表!D44</f>
        <v>0.14406819380410243</v>
      </c>
      <c r="W41" s="127">
        <f t="shared" si="7"/>
        <v>1</v>
      </c>
      <c r="X41" s="72">
        <f>分析係数表!E44</f>
        <v>0.11993705213297758</v>
      </c>
      <c r="Y41" s="126">
        <f t="shared" si="8"/>
        <v>1</v>
      </c>
    </row>
    <row r="42" spans="1:25" x14ac:dyDescent="0.15">
      <c r="A42" s="10" t="s">
        <v>282</v>
      </c>
      <c r="B42" s="9" t="s">
        <v>236</v>
      </c>
      <c r="C42" s="86"/>
      <c r="D42" s="99">
        <f>投入係数表!AJ42</f>
        <v>2.2990155336816225E-3</v>
      </c>
      <c r="E42" s="100">
        <f t="shared" si="9"/>
        <v>0.22990155336816226</v>
      </c>
      <c r="F42" s="81">
        <f>分析係数表!C45</f>
        <v>1</v>
      </c>
      <c r="G42" s="100">
        <f>E42*F42</f>
        <v>0.22990155336816226</v>
      </c>
      <c r="H42" s="100">
        <v>0.26164297112381402</v>
      </c>
      <c r="I42" s="100">
        <f>C42+H42</f>
        <v>0.26164297112381402</v>
      </c>
      <c r="J42" s="81">
        <f>分析係数表!G45</f>
        <v>0</v>
      </c>
      <c r="K42" s="101">
        <f>I42*J42</f>
        <v>0</v>
      </c>
      <c r="L42" s="75"/>
      <c r="M42" s="76"/>
      <c r="N42" s="77">
        <f>分析係数表!H45</f>
        <v>0</v>
      </c>
      <c r="O42" s="78">
        <f t="shared" si="3"/>
        <v>0</v>
      </c>
      <c r="P42" s="72">
        <f>分析係数表!C45</f>
        <v>1</v>
      </c>
      <c r="Q42" s="78">
        <f>O42*P42</f>
        <v>0</v>
      </c>
      <c r="R42" s="79">
        <v>4.6565198243094019E-2</v>
      </c>
      <c r="S42" s="80">
        <f>I42+R42</f>
        <v>0.30820816936690804</v>
      </c>
      <c r="T42" s="81">
        <f>分析係数表!F45</f>
        <v>0</v>
      </c>
      <c r="U42" s="82">
        <f t="shared" si="6"/>
        <v>0</v>
      </c>
      <c r="V42" s="83">
        <f>分析係数表!D45</f>
        <v>0</v>
      </c>
      <c r="W42" s="127">
        <f t="shared" si="7"/>
        <v>0</v>
      </c>
      <c r="X42" s="72">
        <f>分析係数表!E45</f>
        <v>0</v>
      </c>
      <c r="Y42" s="126">
        <f t="shared" si="8"/>
        <v>0</v>
      </c>
    </row>
    <row r="43" spans="1:25" x14ac:dyDescent="0.15">
      <c r="A43" s="10" t="s">
        <v>283</v>
      </c>
      <c r="B43" s="9" t="s">
        <v>237</v>
      </c>
      <c r="C43" s="86"/>
      <c r="D43" s="459">
        <f>投入係数表!AJ43</f>
        <v>3.6265228365392988E-3</v>
      </c>
      <c r="E43" s="443">
        <f t="shared" si="9"/>
        <v>0.36265228365392987</v>
      </c>
      <c r="F43" s="453">
        <f>分析係数表!C46</f>
        <v>0.99300149364803736</v>
      </c>
      <c r="G43" s="443">
        <f>E43*F43</f>
        <v>0.36011425934322411</v>
      </c>
      <c r="H43" s="443">
        <v>0.45345897267428303</v>
      </c>
      <c r="I43" s="443">
        <f>C43+H43</f>
        <v>0.45345897267428303</v>
      </c>
      <c r="J43" s="453">
        <f>分析係数表!G46</f>
        <v>1.2662527198429125E-2</v>
      </c>
      <c r="K43" s="460">
        <f>I43*J43</f>
        <v>5.7419365748598381E-3</v>
      </c>
      <c r="L43" s="448"/>
      <c r="M43" s="449"/>
      <c r="N43" s="450">
        <f>分析係数表!H46</f>
        <v>3.642815848522589E-5</v>
      </c>
      <c r="O43" s="451">
        <f t="shared" si="3"/>
        <v>1.3873742600700953E-3</v>
      </c>
      <c r="P43" s="447">
        <f>分析係数表!C46</f>
        <v>0.99300149364803736</v>
      </c>
      <c r="Q43" s="451">
        <f>O43*P43</f>
        <v>1.3776647124984452E-3</v>
      </c>
      <c r="R43" s="452">
        <v>0.12176920445563386</v>
      </c>
      <c r="S43" s="444">
        <f>I43+R43</f>
        <v>0.57522817712991692</v>
      </c>
      <c r="T43" s="453">
        <f>分析係数表!F46</f>
        <v>0.42786180544499286</v>
      </c>
      <c r="U43" s="445">
        <f t="shared" si="6"/>
        <v>0.24611816640963841</v>
      </c>
      <c r="V43" s="454">
        <f>分析係数表!D46</f>
        <v>2.303242583452741E-3</v>
      </c>
      <c r="W43" s="446">
        <f t="shared" si="7"/>
        <v>0</v>
      </c>
      <c r="X43" s="72">
        <f>分析係数表!E46</f>
        <v>2.2926285623308391E-3</v>
      </c>
      <c r="Y43" s="126">
        <f t="shared" si="8"/>
        <v>0</v>
      </c>
    </row>
    <row r="44" spans="1:25" x14ac:dyDescent="0.15">
      <c r="A44" s="129">
        <v>40</v>
      </c>
      <c r="B44" s="17" t="s">
        <v>137</v>
      </c>
      <c r="C44" s="135">
        <f>SUM(C5:C43)</f>
        <v>100</v>
      </c>
      <c r="D44" s="99">
        <f>投入係数表!AJ44</f>
        <v>0.38270875583549357</v>
      </c>
      <c r="E44" s="443">
        <f>SUM(E5:E43)</f>
        <v>38.270875583549355</v>
      </c>
      <c r="F44" s="453">
        <f>分析係数表!C47</f>
        <v>0.58532523599566522</v>
      </c>
      <c r="G44" s="443">
        <f>SUM(G5:G43)</f>
        <v>17.750067960017123</v>
      </c>
      <c r="H44" s="443">
        <f>SUM(H5:H43)</f>
        <v>22.380004936544346</v>
      </c>
      <c r="I44" s="443">
        <f>SUM(I5:I43)</f>
        <v>122.38000493654435</v>
      </c>
      <c r="J44" s="81">
        <f>分析係数表!G47</f>
        <v>0.25475569279079324</v>
      </c>
      <c r="K44" s="460">
        <f>SUM(K5:K43)</f>
        <v>55.843424240954008</v>
      </c>
      <c r="L44" s="15">
        <f>最終需要_まとめ!M21</f>
        <v>0.68200000000000005</v>
      </c>
      <c r="M44" s="441">
        <f>K44*L44</f>
        <v>38.085215332330634</v>
      </c>
      <c r="N44" s="77">
        <f>分析係数表!H47</f>
        <v>1</v>
      </c>
      <c r="O44" s="443">
        <f>SUM(O5:O43)</f>
        <v>38.085215332330641</v>
      </c>
      <c r="P44" s="72">
        <f>分析係数表!C47</f>
        <v>0.58532523599566522</v>
      </c>
      <c r="Q44" s="443">
        <f>SUM(Q5:Q43)</f>
        <v>24.73112037946817</v>
      </c>
      <c r="R44" s="441">
        <f>SUM(R5:R43)</f>
        <v>30.366137773319608</v>
      </c>
      <c r="S44" s="444">
        <f>SUM(S5:S43)</f>
        <v>152.74614270986399</v>
      </c>
      <c r="T44" s="453">
        <f>分析係数表!F47</f>
        <v>0.5063294671067512</v>
      </c>
      <c r="U44" s="445">
        <f>SUM(U5:U43)</f>
        <v>92.110310148226404</v>
      </c>
      <c r="V44" s="454">
        <f>分析係数表!D47</f>
        <v>6.4581730562403572E-2</v>
      </c>
      <c r="W44" s="446">
        <f>SUM(W5:W43)</f>
        <v>14</v>
      </c>
      <c r="X44" s="88">
        <f>分析係数表!E47</f>
        <v>5.7136770824146227E-2</v>
      </c>
      <c r="Y44" s="125">
        <f>SUM(Y5:Y43)</f>
        <v>13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5" right="0.75" top="1" bottom="1" header="0.51200000000000001" footer="0.5120000000000000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851</v>
      </c>
      <c r="C1" s="58"/>
      <c r="D1" s="58"/>
      <c r="E1" s="58"/>
      <c r="F1" s="59"/>
      <c r="G1" s="58" t="s">
        <v>445</v>
      </c>
    </row>
    <row r="2" spans="1:25" x14ac:dyDescent="0.15">
      <c r="B2" s="5" t="s">
        <v>472</v>
      </c>
      <c r="S2" s="5" t="s">
        <v>139</v>
      </c>
      <c r="U2" s="60" t="s">
        <v>170</v>
      </c>
      <c r="W2" s="5" t="s">
        <v>122</v>
      </c>
      <c r="Y2" s="5" t="s">
        <v>140</v>
      </c>
    </row>
    <row r="3" spans="1:25" ht="45" x14ac:dyDescent="0.15">
      <c r="B3" s="61"/>
      <c r="C3" s="62" t="s">
        <v>185</v>
      </c>
      <c r="D3" s="62" t="s">
        <v>852</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853</v>
      </c>
      <c r="D4" s="68" t="s">
        <v>854</v>
      </c>
      <c r="E4" s="68" t="s">
        <v>855</v>
      </c>
      <c r="F4" s="68" t="s">
        <v>856</v>
      </c>
      <c r="G4" s="68" t="s">
        <v>857</v>
      </c>
      <c r="H4" s="68" t="s">
        <v>144</v>
      </c>
      <c r="I4" s="68" t="s">
        <v>858</v>
      </c>
      <c r="J4" s="68" t="s">
        <v>859</v>
      </c>
      <c r="K4" s="69" t="s">
        <v>860</v>
      </c>
      <c r="L4" s="68" t="s">
        <v>861</v>
      </c>
      <c r="M4" s="68" t="s">
        <v>862</v>
      </c>
      <c r="N4" s="68" t="s">
        <v>863</v>
      </c>
      <c r="O4" s="68" t="s">
        <v>864</v>
      </c>
      <c r="P4" s="68" t="s">
        <v>865</v>
      </c>
      <c r="Q4" s="68" t="s">
        <v>866</v>
      </c>
      <c r="R4" s="68" t="s">
        <v>145</v>
      </c>
      <c r="S4" s="68" t="s">
        <v>867</v>
      </c>
      <c r="T4" s="70" t="s">
        <v>868</v>
      </c>
      <c r="U4" s="69" t="s">
        <v>869</v>
      </c>
      <c r="V4" s="68" t="s">
        <v>870</v>
      </c>
      <c r="W4" s="68" t="s">
        <v>871</v>
      </c>
      <c r="X4" s="68" t="s">
        <v>872</v>
      </c>
      <c r="Y4" s="69" t="s">
        <v>873</v>
      </c>
    </row>
    <row r="5" spans="1:25" x14ac:dyDescent="0.15">
      <c r="A5" s="8" t="s">
        <v>219</v>
      </c>
      <c r="B5" s="9" t="s">
        <v>220</v>
      </c>
      <c r="C5" s="86"/>
      <c r="D5" s="99">
        <f>投入係数表!AK5</f>
        <v>2.2257106015585578E-3</v>
      </c>
      <c r="E5" s="100">
        <f>$C$39*D5</f>
        <v>0.22257106015585579</v>
      </c>
      <c r="F5" s="81">
        <f>分析係数表!C8</f>
        <v>0.16988323914406789</v>
      </c>
      <c r="G5" s="100">
        <f t="shared" ref="G5:G38" si="0">E5*F5</f>
        <v>3.7811092639005971E-2</v>
      </c>
      <c r="H5" s="100">
        <f t="array" ref="H5:H43">MMULT(逆行列係数!C5:AO43,'35'!G5:G43)</f>
        <v>4.2326574567893772E-2</v>
      </c>
      <c r="I5" s="100">
        <f t="shared" ref="I5:I38" si="1">C5+H5</f>
        <v>4.2326574567893772E-2</v>
      </c>
      <c r="J5" s="81">
        <f>分析係数表!G8</f>
        <v>0.11982810575688495</v>
      </c>
      <c r="K5" s="101">
        <f t="shared" ref="K5:K38" si="2">I5*J5</f>
        <v>5.0719132536482517E-3</v>
      </c>
      <c r="L5" s="75" t="s">
        <v>495</v>
      </c>
      <c r="M5" s="76" t="s">
        <v>495</v>
      </c>
      <c r="N5" s="77">
        <f>分析係数表!H8</f>
        <v>1.1007693311748612E-2</v>
      </c>
      <c r="O5" s="78">
        <f t="shared" ref="O5:O43" si="3">$M$44*N5</f>
        <v>0.4219401065195163</v>
      </c>
      <c r="P5" s="72">
        <f>分析係数表!C8</f>
        <v>0.16988323914406789</v>
      </c>
      <c r="Q5" s="78">
        <f t="shared" ref="Q5:Q38" si="4">O5*P5</f>
        <v>7.168055202032847E-2</v>
      </c>
      <c r="R5" s="79">
        <f t="array" ref="R5:R43">MMULT(逆行列係数!C5:AO43,'35'!Q5:Q43)</f>
        <v>0.12012173344295028</v>
      </c>
      <c r="S5" s="80">
        <f t="shared" ref="S5:S38" si="5">I5+R5</f>
        <v>0.16244830801084406</v>
      </c>
      <c r="T5" s="81">
        <f>分析係数表!F8</f>
        <v>0.4520504153237429</v>
      </c>
      <c r="U5" s="82">
        <f t="shared" ref="U5:U38" si="6">S5*T5</f>
        <v>7.343482510494137E-2</v>
      </c>
      <c r="V5" s="83">
        <f>分析係数表!D8</f>
        <v>0.2736524906322878</v>
      </c>
      <c r="W5" s="127">
        <f t="shared" ref="W5:W38" si="7">ROUND(S5*V5,0)</f>
        <v>0</v>
      </c>
      <c r="X5" s="72">
        <f>分析係数表!E8</f>
        <v>4.6479574456934729E-2</v>
      </c>
      <c r="Y5" s="126">
        <f t="shared" ref="Y5:Y38" si="8">ROUND(S5*X5,0)</f>
        <v>0</v>
      </c>
    </row>
    <row r="6" spans="1:25" x14ac:dyDescent="0.15">
      <c r="A6" s="10" t="s">
        <v>177</v>
      </c>
      <c r="B6" s="9" t="s">
        <v>221</v>
      </c>
      <c r="C6" s="86"/>
      <c r="D6" s="99">
        <f>投入係数表!AK6</f>
        <v>0</v>
      </c>
      <c r="E6" s="100">
        <f t="shared" ref="E6:E43" si="9">$C$39*D6</f>
        <v>0</v>
      </c>
      <c r="F6" s="81">
        <f>分析係数表!C9</f>
        <v>0.40976645435244163</v>
      </c>
      <c r="G6" s="100">
        <f t="shared" si="0"/>
        <v>0</v>
      </c>
      <c r="H6" s="100">
        <v>4.1616858405465742E-3</v>
      </c>
      <c r="I6" s="100">
        <f t="shared" si="1"/>
        <v>4.1616858405465742E-3</v>
      </c>
      <c r="J6" s="81">
        <f>分析係数表!G9</f>
        <v>0.27278621711745094</v>
      </c>
      <c r="K6" s="101">
        <f t="shared" si="2"/>
        <v>1.135250537273959E-3</v>
      </c>
      <c r="L6" s="75"/>
      <c r="M6" s="76"/>
      <c r="N6" s="77">
        <f>分析係数表!H9</f>
        <v>5.6766522140644718E-4</v>
      </c>
      <c r="O6" s="78">
        <f t="shared" si="3"/>
        <v>2.1759392926764997E-2</v>
      </c>
      <c r="P6" s="72">
        <f>分析係数表!C9</f>
        <v>0.40976645435244163</v>
      </c>
      <c r="Q6" s="78">
        <f t="shared" si="4"/>
        <v>8.9162692884620903E-3</v>
      </c>
      <c r="R6" s="79">
        <v>1.2002038148102389E-2</v>
      </c>
      <c r="S6" s="80">
        <f t="shared" si="5"/>
        <v>1.6163723988648963E-2</v>
      </c>
      <c r="T6" s="81">
        <f>分析係数表!F9</f>
        <v>0.74407187847350875</v>
      </c>
      <c r="U6" s="82">
        <f t="shared" si="6"/>
        <v>1.202697247136135E-2</v>
      </c>
      <c r="V6" s="83">
        <f>分析係数表!D9</f>
        <v>0.14440533530937386</v>
      </c>
      <c r="W6" s="127">
        <f t="shared" si="7"/>
        <v>0</v>
      </c>
      <c r="X6" s="72">
        <f>分析係数表!E9</f>
        <v>0.11439422008151168</v>
      </c>
      <c r="Y6" s="126">
        <f t="shared" si="8"/>
        <v>0</v>
      </c>
    </row>
    <row r="7" spans="1:25" x14ac:dyDescent="0.15">
      <c r="A7" s="10" t="s">
        <v>178</v>
      </c>
      <c r="B7" s="9" t="s">
        <v>222</v>
      </c>
      <c r="C7" s="86"/>
      <c r="D7" s="99">
        <f>投入係数表!AK7</f>
        <v>0</v>
      </c>
      <c r="E7" s="100">
        <f t="shared" si="9"/>
        <v>0</v>
      </c>
      <c r="F7" s="81">
        <f>分析係数表!C10</f>
        <v>0.68007710705743762</v>
      </c>
      <c r="G7" s="100">
        <f t="shared" si="0"/>
        <v>0</v>
      </c>
      <c r="H7" s="100">
        <v>7.399456163866603E-3</v>
      </c>
      <c r="I7" s="100">
        <f t="shared" si="1"/>
        <v>7.399456163866603E-3</v>
      </c>
      <c r="J7" s="81">
        <f>分析係数表!G10</f>
        <v>0.17854260725424764</v>
      </c>
      <c r="K7" s="101">
        <f t="shared" si="2"/>
        <v>1.3211181957602568E-3</v>
      </c>
      <c r="L7" s="75"/>
      <c r="M7" s="76"/>
      <c r="N7" s="77">
        <f>分析係数表!H10</f>
        <v>1.290834700219075E-3</v>
      </c>
      <c r="O7" s="78">
        <f t="shared" si="3"/>
        <v>4.947947907743843E-2</v>
      </c>
      <c r="P7" s="72">
        <f>分析係数表!C10</f>
        <v>0.68007710705743762</v>
      </c>
      <c r="Q7" s="78">
        <f t="shared" si="4"/>
        <v>3.3649860989693338E-2</v>
      </c>
      <c r="R7" s="79">
        <v>5.6758163090041822E-2</v>
      </c>
      <c r="S7" s="80">
        <f t="shared" si="5"/>
        <v>6.4157619253908421E-2</v>
      </c>
      <c r="T7" s="81">
        <f>分析係数表!F10</f>
        <v>0.51654343606185527</v>
      </c>
      <c r="U7" s="82">
        <f t="shared" si="6"/>
        <v>3.3140197098962099E-2</v>
      </c>
      <c r="V7" s="83">
        <f>分析係数表!D10</f>
        <v>9.7799297694606213E-2</v>
      </c>
      <c r="W7" s="127">
        <f t="shared" si="7"/>
        <v>0</v>
      </c>
      <c r="X7" s="72">
        <f>分析係数表!E10</f>
        <v>2.6958057972911079E-2</v>
      </c>
      <c r="Y7" s="126">
        <f t="shared" si="8"/>
        <v>0</v>
      </c>
    </row>
    <row r="8" spans="1:25" x14ac:dyDescent="0.15">
      <c r="A8" s="10" t="s">
        <v>179</v>
      </c>
      <c r="B8" s="9" t="s">
        <v>27</v>
      </c>
      <c r="C8" s="86"/>
      <c r="D8" s="99">
        <f>投入係数表!AK8</f>
        <v>5.0456915400571844E-5</v>
      </c>
      <c r="E8" s="100">
        <f t="shared" si="9"/>
        <v>5.0456915400571845E-3</v>
      </c>
      <c r="F8" s="81">
        <f>分析係数表!C11</f>
        <v>2.1147201560344109E-2</v>
      </c>
      <c r="G8" s="100">
        <f t="shared" si="0"/>
        <v>1.0670225600891236E-4</v>
      </c>
      <c r="H8" s="100">
        <v>7.5710588927148581E-3</v>
      </c>
      <c r="I8" s="100">
        <f t="shared" si="1"/>
        <v>7.5710588927148581E-3</v>
      </c>
      <c r="J8" s="81">
        <f>分析係数表!G11</f>
        <v>0.2349962690544718</v>
      </c>
      <c r="K8" s="101">
        <f t="shared" si="2"/>
        <v>1.779170592579672E-3</v>
      </c>
      <c r="L8" s="75"/>
      <c r="M8" s="76"/>
      <c r="N8" s="77">
        <f>分析係数表!H11</f>
        <v>-2.2238602446561594E-5</v>
      </c>
      <c r="O8" s="78">
        <f t="shared" si="3"/>
        <v>-8.5243638420889054E-4</v>
      </c>
      <c r="P8" s="72">
        <f>分析係数表!C11</f>
        <v>2.1147201560344109E-2</v>
      </c>
      <c r="Q8" s="78">
        <f t="shared" si="4"/>
        <v>-1.8026644034236341E-5</v>
      </c>
      <c r="R8" s="79">
        <v>9.9125579681441037E-3</v>
      </c>
      <c r="S8" s="80">
        <f t="shared" si="5"/>
        <v>1.7483616860858961E-2</v>
      </c>
      <c r="T8" s="81">
        <f>分析係数表!F11</f>
        <v>0.38828483104146677</v>
      </c>
      <c r="U8" s="82">
        <f t="shared" si="6"/>
        <v>6.7886232188123612E-3</v>
      </c>
      <c r="V8" s="83">
        <f>分析係数表!D11</f>
        <v>2.238567316917173E-2</v>
      </c>
      <c r="W8" s="127">
        <f t="shared" si="7"/>
        <v>0</v>
      </c>
      <c r="X8" s="72">
        <f>分析係数表!E11</f>
        <v>2.1852680950858117E-2</v>
      </c>
      <c r="Y8" s="126">
        <f t="shared" si="8"/>
        <v>0</v>
      </c>
    </row>
    <row r="9" spans="1:25" x14ac:dyDescent="0.15">
      <c r="A9" s="10" t="s">
        <v>180</v>
      </c>
      <c r="B9" s="9" t="s">
        <v>151</v>
      </c>
      <c r="C9" s="86"/>
      <c r="D9" s="99">
        <f>投入係数表!AK9</f>
        <v>1.5081011380837584E-3</v>
      </c>
      <c r="E9" s="100">
        <f t="shared" si="9"/>
        <v>0.15081011380837583</v>
      </c>
      <c r="F9" s="81">
        <f>分析係数表!C12</f>
        <v>0.26979296775158057</v>
      </c>
      <c r="G9" s="100">
        <f t="shared" si="0"/>
        <v>4.0687508171315334E-2</v>
      </c>
      <c r="H9" s="100">
        <v>5.6658628968265352E-2</v>
      </c>
      <c r="I9" s="100">
        <f t="shared" si="1"/>
        <v>5.6658628968265352E-2</v>
      </c>
      <c r="J9" s="81">
        <f>分析係数表!G12</f>
        <v>0.14399966915404239</v>
      </c>
      <c r="K9" s="101">
        <f t="shared" si="2"/>
        <v>8.1588238261518526E-3</v>
      </c>
      <c r="L9" s="75"/>
      <c r="M9" s="76"/>
      <c r="N9" s="77">
        <f>分析係数表!H12</f>
        <v>8.4790563397567215E-2</v>
      </c>
      <c r="O9" s="78">
        <f t="shared" si="3"/>
        <v>3.2501395468235548</v>
      </c>
      <c r="P9" s="72">
        <f>分析係数表!C12</f>
        <v>0.26979296775158057</v>
      </c>
      <c r="Q9" s="78">
        <f t="shared" si="4"/>
        <v>0.87686479394430406</v>
      </c>
      <c r="R9" s="79">
        <v>1.1077543797825997</v>
      </c>
      <c r="S9" s="80">
        <f t="shared" si="5"/>
        <v>1.1644130087508651</v>
      </c>
      <c r="T9" s="81">
        <f>分析係数表!F12</f>
        <v>0.33481714299007204</v>
      </c>
      <c r="U9" s="82">
        <f t="shared" si="6"/>
        <v>0.3898654368504384</v>
      </c>
      <c r="V9" s="83">
        <f>分析係数表!D12</f>
        <v>3.7088865741159563E-2</v>
      </c>
      <c r="W9" s="127">
        <f t="shared" si="7"/>
        <v>0</v>
      </c>
      <c r="X9" s="72">
        <f>分析係数表!E12</f>
        <v>3.539948357013805E-2</v>
      </c>
      <c r="Y9" s="126">
        <f t="shared" si="8"/>
        <v>0</v>
      </c>
    </row>
    <row r="10" spans="1:25" x14ac:dyDescent="0.15">
      <c r="A10" s="10" t="s">
        <v>181</v>
      </c>
      <c r="B10" s="9" t="s">
        <v>28</v>
      </c>
      <c r="C10" s="86"/>
      <c r="D10" s="99">
        <f>投入係数表!AK10</f>
        <v>2.1948758199248752E-2</v>
      </c>
      <c r="E10" s="100">
        <f t="shared" si="9"/>
        <v>2.1948758199248752</v>
      </c>
      <c r="F10" s="81">
        <f>分析係数表!C13</f>
        <v>6.684233532602335E-2</v>
      </c>
      <c r="G10" s="100">
        <f t="shared" si="0"/>
        <v>0.14671062555439895</v>
      </c>
      <c r="H10" s="100">
        <v>0.15338030278220852</v>
      </c>
      <c r="I10" s="100">
        <f t="shared" si="1"/>
        <v>0.15338030278220852</v>
      </c>
      <c r="J10" s="81">
        <f>分析係数表!G13</f>
        <v>0.23596605339775753</v>
      </c>
      <c r="K10" s="101">
        <f t="shared" si="2"/>
        <v>3.6192544716470834E-2</v>
      </c>
      <c r="L10" s="75"/>
      <c r="M10" s="76"/>
      <c r="N10" s="77">
        <f>分析係数表!H13</f>
        <v>1.6879182236800124E-2</v>
      </c>
      <c r="O10" s="78">
        <f t="shared" si="3"/>
        <v>0.64700239634732482</v>
      </c>
      <c r="P10" s="72">
        <f>分析係数表!C13</f>
        <v>6.684233532602335E-2</v>
      </c>
      <c r="Q10" s="78">
        <f t="shared" si="4"/>
        <v>4.3247151133388548E-2</v>
      </c>
      <c r="R10" s="79">
        <v>4.8316153781696632E-2</v>
      </c>
      <c r="S10" s="80">
        <f t="shared" si="5"/>
        <v>0.20169645656390514</v>
      </c>
      <c r="T10" s="81">
        <f>分析係数表!F13</f>
        <v>0.36934894381465649</v>
      </c>
      <c r="U10" s="82">
        <f t="shared" si="6"/>
        <v>7.4496373203037106E-2</v>
      </c>
      <c r="V10" s="83">
        <f>分析係数表!D13</f>
        <v>0.1651861487951434</v>
      </c>
      <c r="W10" s="127">
        <f t="shared" si="7"/>
        <v>0</v>
      </c>
      <c r="X10" s="72">
        <f>分析係数表!E13</f>
        <v>0.12199715046769498</v>
      </c>
      <c r="Y10" s="126">
        <f t="shared" si="8"/>
        <v>0</v>
      </c>
    </row>
    <row r="11" spans="1:25" x14ac:dyDescent="0.15">
      <c r="A11" s="10" t="s">
        <v>182</v>
      </c>
      <c r="B11" s="9" t="s">
        <v>223</v>
      </c>
      <c r="C11" s="86"/>
      <c r="D11" s="99">
        <f>投入係数表!AK11</f>
        <v>1.7912204967203006E-2</v>
      </c>
      <c r="E11" s="100">
        <f t="shared" si="9"/>
        <v>1.7912204967203007</v>
      </c>
      <c r="F11" s="81">
        <f>分析係数表!C14</f>
        <v>0.21710827927701792</v>
      </c>
      <c r="G11" s="100">
        <f t="shared" si="0"/>
        <v>0.38888879984866981</v>
      </c>
      <c r="H11" s="100">
        <v>0.51437910995172087</v>
      </c>
      <c r="I11" s="100">
        <f t="shared" si="1"/>
        <v>0.51437910995172087</v>
      </c>
      <c r="J11" s="81">
        <f>分析係数表!G14</f>
        <v>0.17574790290253137</v>
      </c>
      <c r="K11" s="101">
        <f t="shared" si="2"/>
        <v>9.0401049870885541E-2</v>
      </c>
      <c r="L11" s="75"/>
      <c r="M11" s="76"/>
      <c r="N11" s="77">
        <f>分析係数表!H14</f>
        <v>1.1225515443921091E-3</v>
      </c>
      <c r="O11" s="78">
        <f t="shared" si="3"/>
        <v>4.3028953005887577E-2</v>
      </c>
      <c r="P11" s="72">
        <f>分析係数表!C14</f>
        <v>0.21710827927701792</v>
      </c>
      <c r="Q11" s="78">
        <f t="shared" si="4"/>
        <v>9.3419419461999199E-3</v>
      </c>
      <c r="R11" s="79">
        <v>5.2561431887186233E-2</v>
      </c>
      <c r="S11" s="80">
        <f t="shared" si="5"/>
        <v>0.56694054183890707</v>
      </c>
      <c r="T11" s="81">
        <f>分析係数表!F14</f>
        <v>0.32729567218469302</v>
      </c>
      <c r="U11" s="82">
        <f t="shared" si="6"/>
        <v>0.18555718572991917</v>
      </c>
      <c r="V11" s="83">
        <f>分析係数表!D14</f>
        <v>4.5196804531672026E-2</v>
      </c>
      <c r="W11" s="127">
        <f t="shared" si="7"/>
        <v>0</v>
      </c>
      <c r="X11" s="72">
        <f>分析係数表!E14</f>
        <v>3.8130342673435243E-2</v>
      </c>
      <c r="Y11" s="126">
        <f t="shared" si="8"/>
        <v>0</v>
      </c>
    </row>
    <row r="12" spans="1:25" x14ac:dyDescent="0.15">
      <c r="A12" s="10" t="s">
        <v>183</v>
      </c>
      <c r="B12" s="9" t="s">
        <v>29</v>
      </c>
      <c r="C12" s="86"/>
      <c r="D12" s="99">
        <f>投入係数表!AK12</f>
        <v>2.1696473622245895E-3</v>
      </c>
      <c r="E12" s="100">
        <f t="shared" si="9"/>
        <v>0.21696473622245896</v>
      </c>
      <c r="F12" s="81">
        <f>分析係数表!C15</f>
        <v>0.1777237835164599</v>
      </c>
      <c r="G12" s="100">
        <f t="shared" si="0"/>
        <v>3.8559793811106122E-2</v>
      </c>
      <c r="H12" s="100">
        <v>7.2567863290173104E-2</v>
      </c>
      <c r="I12" s="100">
        <f t="shared" si="1"/>
        <v>7.2567863290173104E-2</v>
      </c>
      <c r="J12" s="81">
        <f>分析係数表!G15</f>
        <v>0.10387096116118634</v>
      </c>
      <c r="K12" s="101">
        <f t="shared" si="2"/>
        <v>7.5376937093638505E-3</v>
      </c>
      <c r="L12" s="75"/>
      <c r="M12" s="76"/>
      <c r="N12" s="77">
        <f>分析係数表!H15</f>
        <v>7.5144901505810619E-3</v>
      </c>
      <c r="O12" s="78">
        <f t="shared" si="3"/>
        <v>0.28804079881040562</v>
      </c>
      <c r="P12" s="72">
        <f>分析係数表!C15</f>
        <v>0.1777237835164599</v>
      </c>
      <c r="Q12" s="78">
        <f t="shared" si="4"/>
        <v>5.119170057168871E-2</v>
      </c>
      <c r="R12" s="79">
        <v>0.12015703945388617</v>
      </c>
      <c r="S12" s="80">
        <f t="shared" si="5"/>
        <v>0.19272490274405929</v>
      </c>
      <c r="T12" s="81">
        <f>分析係数表!F15</f>
        <v>0.33005409485469872</v>
      </c>
      <c r="U12" s="82">
        <f t="shared" si="6"/>
        <v>6.3609643331150337E-2</v>
      </c>
      <c r="V12" s="83">
        <f>分析係数表!D15</f>
        <v>1.862209422908882E-2</v>
      </c>
      <c r="W12" s="127">
        <f t="shared" si="7"/>
        <v>0</v>
      </c>
      <c r="X12" s="72">
        <f>分析係数表!E15</f>
        <v>1.8544573004253467E-2</v>
      </c>
      <c r="Y12" s="126">
        <f t="shared" si="8"/>
        <v>0</v>
      </c>
    </row>
    <row r="13" spans="1:25" x14ac:dyDescent="0.15">
      <c r="A13" s="10" t="s">
        <v>184</v>
      </c>
      <c r="B13" s="9" t="s">
        <v>30</v>
      </c>
      <c r="C13" s="86"/>
      <c r="D13" s="99">
        <f>投入係数表!AK13</f>
        <v>6.8397151987441831E-3</v>
      </c>
      <c r="E13" s="100">
        <f t="shared" si="9"/>
        <v>0.68397151987441829</v>
      </c>
      <c r="F13" s="81">
        <f>分析係数表!C16</f>
        <v>0.12368252551663639</v>
      </c>
      <c r="G13" s="100">
        <f t="shared" si="0"/>
        <v>8.459532495952031E-2</v>
      </c>
      <c r="H13" s="100">
        <v>0.11801584597011665</v>
      </c>
      <c r="I13" s="100">
        <f t="shared" si="1"/>
        <v>0.11801584597011665</v>
      </c>
      <c r="J13" s="81">
        <f>分析係数表!G16</f>
        <v>1.9772048092292722E-2</v>
      </c>
      <c r="K13" s="101">
        <f t="shared" si="2"/>
        <v>2.3334149821737566E-3</v>
      </c>
      <c r="L13" s="75"/>
      <c r="M13" s="76"/>
      <c r="N13" s="77">
        <f>分析係数表!H16</f>
        <v>1.7113434381227897E-2</v>
      </c>
      <c r="O13" s="78">
        <f t="shared" si="3"/>
        <v>0.65598160497651015</v>
      </c>
      <c r="P13" s="72">
        <f>分析係数表!C16</f>
        <v>0.12368252551663639</v>
      </c>
      <c r="Q13" s="78">
        <f t="shared" si="4"/>
        <v>8.1133461595951306E-2</v>
      </c>
      <c r="R13" s="79">
        <v>0.11792056827274221</v>
      </c>
      <c r="S13" s="80">
        <f t="shared" si="5"/>
        <v>0.23593641424285886</v>
      </c>
      <c r="T13" s="81">
        <f>分析係数表!F16</f>
        <v>0.17086837167280561</v>
      </c>
      <c r="U13" s="82">
        <f t="shared" si="6"/>
        <v>4.0314070919997835E-2</v>
      </c>
      <c r="V13" s="83">
        <f>分析係数表!D16</f>
        <v>1.2952602682604767E-2</v>
      </c>
      <c r="W13" s="127">
        <f t="shared" si="7"/>
        <v>0</v>
      </c>
      <c r="X13" s="72">
        <f>分析係数表!E16</f>
        <v>1.2952602682604767E-2</v>
      </c>
      <c r="Y13" s="126">
        <f t="shared" si="8"/>
        <v>0</v>
      </c>
    </row>
    <row r="14" spans="1:25" x14ac:dyDescent="0.15">
      <c r="A14" s="10" t="s">
        <v>2</v>
      </c>
      <c r="B14" s="9" t="s">
        <v>469</v>
      </c>
      <c r="C14" s="86"/>
      <c r="D14" s="99">
        <f>投入係数表!AK14</f>
        <v>7.0919997757470429E-3</v>
      </c>
      <c r="E14" s="100">
        <f t="shared" si="9"/>
        <v>0.70919997757470432</v>
      </c>
      <c r="F14" s="81">
        <f>分析係数表!C17</f>
        <v>0.19283956701830429</v>
      </c>
      <c r="G14" s="100">
        <f t="shared" si="0"/>
        <v>0.13676181660489709</v>
      </c>
      <c r="H14" s="100">
        <v>0.18790393844531628</v>
      </c>
      <c r="I14" s="100">
        <f t="shared" si="1"/>
        <v>0.18790393844531628</v>
      </c>
      <c r="J14" s="81">
        <f>分析係数表!G17</f>
        <v>0.23402763404868787</v>
      </c>
      <c r="K14" s="101">
        <f t="shared" si="2"/>
        <v>4.3974714142787648E-2</v>
      </c>
      <c r="L14" s="75"/>
      <c r="M14" s="76"/>
      <c r="N14" s="77">
        <f>分析係数表!H17</f>
        <v>3.1766349957435482E-3</v>
      </c>
      <c r="O14" s="78">
        <f t="shared" si="3"/>
        <v>0.12176481216524158</v>
      </c>
      <c r="P14" s="72">
        <f>分析係数表!C17</f>
        <v>0.19283956701830429</v>
      </c>
      <c r="Q14" s="78">
        <f t="shared" si="4"/>
        <v>2.3481073656010338E-2</v>
      </c>
      <c r="R14" s="79">
        <v>5.3983955526728133E-2</v>
      </c>
      <c r="S14" s="80">
        <f t="shared" si="5"/>
        <v>0.24188789397204441</v>
      </c>
      <c r="T14" s="81">
        <f>分析係数表!F17</f>
        <v>0.36995154049829787</v>
      </c>
      <c r="U14" s="82">
        <f t="shared" si="6"/>
        <v>8.948679900284677E-2</v>
      </c>
      <c r="V14" s="83">
        <f>分析係数表!D17</f>
        <v>4.4453920652026524E-2</v>
      </c>
      <c r="W14" s="127">
        <f t="shared" si="7"/>
        <v>0</v>
      </c>
      <c r="X14" s="72">
        <f>分析係数表!E17</f>
        <v>4.2061277361062542E-2</v>
      </c>
      <c r="Y14" s="126">
        <f t="shared" si="8"/>
        <v>0</v>
      </c>
    </row>
    <row r="15" spans="1:25" x14ac:dyDescent="0.15">
      <c r="A15" s="10" t="s">
        <v>3</v>
      </c>
      <c r="B15" s="9" t="s">
        <v>31</v>
      </c>
      <c r="C15" s="86"/>
      <c r="D15" s="99">
        <f>投入係数表!AK15</f>
        <v>3.9804899927117787E-4</v>
      </c>
      <c r="E15" s="100">
        <f t="shared" si="9"/>
        <v>3.980489992711779E-2</v>
      </c>
      <c r="F15" s="81">
        <f>分析係数表!C18</f>
        <v>0.30630539049432115</v>
      </c>
      <c r="G15" s="100">
        <f t="shared" si="0"/>
        <v>1.2192455415763191E-2</v>
      </c>
      <c r="H15" s="100">
        <v>2.4089265658036714E-2</v>
      </c>
      <c r="I15" s="100">
        <f t="shared" si="1"/>
        <v>2.4089265658036714E-2</v>
      </c>
      <c r="J15" s="81">
        <f>分析係数表!G18</f>
        <v>0.21755179396051724</v>
      </c>
      <c r="K15" s="101">
        <f t="shared" si="2"/>
        <v>5.2406629590973667E-3</v>
      </c>
      <c r="L15" s="75"/>
      <c r="M15" s="76"/>
      <c r="N15" s="77">
        <f>分析係数表!H18</f>
        <v>5.3704565311248737E-4</v>
      </c>
      <c r="O15" s="78">
        <f t="shared" si="3"/>
        <v>2.0585702532089325E-2</v>
      </c>
      <c r="P15" s="72">
        <f>分析係数表!C18</f>
        <v>0.30630539049432115</v>
      </c>
      <c r="Q15" s="78">
        <f t="shared" si="4"/>
        <v>6.3055116526915559E-3</v>
      </c>
      <c r="R15" s="79">
        <v>1.6662519902346511E-2</v>
      </c>
      <c r="S15" s="80">
        <f t="shared" si="5"/>
        <v>4.0751785560383225E-2</v>
      </c>
      <c r="T15" s="81">
        <f>分析係数表!F18</f>
        <v>0.4635011306393737</v>
      </c>
      <c r="U15" s="82">
        <f t="shared" si="6"/>
        <v>1.8888498682810929E-2</v>
      </c>
      <c r="V15" s="83">
        <f>分析係数表!D18</f>
        <v>4.1488554421314744E-2</v>
      </c>
      <c r="W15" s="127">
        <f t="shared" si="7"/>
        <v>0</v>
      </c>
      <c r="X15" s="72">
        <f>分析係数表!E18</f>
        <v>3.8178621954614265E-2</v>
      </c>
      <c r="Y15" s="126">
        <f t="shared" si="8"/>
        <v>0</v>
      </c>
    </row>
    <row r="16" spans="1:25" x14ac:dyDescent="0.15">
      <c r="A16" s="10" t="s">
        <v>4</v>
      </c>
      <c r="B16" s="9" t="s">
        <v>32</v>
      </c>
      <c r="C16" s="86"/>
      <c r="D16" s="99">
        <f>投入係数表!AK16</f>
        <v>5.6063239333968717E-6</v>
      </c>
      <c r="E16" s="100">
        <f t="shared" si="9"/>
        <v>5.6063239333968714E-4</v>
      </c>
      <c r="F16" s="81">
        <f>分析係数表!C19</f>
        <v>0.36966314955627488</v>
      </c>
      <c r="G16" s="100">
        <f t="shared" si="0"/>
        <v>2.0724513626522108E-4</v>
      </c>
      <c r="H16" s="100">
        <v>2.2277154743740424E-2</v>
      </c>
      <c r="I16" s="100">
        <f t="shared" si="1"/>
        <v>2.2277154743740424E-2</v>
      </c>
      <c r="J16" s="81">
        <f>分析係数表!G19</f>
        <v>4.2381117789262797E-2</v>
      </c>
      <c r="K16" s="101">
        <f t="shared" si="2"/>
        <v>9.4413071920409737E-4</v>
      </c>
      <c r="L16" s="75"/>
      <c r="M16" s="76"/>
      <c r="N16" s="77">
        <f>分析係数表!H19</f>
        <v>-1.254655481313475E-4</v>
      </c>
      <c r="O16" s="78">
        <f t="shared" si="3"/>
        <v>-4.8092679586710539E-3</v>
      </c>
      <c r="P16" s="72">
        <f>分析係数表!C19</f>
        <v>0.36966314955627488</v>
      </c>
      <c r="Q16" s="78">
        <f t="shared" si="4"/>
        <v>-1.7778091406624185E-3</v>
      </c>
      <c r="R16" s="79">
        <v>1.1283144585125733E-2</v>
      </c>
      <c r="S16" s="80">
        <f t="shared" si="5"/>
        <v>3.3560299328866158E-2</v>
      </c>
      <c r="T16" s="81">
        <f>分析係数表!F19</f>
        <v>0.17645477862102601</v>
      </c>
      <c r="U16" s="82">
        <f t="shared" si="6"/>
        <v>5.9218751885304457E-3</v>
      </c>
      <c r="V16" s="83">
        <f>分析係数表!D19</f>
        <v>8.3109656186295868E-3</v>
      </c>
      <c r="W16" s="127">
        <f t="shared" si="7"/>
        <v>0</v>
      </c>
      <c r="X16" s="72">
        <f>分析係数表!E19</f>
        <v>8.1137788631236215E-3</v>
      </c>
      <c r="Y16" s="126">
        <f t="shared" si="8"/>
        <v>0</v>
      </c>
    </row>
    <row r="17" spans="1:25" x14ac:dyDescent="0.15">
      <c r="A17" s="10" t="s">
        <v>5</v>
      </c>
      <c r="B17" s="9" t="s">
        <v>33</v>
      </c>
      <c r="C17" s="86"/>
      <c r="D17" s="99">
        <f>投入係数表!AK17</f>
        <v>2.0743398553568426E-4</v>
      </c>
      <c r="E17" s="100">
        <f t="shared" si="9"/>
        <v>2.0743398553568427E-2</v>
      </c>
      <c r="F17" s="81">
        <f>分析係数表!C20</f>
        <v>0.11840151680286914</v>
      </c>
      <c r="G17" s="100">
        <f t="shared" si="0"/>
        <v>2.4560498523889438E-3</v>
      </c>
      <c r="H17" s="100">
        <v>7.9694782768459354E-3</v>
      </c>
      <c r="I17" s="100">
        <f t="shared" si="1"/>
        <v>7.9694782768459354E-3</v>
      </c>
      <c r="J17" s="81">
        <f>分析係数表!G20</f>
        <v>0.11103277983246747</v>
      </c>
      <c r="K17" s="101">
        <f t="shared" si="2"/>
        <v>8.8487332689266701E-4</v>
      </c>
      <c r="L17" s="75"/>
      <c r="M17" s="76"/>
      <c r="N17" s="77">
        <f>分析係数表!H20</f>
        <v>6.0558701736942728E-4</v>
      </c>
      <c r="O17" s="78">
        <f t="shared" si="3"/>
        <v>2.3212987805807772E-2</v>
      </c>
      <c r="P17" s="72">
        <f>分析係数表!C20</f>
        <v>0.11840151680286914</v>
      </c>
      <c r="Q17" s="78">
        <f t="shared" si="4"/>
        <v>2.7484529657341456E-3</v>
      </c>
      <c r="R17" s="79">
        <v>7.1681957260474449E-3</v>
      </c>
      <c r="S17" s="80">
        <f t="shared" si="5"/>
        <v>1.513767400289338E-2</v>
      </c>
      <c r="T17" s="81">
        <f>分析係数表!F20</f>
        <v>0.24737258814980315</v>
      </c>
      <c r="U17" s="82">
        <f t="shared" si="6"/>
        <v>3.7446455966637262E-3</v>
      </c>
      <c r="V17" s="83">
        <f>分析係数表!D20</f>
        <v>2.4837040813006365E-2</v>
      </c>
      <c r="W17" s="127">
        <f t="shared" si="7"/>
        <v>0</v>
      </c>
      <c r="X17" s="72">
        <f>分析係数表!E20</f>
        <v>2.4562278789456368E-2</v>
      </c>
      <c r="Y17" s="126">
        <f t="shared" si="8"/>
        <v>0</v>
      </c>
    </row>
    <row r="18" spans="1:25" x14ac:dyDescent="0.15">
      <c r="A18" s="10" t="s">
        <v>6</v>
      </c>
      <c r="B18" s="9" t="s">
        <v>34</v>
      </c>
      <c r="C18" s="86"/>
      <c r="D18" s="99">
        <f>投入係数表!AK18</f>
        <v>2.2481358972921456E-3</v>
      </c>
      <c r="E18" s="100">
        <f t="shared" si="9"/>
        <v>0.22481358972921456</v>
      </c>
      <c r="F18" s="81">
        <f>分析係数表!C21</f>
        <v>0.26258212636596168</v>
      </c>
      <c r="G18" s="100">
        <f t="shared" si="0"/>
        <v>5.9032030427062079E-2</v>
      </c>
      <c r="H18" s="100">
        <v>8.2152139202952348E-2</v>
      </c>
      <c r="I18" s="100">
        <f t="shared" si="1"/>
        <v>8.2152139202952348E-2</v>
      </c>
      <c r="J18" s="81">
        <f>分析係数表!G21</f>
        <v>0.28467983327929475</v>
      </c>
      <c r="K18" s="101">
        <f t="shared" si="2"/>
        <v>2.338705729183389E-2</v>
      </c>
      <c r="L18" s="75"/>
      <c r="M18" s="76"/>
      <c r="N18" s="77">
        <f>分析係数表!H21</f>
        <v>1.0324354165676096E-3</v>
      </c>
      <c r="O18" s="78">
        <f t="shared" si="3"/>
        <v>3.9574677210175435E-2</v>
      </c>
      <c r="P18" s="72">
        <f>分析係数表!C21</f>
        <v>0.26258212636596168</v>
      </c>
      <c r="Q18" s="78">
        <f t="shared" si="4"/>
        <v>1.0391602892094429E-2</v>
      </c>
      <c r="R18" s="79">
        <v>3.018828949790129E-2</v>
      </c>
      <c r="S18" s="80">
        <f t="shared" si="5"/>
        <v>0.11234042870085365</v>
      </c>
      <c r="T18" s="81">
        <f>分析係数表!F21</f>
        <v>0.42515189534375575</v>
      </c>
      <c r="U18" s="82">
        <f t="shared" si="6"/>
        <v>4.7761746185897985E-2</v>
      </c>
      <c r="V18" s="83">
        <f>分析係数表!D21</f>
        <v>6.1343946819791585E-2</v>
      </c>
      <c r="W18" s="127">
        <f t="shared" si="7"/>
        <v>0</v>
      </c>
      <c r="X18" s="72">
        <f>分析係数表!E21</f>
        <v>5.4343995376178865E-2</v>
      </c>
      <c r="Y18" s="126">
        <f t="shared" si="8"/>
        <v>0</v>
      </c>
    </row>
    <row r="19" spans="1:25" x14ac:dyDescent="0.15">
      <c r="A19" s="10" t="s">
        <v>7</v>
      </c>
      <c r="B19" s="9" t="s">
        <v>225</v>
      </c>
      <c r="C19" s="86"/>
      <c r="D19" s="99">
        <f>投入係数表!AK19</f>
        <v>0</v>
      </c>
      <c r="E19" s="100">
        <f t="shared" si="9"/>
        <v>0</v>
      </c>
      <c r="F19" s="81">
        <f>分析係数表!C22</f>
        <v>0.19256748567873505</v>
      </c>
      <c r="G19" s="100">
        <f t="shared" si="0"/>
        <v>0</v>
      </c>
      <c r="H19" s="100">
        <v>2.7116384780498107E-2</v>
      </c>
      <c r="I19" s="100">
        <f t="shared" si="1"/>
        <v>2.7116384780498107E-2</v>
      </c>
      <c r="J19" s="81">
        <f>分析係数表!G22</f>
        <v>0.19753386347788673</v>
      </c>
      <c r="K19" s="101">
        <f t="shared" si="2"/>
        <v>5.3564042492447589E-3</v>
      </c>
      <c r="L19" s="75"/>
      <c r="M19" s="76"/>
      <c r="N19" s="77">
        <f>分析係数表!H22</f>
        <v>4.8211298587508529E-5</v>
      </c>
      <c r="O19" s="78">
        <f t="shared" si="3"/>
        <v>1.848005743378229E-3</v>
      </c>
      <c r="P19" s="72">
        <f>分析係数表!C22</f>
        <v>0.19256748567873505</v>
      </c>
      <c r="Q19" s="78">
        <f t="shared" si="4"/>
        <v>3.5586581952220723E-4</v>
      </c>
      <c r="R19" s="79">
        <v>8.6868010520715008E-3</v>
      </c>
      <c r="S19" s="80">
        <f t="shared" si="5"/>
        <v>3.5803185832569612E-2</v>
      </c>
      <c r="T19" s="81">
        <f>分析係数表!F22</f>
        <v>0.41915604646677446</v>
      </c>
      <c r="U19" s="82">
        <f t="shared" si="6"/>
        <v>1.5007121824495109E-2</v>
      </c>
      <c r="V19" s="83">
        <f>分析係数表!D22</f>
        <v>2.9425619037728289E-2</v>
      </c>
      <c r="W19" s="127">
        <f t="shared" si="7"/>
        <v>0</v>
      </c>
      <c r="X19" s="72">
        <f>分析係数表!E22</f>
        <v>2.8940662878506891E-2</v>
      </c>
      <c r="Y19" s="126">
        <f t="shared" si="8"/>
        <v>0</v>
      </c>
    </row>
    <row r="20" spans="1:25" x14ac:dyDescent="0.15">
      <c r="A20" s="10" t="s">
        <v>8</v>
      </c>
      <c r="B20" s="9" t="s">
        <v>226</v>
      </c>
      <c r="C20" s="86"/>
      <c r="D20" s="99">
        <f>投入係数表!AK20</f>
        <v>0</v>
      </c>
      <c r="E20" s="100">
        <f t="shared" si="9"/>
        <v>0</v>
      </c>
      <c r="F20" s="81">
        <f>分析係数表!C23</f>
        <v>0.20116432520583094</v>
      </c>
      <c r="G20" s="100">
        <f t="shared" si="0"/>
        <v>0</v>
      </c>
      <c r="H20" s="100">
        <v>3.1393423515998733E-2</v>
      </c>
      <c r="I20" s="100">
        <f t="shared" si="1"/>
        <v>3.1393423515998733E-2</v>
      </c>
      <c r="J20" s="81">
        <f>分析係数表!G23</f>
        <v>0.20785566100352021</v>
      </c>
      <c r="K20" s="101">
        <f t="shared" si="2"/>
        <v>6.5253007960813722E-3</v>
      </c>
      <c r="L20" s="75"/>
      <c r="M20" s="76"/>
      <c r="N20" s="77">
        <f>分析係数表!H23</f>
        <v>2.5225877402069866E-5</v>
      </c>
      <c r="O20" s="78">
        <f t="shared" si="3"/>
        <v>9.6694276417724886E-4</v>
      </c>
      <c r="P20" s="72">
        <f>分析係数表!C23</f>
        <v>0.20116432520583094</v>
      </c>
      <c r="Q20" s="78">
        <f t="shared" si="4"/>
        <v>1.9451438866837717E-4</v>
      </c>
      <c r="R20" s="79">
        <v>8.2806539715779628E-3</v>
      </c>
      <c r="S20" s="80">
        <f t="shared" si="5"/>
        <v>3.9674077487576696E-2</v>
      </c>
      <c r="T20" s="81">
        <f>分析係数表!F23</f>
        <v>0.42478695148042223</v>
      </c>
      <c r="U20" s="82">
        <f t="shared" si="6"/>
        <v>1.6853030428745752E-2</v>
      </c>
      <c r="V20" s="83">
        <f>分析係数表!D23</f>
        <v>3.5044555722743287E-2</v>
      </c>
      <c r="W20" s="127">
        <f t="shared" si="7"/>
        <v>0</v>
      </c>
      <c r="X20" s="72">
        <f>分析係数表!E23</f>
        <v>3.4275414947972954E-2</v>
      </c>
      <c r="Y20" s="126">
        <f t="shared" si="8"/>
        <v>0</v>
      </c>
    </row>
    <row r="21" spans="1:25" x14ac:dyDescent="0.15">
      <c r="A21" s="10" t="s">
        <v>9</v>
      </c>
      <c r="B21" s="9" t="s">
        <v>227</v>
      </c>
      <c r="C21" s="86"/>
      <c r="D21" s="99">
        <f>投入係数表!AK21</f>
        <v>0</v>
      </c>
      <c r="E21" s="100">
        <f t="shared" si="9"/>
        <v>0</v>
      </c>
      <c r="F21" s="81">
        <f>分析係数表!C24</f>
        <v>0.46796458506974481</v>
      </c>
      <c r="G21" s="100">
        <f t="shared" si="0"/>
        <v>0</v>
      </c>
      <c r="H21" s="100">
        <v>3.3111438245714213E-2</v>
      </c>
      <c r="I21" s="100">
        <f t="shared" si="1"/>
        <v>3.3111438245714213E-2</v>
      </c>
      <c r="J21" s="81">
        <f>分析係数表!G24</f>
        <v>0.19290112247208774</v>
      </c>
      <c r="K21" s="101">
        <f t="shared" si="2"/>
        <v>6.3872336042634873E-3</v>
      </c>
      <c r="L21" s="75"/>
      <c r="M21" s="76"/>
      <c r="N21" s="77">
        <f>分析係数表!H24</f>
        <v>1.1220536652328578E-3</v>
      </c>
      <c r="O21" s="78">
        <f t="shared" si="3"/>
        <v>4.300986860922619E-2</v>
      </c>
      <c r="P21" s="72">
        <f>分析係数表!C24</f>
        <v>0.46796458506974481</v>
      </c>
      <c r="Q21" s="78">
        <f t="shared" si="4"/>
        <v>2.0127095317620778E-2</v>
      </c>
      <c r="R21" s="79">
        <v>4.0846679682016385E-2</v>
      </c>
      <c r="S21" s="80">
        <f t="shared" si="5"/>
        <v>7.3958117927730604E-2</v>
      </c>
      <c r="T21" s="81">
        <f>分析係数表!F24</f>
        <v>0.36341689561906876</v>
      </c>
      <c r="U21" s="82">
        <f t="shared" si="6"/>
        <v>2.687762962312485E-2</v>
      </c>
      <c r="V21" s="83">
        <f>分析係数表!D24</f>
        <v>4.5804723184795566E-2</v>
      </c>
      <c r="W21" s="127">
        <f t="shared" si="7"/>
        <v>0</v>
      </c>
      <c r="X21" s="72">
        <f>分析係数表!E24</f>
        <v>4.4933066139114755E-2</v>
      </c>
      <c r="Y21" s="126">
        <f t="shared" si="8"/>
        <v>0</v>
      </c>
    </row>
    <row r="22" spans="1:25" x14ac:dyDescent="0.15">
      <c r="A22" s="10" t="s">
        <v>10</v>
      </c>
      <c r="B22" s="9" t="s">
        <v>228</v>
      </c>
      <c r="C22" s="86"/>
      <c r="D22" s="99">
        <f>投入係数表!AK22</f>
        <v>0</v>
      </c>
      <c r="E22" s="100">
        <f t="shared" si="9"/>
        <v>0</v>
      </c>
      <c r="F22" s="81">
        <f>分析係数表!C25</f>
        <v>0.11839811615034102</v>
      </c>
      <c r="G22" s="100">
        <f t="shared" si="0"/>
        <v>0</v>
      </c>
      <c r="H22" s="100">
        <v>2.4435880715832258E-2</v>
      </c>
      <c r="I22" s="100">
        <f t="shared" si="1"/>
        <v>2.4435880715832258E-2</v>
      </c>
      <c r="J22" s="81">
        <f>分析係数表!G25</f>
        <v>0.19601885967651284</v>
      </c>
      <c r="K22" s="101">
        <f t="shared" si="2"/>
        <v>4.7898934731087292E-3</v>
      </c>
      <c r="L22" s="75"/>
      <c r="M22" s="76"/>
      <c r="N22" s="77">
        <f>分析係数表!H25</f>
        <v>4.7721717414244671E-4</v>
      </c>
      <c r="O22" s="78">
        <f t="shared" si="3"/>
        <v>1.8292394199945258E-2</v>
      </c>
      <c r="P22" s="72">
        <f>分析係数表!C25</f>
        <v>0.11839811615034102</v>
      </c>
      <c r="Q22" s="78">
        <f t="shared" si="4"/>
        <v>2.1657850131529431E-3</v>
      </c>
      <c r="R22" s="79">
        <v>1.3662880657186146E-2</v>
      </c>
      <c r="S22" s="80">
        <f t="shared" si="5"/>
        <v>3.8098761373018403E-2</v>
      </c>
      <c r="T22" s="81">
        <f>分析係数表!F25</f>
        <v>0.34892899519140697</v>
      </c>
      <c r="U22" s="82">
        <f t="shared" si="6"/>
        <v>1.32937625239245E-2</v>
      </c>
      <c r="V22" s="83">
        <f>分析係数表!D25</f>
        <v>3.4959095734715541E-2</v>
      </c>
      <c r="W22" s="127">
        <f t="shared" si="7"/>
        <v>0</v>
      </c>
      <c r="X22" s="72">
        <f>分析係数表!E25</f>
        <v>3.4440766876912506E-2</v>
      </c>
      <c r="Y22" s="126">
        <f t="shared" si="8"/>
        <v>0</v>
      </c>
    </row>
    <row r="23" spans="1:25" x14ac:dyDescent="0.15">
      <c r="A23" s="10" t="s">
        <v>11</v>
      </c>
      <c r="B23" s="9" t="s">
        <v>35</v>
      </c>
      <c r="C23" s="86"/>
      <c r="D23" s="99">
        <f>投入係数表!AK23</f>
        <v>0</v>
      </c>
      <c r="E23" s="100">
        <f t="shared" si="9"/>
        <v>0</v>
      </c>
      <c r="F23" s="81">
        <f>分析係数表!C26</f>
        <v>0.29113960871661038</v>
      </c>
      <c r="G23" s="100">
        <f t="shared" si="0"/>
        <v>0</v>
      </c>
      <c r="H23" s="100">
        <v>2.7562201991194957E-2</v>
      </c>
      <c r="I23" s="100">
        <f t="shared" si="1"/>
        <v>2.7562201991194957E-2</v>
      </c>
      <c r="J23" s="81">
        <f>分析係数表!G26</f>
        <v>0.2004458717578543</v>
      </c>
      <c r="K23" s="101">
        <f t="shared" si="2"/>
        <v>5.5247296056911413E-3</v>
      </c>
      <c r="L23" s="75"/>
      <c r="M23" s="76"/>
      <c r="N23" s="77">
        <f>分析係数表!H26</f>
        <v>1.0726059667332082E-2</v>
      </c>
      <c r="O23" s="78">
        <f t="shared" si="3"/>
        <v>0.4111446994747216</v>
      </c>
      <c r="P23" s="72">
        <f>分析係数表!C26</f>
        <v>0.29113960871661038</v>
      </c>
      <c r="Q23" s="78">
        <f t="shared" si="4"/>
        <v>0.11970050693097881</v>
      </c>
      <c r="R23" s="79">
        <v>0.13467638267074555</v>
      </c>
      <c r="S23" s="80">
        <f t="shared" si="5"/>
        <v>0.16223858466194052</v>
      </c>
      <c r="T23" s="81">
        <f>分析係数表!F26</f>
        <v>0.34176102976079403</v>
      </c>
      <c r="U23" s="82">
        <f t="shared" si="6"/>
        <v>5.5446825760998554E-2</v>
      </c>
      <c r="V23" s="83">
        <f>分析係数表!D26</f>
        <v>2.5195355338839619E-2</v>
      </c>
      <c r="W23" s="127">
        <f t="shared" si="7"/>
        <v>0</v>
      </c>
      <c r="X23" s="72">
        <f>分析係数表!E26</f>
        <v>2.4685974681555249E-2</v>
      </c>
      <c r="Y23" s="126">
        <f t="shared" si="8"/>
        <v>0</v>
      </c>
    </row>
    <row r="24" spans="1:25" x14ac:dyDescent="0.15">
      <c r="A24" s="10" t="s">
        <v>12</v>
      </c>
      <c r="B24" s="9" t="s">
        <v>496</v>
      </c>
      <c r="C24" s="86"/>
      <c r="D24" s="99">
        <f>投入係数表!AK24</f>
        <v>7.2882211134159334E-5</v>
      </c>
      <c r="E24" s="100">
        <f t="shared" si="9"/>
        <v>7.2882211134159339E-3</v>
      </c>
      <c r="F24" s="81">
        <f>分析係数表!C27</f>
        <v>0.22390034937983039</v>
      </c>
      <c r="G24" s="100">
        <f t="shared" si="0"/>
        <v>1.6318352536512841E-3</v>
      </c>
      <c r="H24" s="100">
        <v>5.2061564644022397E-3</v>
      </c>
      <c r="I24" s="100">
        <f t="shared" si="1"/>
        <v>5.2061564644022397E-3</v>
      </c>
      <c r="J24" s="81">
        <f>分析係数表!G27</f>
        <v>0.17801424712710151</v>
      </c>
      <c r="K24" s="101">
        <f t="shared" si="2"/>
        <v>9.2677002343645736E-4</v>
      </c>
      <c r="L24" s="75"/>
      <c r="M24" s="76"/>
      <c r="N24" s="77">
        <f>分析係数表!H27</f>
        <v>1.001616696609949E-2</v>
      </c>
      <c r="O24" s="78">
        <f t="shared" si="3"/>
        <v>0.38393353056835194</v>
      </c>
      <c r="P24" s="72">
        <f>分析係数表!C27</f>
        <v>0.22390034937983039</v>
      </c>
      <c r="Q24" s="78">
        <f t="shared" si="4"/>
        <v>8.5962851632885792E-2</v>
      </c>
      <c r="R24" s="79">
        <v>8.7787773568274358E-2</v>
      </c>
      <c r="S24" s="80">
        <f t="shared" si="5"/>
        <v>9.29939300326766E-2</v>
      </c>
      <c r="T24" s="81">
        <f>分析係数表!F27</f>
        <v>0.3354402389489512</v>
      </c>
      <c r="U24" s="82">
        <f t="shared" si="6"/>
        <v>3.1193906110963086E-2</v>
      </c>
      <c r="V24" s="83">
        <f>分析係数表!D27</f>
        <v>2.2648101403620974E-2</v>
      </c>
      <c r="W24" s="127">
        <f t="shared" si="7"/>
        <v>0</v>
      </c>
      <c r="X24" s="72">
        <f>分析係数表!E27</f>
        <v>2.2430380263578655E-2</v>
      </c>
      <c r="Y24" s="126">
        <f t="shared" si="8"/>
        <v>0</v>
      </c>
    </row>
    <row r="25" spans="1:25" x14ac:dyDescent="0.15">
      <c r="A25" s="10" t="s">
        <v>13</v>
      </c>
      <c r="B25" s="9" t="s">
        <v>153</v>
      </c>
      <c r="C25" s="86"/>
      <c r="D25" s="99">
        <f>投入係数表!AK25</f>
        <v>0</v>
      </c>
      <c r="E25" s="100">
        <f t="shared" si="9"/>
        <v>0</v>
      </c>
      <c r="F25" s="81">
        <f>分析係数表!C28</f>
        <v>0.22512814125204084</v>
      </c>
      <c r="G25" s="100">
        <f t="shared" si="0"/>
        <v>0</v>
      </c>
      <c r="H25" s="100">
        <v>4.2418171452499653E-2</v>
      </c>
      <c r="I25" s="100">
        <f t="shared" si="1"/>
        <v>4.2418171452499653E-2</v>
      </c>
      <c r="J25" s="81">
        <f>分析係数表!G28</f>
        <v>0.17968722251031818</v>
      </c>
      <c r="K25" s="101">
        <f t="shared" si="2"/>
        <v>7.6220034122661323E-3</v>
      </c>
      <c r="L25" s="75"/>
      <c r="M25" s="76"/>
      <c r="N25" s="77">
        <f>分析係数表!H28</f>
        <v>8.1409051127791718E-3</v>
      </c>
      <c r="O25" s="78">
        <f t="shared" si="3"/>
        <v>0.312052150543215</v>
      </c>
      <c r="P25" s="72">
        <f>分析係数表!C28</f>
        <v>0.22512814125204084</v>
      </c>
      <c r="Q25" s="78">
        <f t="shared" si="4"/>
        <v>7.025172062549602E-2</v>
      </c>
      <c r="R25" s="79">
        <v>9.0404334587150317E-2</v>
      </c>
      <c r="S25" s="80">
        <f t="shared" si="5"/>
        <v>0.13282250603964996</v>
      </c>
      <c r="T25" s="81">
        <f>分析係数表!F28</f>
        <v>0.30733691598411605</v>
      </c>
      <c r="U25" s="82">
        <f t="shared" si="6"/>
        <v>4.0821259379507646E-2</v>
      </c>
      <c r="V25" s="83">
        <f>分析係数表!D28</f>
        <v>2.8688437249149327E-2</v>
      </c>
      <c r="W25" s="127">
        <f t="shared" si="7"/>
        <v>0</v>
      </c>
      <c r="X25" s="72">
        <f>分析係数表!E28</f>
        <v>2.8133457885501985E-2</v>
      </c>
      <c r="Y25" s="126">
        <f t="shared" si="8"/>
        <v>0</v>
      </c>
    </row>
    <row r="26" spans="1:25" x14ac:dyDescent="0.15">
      <c r="A26" s="10" t="s">
        <v>14</v>
      </c>
      <c r="B26" s="9" t="s">
        <v>55</v>
      </c>
      <c r="C26" s="86"/>
      <c r="D26" s="99">
        <f>投入係数表!AK26</f>
        <v>4.9520659303694564E-2</v>
      </c>
      <c r="E26" s="100">
        <f t="shared" si="9"/>
        <v>4.9520659303694563</v>
      </c>
      <c r="F26" s="81">
        <f>分析係数表!C29</f>
        <v>0.20292812083079403</v>
      </c>
      <c r="G26" s="100">
        <f t="shared" si="0"/>
        <v>1.0049134334800716</v>
      </c>
      <c r="H26" s="100">
        <v>1.0659637460990732</v>
      </c>
      <c r="I26" s="100">
        <f t="shared" si="1"/>
        <v>1.0659637460990732</v>
      </c>
      <c r="J26" s="81">
        <f>分析係数表!G29</f>
        <v>0.25422836329948895</v>
      </c>
      <c r="K26" s="101">
        <f t="shared" si="2"/>
        <v>0.27099821850735939</v>
      </c>
      <c r="L26" s="75"/>
      <c r="M26" s="76"/>
      <c r="N26" s="77">
        <f>分析係数表!H29</f>
        <v>1.2173975242294967E-2</v>
      </c>
      <c r="O26" s="78">
        <f t="shared" si="3"/>
        <v>0.46664530569882956</v>
      </c>
      <c r="P26" s="72">
        <f>分析係数表!C29</f>
        <v>0.20292812083079403</v>
      </c>
      <c r="Q26" s="78">
        <f t="shared" si="4"/>
        <v>9.4695454979974905E-2</v>
      </c>
      <c r="R26" s="79">
        <v>0.13808846245620421</v>
      </c>
      <c r="S26" s="80">
        <f t="shared" si="5"/>
        <v>1.2040522085552774</v>
      </c>
      <c r="T26" s="81">
        <f>分析係数表!F29</f>
        <v>0.40384720428768384</v>
      </c>
      <c r="U26" s="82">
        <f t="shared" si="6"/>
        <v>0.48625311824146</v>
      </c>
      <c r="V26" s="83">
        <f>分析係数表!D29</f>
        <v>7.670374473161555E-2</v>
      </c>
      <c r="W26" s="127">
        <f t="shared" si="7"/>
        <v>0</v>
      </c>
      <c r="X26" s="72">
        <f>分析係数表!E29</f>
        <v>6.1557890505000185E-2</v>
      </c>
      <c r="Y26" s="126">
        <f t="shared" si="8"/>
        <v>0</v>
      </c>
    </row>
    <row r="27" spans="1:25" x14ac:dyDescent="0.15">
      <c r="A27" s="10" t="s">
        <v>15</v>
      </c>
      <c r="B27" s="9" t="s">
        <v>36</v>
      </c>
      <c r="C27" s="86"/>
      <c r="D27" s="99">
        <f>投入係数表!AK27</f>
        <v>1.5193137859505523E-3</v>
      </c>
      <c r="E27" s="100">
        <f t="shared" si="9"/>
        <v>0.15193137859505523</v>
      </c>
      <c r="F27" s="81">
        <f>分析係数表!C30</f>
        <v>1</v>
      </c>
      <c r="G27" s="100">
        <f t="shared" si="0"/>
        <v>0.15193137859505523</v>
      </c>
      <c r="H27" s="100">
        <v>0.24336361520743707</v>
      </c>
      <c r="I27" s="100">
        <f t="shared" si="1"/>
        <v>0.24336361520743707</v>
      </c>
      <c r="J27" s="81">
        <f>分析係数表!G30</f>
        <v>0.34673715455884868</v>
      </c>
      <c r="K27" s="101">
        <f t="shared" si="2"/>
        <v>8.4383207460181284E-2</v>
      </c>
      <c r="L27" s="75"/>
      <c r="M27" s="76"/>
      <c r="N27" s="77">
        <f>分析係数表!H30</f>
        <v>0</v>
      </c>
      <c r="O27" s="78">
        <f t="shared" si="3"/>
        <v>0</v>
      </c>
      <c r="P27" s="72">
        <f>分析係数表!C30</f>
        <v>1</v>
      </c>
      <c r="Q27" s="78">
        <f t="shared" si="4"/>
        <v>0</v>
      </c>
      <c r="R27" s="79">
        <v>0.16481503733687974</v>
      </c>
      <c r="S27" s="80">
        <f t="shared" si="5"/>
        <v>0.40817865254431684</v>
      </c>
      <c r="T27" s="81">
        <f>分析係数表!F30</f>
        <v>0.44336430675838301</v>
      </c>
      <c r="U27" s="82">
        <f t="shared" si="6"/>
        <v>0.18097184531888191</v>
      </c>
      <c r="V27" s="83">
        <f>分析係数表!D30</f>
        <v>8.6867041025616112E-2</v>
      </c>
      <c r="W27" s="127">
        <f t="shared" si="7"/>
        <v>0</v>
      </c>
      <c r="X27" s="72">
        <f>分析係数表!E30</f>
        <v>6.5897217034789901E-2</v>
      </c>
      <c r="Y27" s="126">
        <f t="shared" si="8"/>
        <v>0</v>
      </c>
    </row>
    <row r="28" spans="1:25" x14ac:dyDescent="0.15">
      <c r="A28" s="10" t="s">
        <v>16</v>
      </c>
      <c r="B28" s="9" t="s">
        <v>154</v>
      </c>
      <c r="C28" s="86"/>
      <c r="D28" s="99">
        <f>投入係数表!AK28</f>
        <v>4.6644615125861974E-3</v>
      </c>
      <c r="E28" s="100">
        <f t="shared" si="9"/>
        <v>0.46644615125861977</v>
      </c>
      <c r="F28" s="81">
        <f>分析係数表!C31</f>
        <v>0.99667993786519227</v>
      </c>
      <c r="G28" s="100">
        <f t="shared" si="0"/>
        <v>0.4648975210538992</v>
      </c>
      <c r="H28" s="100">
        <v>0.79377223068208813</v>
      </c>
      <c r="I28" s="100">
        <f t="shared" si="1"/>
        <v>0.79377223068208813</v>
      </c>
      <c r="J28" s="81">
        <f>分析係数表!G31</f>
        <v>7.0744430198025232E-2</v>
      </c>
      <c r="K28" s="101">
        <f t="shared" si="2"/>
        <v>5.6154964166619768E-2</v>
      </c>
      <c r="L28" s="75"/>
      <c r="M28" s="76"/>
      <c r="N28" s="77">
        <f>分析係数表!H31</f>
        <v>1.5783931066306964E-2</v>
      </c>
      <c r="O28" s="78">
        <f t="shared" si="3"/>
        <v>0.60501990442503684</v>
      </c>
      <c r="P28" s="72">
        <f>分析係数表!C31</f>
        <v>0.99667993786519227</v>
      </c>
      <c r="Q28" s="78">
        <f t="shared" si="4"/>
        <v>0.60301120074955028</v>
      </c>
      <c r="R28" s="79">
        <v>1.1433503125291338</v>
      </c>
      <c r="S28" s="80">
        <f t="shared" si="5"/>
        <v>1.9371225432112218</v>
      </c>
      <c r="T28" s="81">
        <f>分析係数表!F31</f>
        <v>0.308369223350977</v>
      </c>
      <c r="U28" s="82">
        <f t="shared" si="6"/>
        <v>0.59734897418571387</v>
      </c>
      <c r="V28" s="83">
        <f>分析係数表!D31</f>
        <v>6.5953615120199595E-3</v>
      </c>
      <c r="W28" s="127">
        <f t="shared" si="7"/>
        <v>0</v>
      </c>
      <c r="X28" s="72">
        <f>分析係数表!E31</f>
        <v>6.5953615120199595E-3</v>
      </c>
      <c r="Y28" s="126">
        <f t="shared" si="8"/>
        <v>0</v>
      </c>
    </row>
    <row r="29" spans="1:25" x14ac:dyDescent="0.15">
      <c r="A29" s="10" t="s">
        <v>17</v>
      </c>
      <c r="B29" s="9" t="s">
        <v>229</v>
      </c>
      <c r="C29" s="86"/>
      <c r="D29" s="99">
        <f>投入係数表!AK29</f>
        <v>2.3322307562930987E-3</v>
      </c>
      <c r="E29" s="100">
        <f t="shared" si="9"/>
        <v>0.23322307562930988</v>
      </c>
      <c r="F29" s="81">
        <f>分析係数表!C32</f>
        <v>0.99973750468741629</v>
      </c>
      <c r="G29" s="100">
        <f t="shared" si="0"/>
        <v>0.23316185566517084</v>
      </c>
      <c r="H29" s="100">
        <v>0.29874543431067713</v>
      </c>
      <c r="I29" s="100">
        <f t="shared" si="1"/>
        <v>0.29874543431067713</v>
      </c>
      <c r="J29" s="81">
        <f>分析係数表!G32</f>
        <v>0.13654952076677315</v>
      </c>
      <c r="K29" s="101">
        <f t="shared" si="2"/>
        <v>4.0793545886384473E-2</v>
      </c>
      <c r="L29" s="75"/>
      <c r="M29" s="76"/>
      <c r="N29" s="77">
        <f>分析係数表!H32</f>
        <v>6.1925380029087757E-3</v>
      </c>
      <c r="O29" s="78">
        <f t="shared" si="3"/>
        <v>0.23736854494163009</v>
      </c>
      <c r="P29" s="72">
        <f>分析係数表!C32</f>
        <v>0.99973750468741629</v>
      </c>
      <c r="Q29" s="78">
        <f t="shared" si="4"/>
        <v>0.23730623681122809</v>
      </c>
      <c r="R29" s="79">
        <v>0.35342761964128827</v>
      </c>
      <c r="S29" s="80">
        <f t="shared" si="5"/>
        <v>0.65217305395196545</v>
      </c>
      <c r="T29" s="81">
        <f>分析係数表!F32</f>
        <v>0.46980830670926516</v>
      </c>
      <c r="U29" s="82">
        <f t="shared" si="6"/>
        <v>0.30639631815858309</v>
      </c>
      <c r="V29" s="83">
        <f>分析係数表!D32</f>
        <v>1.7896698615548455E-2</v>
      </c>
      <c r="W29" s="127">
        <f t="shared" si="7"/>
        <v>0</v>
      </c>
      <c r="X29" s="72">
        <f>分析係数表!E32</f>
        <v>1.7896698615548455E-2</v>
      </c>
      <c r="Y29" s="126">
        <f t="shared" si="8"/>
        <v>0</v>
      </c>
    </row>
    <row r="30" spans="1:25" x14ac:dyDescent="0.15">
      <c r="A30" s="10" t="s">
        <v>18</v>
      </c>
      <c r="B30" s="9" t="s">
        <v>230</v>
      </c>
      <c r="C30" s="86"/>
      <c r="D30" s="99">
        <f>投入係数表!AK30</f>
        <v>2.8031619666984358E-5</v>
      </c>
      <c r="E30" s="100">
        <f t="shared" si="9"/>
        <v>2.8031619666984359E-3</v>
      </c>
      <c r="F30" s="81">
        <f>分析係数表!C33</f>
        <v>0.92720800471848297</v>
      </c>
      <c r="G30" s="100">
        <f t="shared" si="0"/>
        <v>2.5991142140451952E-3</v>
      </c>
      <c r="H30" s="100">
        <v>6.5622223883505762E-2</v>
      </c>
      <c r="I30" s="100">
        <f t="shared" si="1"/>
        <v>6.5622223883505762E-2</v>
      </c>
      <c r="J30" s="81">
        <f>分析係数表!G33</f>
        <v>0.48251618559482062</v>
      </c>
      <c r="K30" s="101">
        <f t="shared" si="2"/>
        <v>3.1663785158518538E-2</v>
      </c>
      <c r="L30" s="75"/>
      <c r="M30" s="76"/>
      <c r="N30" s="77">
        <f>分析係数表!H33</f>
        <v>1.0711870111293417E-3</v>
      </c>
      <c r="O30" s="78">
        <f t="shared" si="3"/>
        <v>4.1060079416987187E-2</v>
      </c>
      <c r="P30" s="72">
        <f>分析係数表!C33</f>
        <v>0.92720800471848297</v>
      </c>
      <c r="Q30" s="78">
        <f t="shared" si="4"/>
        <v>3.8071234309807141E-2</v>
      </c>
      <c r="R30" s="79">
        <v>0.15465948449539957</v>
      </c>
      <c r="S30" s="80">
        <f t="shared" si="5"/>
        <v>0.22028170837890532</v>
      </c>
      <c r="T30" s="81">
        <f>分析係数表!F33</f>
        <v>0.61375438359859724</v>
      </c>
      <c r="U30" s="82">
        <f t="shared" si="6"/>
        <v>0.13519886414414098</v>
      </c>
      <c r="V30" s="83">
        <f>分析係数表!D33</f>
        <v>6.3927479543206545E-2</v>
      </c>
      <c r="W30" s="127">
        <f t="shared" si="7"/>
        <v>0</v>
      </c>
      <c r="X30" s="72">
        <f>分析係数表!E33</f>
        <v>6.2471900008991998E-2</v>
      </c>
      <c r="Y30" s="126">
        <f t="shared" si="8"/>
        <v>0</v>
      </c>
    </row>
    <row r="31" spans="1:25" x14ac:dyDescent="0.15">
      <c r="A31" s="10" t="s">
        <v>19</v>
      </c>
      <c r="B31" s="9" t="s">
        <v>231</v>
      </c>
      <c r="C31" s="86"/>
      <c r="D31" s="99">
        <f>投入係数表!AK31</f>
        <v>3.8083758479564953E-2</v>
      </c>
      <c r="E31" s="100">
        <f t="shared" si="9"/>
        <v>3.8083758479564951</v>
      </c>
      <c r="F31" s="81">
        <f>分析係数表!C34</f>
        <v>0.43058167090385968</v>
      </c>
      <c r="G31" s="100">
        <f t="shared" si="0"/>
        <v>1.6398168360430112</v>
      </c>
      <c r="H31" s="100">
        <v>1.9145496405609921</v>
      </c>
      <c r="I31" s="100">
        <f t="shared" si="1"/>
        <v>1.9145496405609921</v>
      </c>
      <c r="J31" s="81">
        <f>分析係数表!G34</f>
        <v>0.40252218378442245</v>
      </c>
      <c r="K31" s="101">
        <f t="shared" si="2"/>
        <v>0.77064870228229154</v>
      </c>
      <c r="L31" s="75"/>
      <c r="M31" s="76"/>
      <c r="N31" s="77">
        <f>分析係数表!H34</f>
        <v>0.17332617383102331</v>
      </c>
      <c r="O31" s="78">
        <f t="shared" si="3"/>
        <v>6.6438319253341085</v>
      </c>
      <c r="P31" s="72">
        <f>分析係数表!C34</f>
        <v>0.43058167090385968</v>
      </c>
      <c r="Q31" s="78">
        <f t="shared" si="4"/>
        <v>2.8607122516147676</v>
      </c>
      <c r="R31" s="79">
        <v>3.2135781182508651</v>
      </c>
      <c r="S31" s="80">
        <f t="shared" si="5"/>
        <v>5.128127758811857</v>
      </c>
      <c r="T31" s="81">
        <f>分析係数表!F34</f>
        <v>0.66293540075026103</v>
      </c>
      <c r="U31" s="82">
        <f t="shared" si="6"/>
        <v>3.3996174308864764</v>
      </c>
      <c r="V31" s="83">
        <f>分析係数表!D34</f>
        <v>0.16067471370017011</v>
      </c>
      <c r="W31" s="127">
        <f t="shared" si="7"/>
        <v>1</v>
      </c>
      <c r="X31" s="72">
        <f>分析係数表!E34</f>
        <v>0.14658203786750718</v>
      </c>
      <c r="Y31" s="126">
        <f t="shared" si="8"/>
        <v>1</v>
      </c>
    </row>
    <row r="32" spans="1:25" x14ac:dyDescent="0.15">
      <c r="A32" s="10" t="s">
        <v>20</v>
      </c>
      <c r="B32" s="9" t="s">
        <v>37</v>
      </c>
      <c r="C32" s="86"/>
      <c r="D32" s="99">
        <f>投入係数表!AK32</f>
        <v>2.7706452878847338E-2</v>
      </c>
      <c r="E32" s="100">
        <f t="shared" si="9"/>
        <v>2.7706452878847339</v>
      </c>
      <c r="F32" s="81">
        <f>分析係数表!C35</f>
        <v>0.85041941808411148</v>
      </c>
      <c r="G32" s="100">
        <f t="shared" si="0"/>
        <v>2.356210553440421</v>
      </c>
      <c r="H32" s="100">
        <v>2.7899098074332045</v>
      </c>
      <c r="I32" s="100">
        <f t="shared" si="1"/>
        <v>2.7899098074332045</v>
      </c>
      <c r="J32" s="81">
        <f>分析係数表!G35</f>
        <v>0.31439227022235533</v>
      </c>
      <c r="K32" s="101">
        <f t="shared" si="2"/>
        <v>0.87712607807453935</v>
      </c>
      <c r="L32" s="75"/>
      <c r="M32" s="76"/>
      <c r="N32" s="77">
        <f>分析係数表!H35</f>
        <v>5.0116599150103677E-2</v>
      </c>
      <c r="O32" s="78">
        <f t="shared" si="3"/>
        <v>1.9210385486686032</v>
      </c>
      <c r="P32" s="72">
        <f>分析係数表!C35</f>
        <v>0.85041941808411148</v>
      </c>
      <c r="Q32" s="78">
        <f t="shared" si="4"/>
        <v>1.6336884846758997</v>
      </c>
      <c r="R32" s="79">
        <v>2.508839431729021</v>
      </c>
      <c r="S32" s="80">
        <f t="shared" si="5"/>
        <v>5.2987492391622251</v>
      </c>
      <c r="T32" s="81">
        <f>分析係数表!F35</f>
        <v>0.64510687312527537</v>
      </c>
      <c r="U32" s="82">
        <f t="shared" si="6"/>
        <v>3.4182595531508748</v>
      </c>
      <c r="V32" s="83">
        <f>分析係数表!D35</f>
        <v>4.4457450663799247E-2</v>
      </c>
      <c r="W32" s="127">
        <f t="shared" si="7"/>
        <v>0</v>
      </c>
      <c r="X32" s="72">
        <f>分析係数表!E35</f>
        <v>4.3787951741632962E-2</v>
      </c>
      <c r="Y32" s="126">
        <f t="shared" si="8"/>
        <v>0</v>
      </c>
    </row>
    <row r="33" spans="1:25" x14ac:dyDescent="0.15">
      <c r="A33" s="10" t="s">
        <v>21</v>
      </c>
      <c r="B33" s="9" t="s">
        <v>38</v>
      </c>
      <c r="C33" s="86"/>
      <c r="D33" s="99">
        <f>投入係数表!AK33</f>
        <v>1.7900992319336211E-2</v>
      </c>
      <c r="E33" s="100">
        <f t="shared" si="9"/>
        <v>1.7900992319336211</v>
      </c>
      <c r="F33" s="81">
        <f>分析係数表!C36</f>
        <v>0.99367212085214862</v>
      </c>
      <c r="G33" s="100">
        <f t="shared" si="0"/>
        <v>1.7787717003312835</v>
      </c>
      <c r="H33" s="100">
        <v>2.1241587414461929</v>
      </c>
      <c r="I33" s="100">
        <f t="shared" si="1"/>
        <v>2.1241587414461929</v>
      </c>
      <c r="J33" s="81">
        <f>分析係数表!G36</f>
        <v>5.4622350270852466E-2</v>
      </c>
      <c r="K33" s="101">
        <f t="shared" si="2"/>
        <v>0.11602654280616709</v>
      </c>
      <c r="L33" s="75"/>
      <c r="M33" s="76"/>
      <c r="N33" s="77">
        <f>分析係数表!H36</f>
        <v>0.22260102528255266</v>
      </c>
      <c r="O33" s="78">
        <f t="shared" si="3"/>
        <v>8.5326051207138498</v>
      </c>
      <c r="P33" s="72">
        <f>分析係数表!C36</f>
        <v>0.99367212085214862</v>
      </c>
      <c r="Q33" s="78">
        <f t="shared" si="4"/>
        <v>8.4786118266936352</v>
      </c>
      <c r="R33" s="79">
        <v>9.0351322032711376</v>
      </c>
      <c r="S33" s="80">
        <f t="shared" si="5"/>
        <v>11.159290944717331</v>
      </c>
      <c r="T33" s="81">
        <f>分析係数表!F36</f>
        <v>0.84078106922799567</v>
      </c>
      <c r="U33" s="82">
        <f t="shared" si="6"/>
        <v>9.3825205723257277</v>
      </c>
      <c r="V33" s="83">
        <f>分析係数表!D36</f>
        <v>1.6146279761308086E-2</v>
      </c>
      <c r="W33" s="127">
        <f t="shared" si="7"/>
        <v>0</v>
      </c>
      <c r="X33" s="72">
        <f>分析係数表!E36</f>
        <v>1.4152245516969955E-2</v>
      </c>
      <c r="Y33" s="126">
        <f t="shared" si="8"/>
        <v>0</v>
      </c>
    </row>
    <row r="34" spans="1:25" x14ac:dyDescent="0.15">
      <c r="A34" s="10" t="s">
        <v>22</v>
      </c>
      <c r="B34" s="9" t="s">
        <v>471</v>
      </c>
      <c r="C34" s="86"/>
      <c r="D34" s="99">
        <f>投入係数表!AK34</f>
        <v>2.8367999102988171E-2</v>
      </c>
      <c r="E34" s="100">
        <f t="shared" si="9"/>
        <v>2.8367999102988173</v>
      </c>
      <c r="F34" s="81">
        <f>分析係数表!C37</f>
        <v>0.57178358697686016</v>
      </c>
      <c r="G34" s="100">
        <f t="shared" si="0"/>
        <v>1.6220356282462929</v>
      </c>
      <c r="H34" s="100">
        <v>2.0289027206826225</v>
      </c>
      <c r="I34" s="100">
        <f t="shared" si="1"/>
        <v>2.0289027206826225</v>
      </c>
      <c r="J34" s="81">
        <f>分析係数表!G37</f>
        <v>0.36884830758302428</v>
      </c>
      <c r="K34" s="101">
        <f t="shared" si="2"/>
        <v>0.74835733477437871</v>
      </c>
      <c r="L34" s="75"/>
      <c r="M34" s="76"/>
      <c r="N34" s="77">
        <f>分析係数表!H37</f>
        <v>4.5622990798280361E-2</v>
      </c>
      <c r="O34" s="78">
        <f t="shared" si="3"/>
        <v>1.7487923266012002</v>
      </c>
      <c r="P34" s="72">
        <f>分析係数表!C37</f>
        <v>0.57178358697686016</v>
      </c>
      <c r="Q34" s="78">
        <f t="shared" si="4"/>
        <v>0.99993074938164295</v>
      </c>
      <c r="R34" s="79">
        <v>1.3506298335690778</v>
      </c>
      <c r="S34" s="80">
        <f t="shared" si="5"/>
        <v>3.3795325542517003</v>
      </c>
      <c r="T34" s="81">
        <f>分析係数表!F37</f>
        <v>0.64429400301330442</v>
      </c>
      <c r="U34" s="82">
        <f t="shared" si="6"/>
        <v>2.1774125576926053</v>
      </c>
      <c r="V34" s="83">
        <f>分析係数表!D37</f>
        <v>7.2142948725191447E-2</v>
      </c>
      <c r="W34" s="127">
        <f t="shared" si="7"/>
        <v>0</v>
      </c>
      <c r="X34" s="72">
        <f>分析係数表!E37</f>
        <v>6.9101643267789628E-2</v>
      </c>
      <c r="Y34" s="126">
        <f t="shared" si="8"/>
        <v>0</v>
      </c>
    </row>
    <row r="35" spans="1:25" x14ac:dyDescent="0.15">
      <c r="A35" s="10" t="s">
        <v>23</v>
      </c>
      <c r="B35" s="9" t="s">
        <v>155</v>
      </c>
      <c r="C35" s="86"/>
      <c r="D35" s="99">
        <f>投入係数表!AK35</f>
        <v>6.6894657173291475E-2</v>
      </c>
      <c r="E35" s="100">
        <f t="shared" si="9"/>
        <v>6.6894657173291474</v>
      </c>
      <c r="F35" s="81">
        <f>分析係数表!C38</f>
        <v>0.42668283982472699</v>
      </c>
      <c r="G35" s="100">
        <f t="shared" si="0"/>
        <v>2.854280229180155</v>
      </c>
      <c r="H35" s="100">
        <v>3.3514761646037377</v>
      </c>
      <c r="I35" s="100">
        <f t="shared" si="1"/>
        <v>3.3514761646037377</v>
      </c>
      <c r="J35" s="81">
        <f>分析係数表!G38</f>
        <v>0.18042179614021467</v>
      </c>
      <c r="K35" s="101">
        <f t="shared" si="2"/>
        <v>0.60467934933892409</v>
      </c>
      <c r="L35" s="75"/>
      <c r="M35" s="76"/>
      <c r="N35" s="77">
        <f>分析係数表!H38</f>
        <v>3.1385057501308801E-2</v>
      </c>
      <c r="O35" s="78">
        <f t="shared" si="3"/>
        <v>1.2030326545425658</v>
      </c>
      <c r="P35" s="72">
        <f>分析係数表!C38</f>
        <v>0.42668283982472699</v>
      </c>
      <c r="Q35" s="78">
        <f t="shared" si="4"/>
        <v>0.5133133894421017</v>
      </c>
      <c r="R35" s="79">
        <v>0.8225667806236352</v>
      </c>
      <c r="S35" s="80">
        <f t="shared" si="5"/>
        <v>4.1740429452273728</v>
      </c>
      <c r="T35" s="81">
        <f>分析係数表!F38</f>
        <v>0.52437100026299643</v>
      </c>
      <c r="U35" s="82">
        <f t="shared" si="6"/>
        <v>2.1887470743295809</v>
      </c>
      <c r="V35" s="83">
        <f>分析係数表!D38</f>
        <v>3.745569762927526E-2</v>
      </c>
      <c r="W35" s="127">
        <f t="shared" si="7"/>
        <v>0</v>
      </c>
      <c r="X35" s="72">
        <f>分析係数表!E38</f>
        <v>3.4218337111297577E-2</v>
      </c>
      <c r="Y35" s="126">
        <f t="shared" si="8"/>
        <v>0</v>
      </c>
    </row>
    <row r="36" spans="1:25" x14ac:dyDescent="0.15">
      <c r="A36" s="10" t="s">
        <v>24</v>
      </c>
      <c r="B36" s="9" t="s">
        <v>39</v>
      </c>
      <c r="C36" s="86"/>
      <c r="D36" s="99">
        <f>投入係数表!AK36</f>
        <v>0</v>
      </c>
      <c r="E36" s="100">
        <f t="shared" si="9"/>
        <v>0</v>
      </c>
      <c r="F36" s="81">
        <f>分析係数表!C39</f>
        <v>1</v>
      </c>
      <c r="G36" s="100">
        <f t="shared" si="0"/>
        <v>0</v>
      </c>
      <c r="H36" s="100">
        <v>0.12120967144758293</v>
      </c>
      <c r="I36" s="100">
        <f t="shared" si="1"/>
        <v>0.12120967144758293</v>
      </c>
      <c r="J36" s="81">
        <f>分析係数表!G39</f>
        <v>0.351753812215997</v>
      </c>
      <c r="K36" s="101">
        <f t="shared" si="2"/>
        <v>4.2635964009135781E-2</v>
      </c>
      <c r="L36" s="75"/>
      <c r="M36" s="76"/>
      <c r="N36" s="77">
        <f>分析係数表!H39</f>
        <v>2.6196741762610056E-3</v>
      </c>
      <c r="O36" s="78">
        <f t="shared" si="3"/>
        <v>0.10041573376669655</v>
      </c>
      <c r="P36" s="72">
        <f>分析係数表!C39</f>
        <v>1</v>
      </c>
      <c r="Q36" s="78">
        <f t="shared" si="4"/>
        <v>0.10041573376669655</v>
      </c>
      <c r="R36" s="79">
        <v>0.13063821570870907</v>
      </c>
      <c r="S36" s="80">
        <f t="shared" si="5"/>
        <v>0.25184788715629203</v>
      </c>
      <c r="T36" s="81">
        <f>分析係数表!F39</f>
        <v>0.70125652740175148</v>
      </c>
      <c r="U36" s="82">
        <f t="shared" si="6"/>
        <v>0.17660997478068952</v>
      </c>
      <c r="V36" s="83">
        <f>分析係数表!D39</f>
        <v>5.4632803645743147E-2</v>
      </c>
      <c r="W36" s="127">
        <f t="shared" si="7"/>
        <v>0</v>
      </c>
      <c r="X36" s="72">
        <f>分析係数表!E39</f>
        <v>5.4632803645743147E-2</v>
      </c>
      <c r="Y36" s="126">
        <f t="shared" si="8"/>
        <v>0</v>
      </c>
    </row>
    <row r="37" spans="1:25" x14ac:dyDescent="0.15">
      <c r="A37" s="10" t="s">
        <v>25</v>
      </c>
      <c r="B37" s="9" t="s">
        <v>40</v>
      </c>
      <c r="C37" s="86"/>
      <c r="D37" s="99">
        <f>投入係数表!AK37</f>
        <v>0</v>
      </c>
      <c r="E37" s="100">
        <f t="shared" si="9"/>
        <v>0</v>
      </c>
      <c r="F37" s="81">
        <f>分析係数表!C40</f>
        <v>0.86812466863195592</v>
      </c>
      <c r="G37" s="100">
        <f t="shared" si="0"/>
        <v>0</v>
      </c>
      <c r="H37" s="100">
        <v>1.8265661097821694E-2</v>
      </c>
      <c r="I37" s="100">
        <f t="shared" si="1"/>
        <v>1.8265661097821694E-2</v>
      </c>
      <c r="J37" s="81">
        <f>分析係数表!G40</f>
        <v>0.5308449982881025</v>
      </c>
      <c r="K37" s="101">
        <f t="shared" si="2"/>
        <v>9.6962348342042176E-3</v>
      </c>
      <c r="L37" s="75"/>
      <c r="M37" s="76"/>
      <c r="N37" s="77">
        <f>分析係数表!H40</f>
        <v>3.1726768564274997E-2</v>
      </c>
      <c r="O37" s="78">
        <f t="shared" si="3"/>
        <v>1.2161309121178352</v>
      </c>
      <c r="P37" s="72">
        <f>分析係数表!C40</f>
        <v>0.86812466863195592</v>
      </c>
      <c r="Q37" s="78">
        <f t="shared" si="4"/>
        <v>1.0557532450953739</v>
      </c>
      <c r="R37" s="79">
        <v>1.0649828375589472</v>
      </c>
      <c r="S37" s="80">
        <f t="shared" si="5"/>
        <v>1.083248498656769</v>
      </c>
      <c r="T37" s="81">
        <f>分析係数表!F40</f>
        <v>0.72849135138041188</v>
      </c>
      <c r="U37" s="82">
        <f t="shared" si="6"/>
        <v>0.78913716266727196</v>
      </c>
      <c r="V37" s="83">
        <f>分析係数表!D40</f>
        <v>7.8167788596215718E-2</v>
      </c>
      <c r="W37" s="127">
        <f t="shared" si="7"/>
        <v>0</v>
      </c>
      <c r="X37" s="72">
        <f>分析係数表!E40</f>
        <v>7.1051953968348291E-2</v>
      </c>
      <c r="Y37" s="126">
        <f t="shared" si="8"/>
        <v>0</v>
      </c>
    </row>
    <row r="38" spans="1:25" x14ac:dyDescent="0.15">
      <c r="A38" s="10" t="s">
        <v>26</v>
      </c>
      <c r="B38" s="9" t="s">
        <v>233</v>
      </c>
      <c r="C38" s="86"/>
      <c r="D38" s="99">
        <f>投入係数表!AK38</f>
        <v>1.1212647866793743E-5</v>
      </c>
      <c r="E38" s="100">
        <f t="shared" si="9"/>
        <v>1.1212647866793743E-3</v>
      </c>
      <c r="F38" s="81">
        <f>分析係数表!C41</f>
        <v>0.9999434031873089</v>
      </c>
      <c r="G38" s="100">
        <f t="shared" si="0"/>
        <v>1.1212013266662655E-3</v>
      </c>
      <c r="H38" s="100">
        <v>9.6138762093465266E-3</v>
      </c>
      <c r="I38" s="100">
        <f t="shared" si="1"/>
        <v>9.6138762093465266E-3</v>
      </c>
      <c r="J38" s="81">
        <f>分析係数表!G41</f>
        <v>0.50163334603597476</v>
      </c>
      <c r="K38" s="101">
        <f t="shared" si="2"/>
        <v>4.8226408912701519E-3</v>
      </c>
      <c r="L38" s="75"/>
      <c r="M38" s="76"/>
      <c r="N38" s="77">
        <f>分析係数表!H41</f>
        <v>4.605647758626856E-2</v>
      </c>
      <c r="O38" s="78">
        <f t="shared" si="3"/>
        <v>1.7654084746277199</v>
      </c>
      <c r="P38" s="72">
        <f>分析係数表!C41</f>
        <v>0.9999434031873089</v>
      </c>
      <c r="Q38" s="78">
        <f t="shared" si="4"/>
        <v>1.7653085581349581</v>
      </c>
      <c r="R38" s="79">
        <v>1.7984127556219136</v>
      </c>
      <c r="S38" s="80">
        <f t="shared" si="5"/>
        <v>1.8080266318312601</v>
      </c>
      <c r="T38" s="81">
        <f>分析係数表!F41</f>
        <v>0.6065809667987323</v>
      </c>
      <c r="U38" s="82">
        <f t="shared" si="6"/>
        <v>1.0967145423340614</v>
      </c>
      <c r="V38" s="83">
        <f>分析係数表!D41</f>
        <v>0.10372147914479408</v>
      </c>
      <c r="W38" s="127">
        <f t="shared" si="7"/>
        <v>0</v>
      </c>
      <c r="X38" s="72">
        <f>分析係数表!E41</f>
        <v>9.872112035903656E-2</v>
      </c>
      <c r="Y38" s="126">
        <f t="shared" si="8"/>
        <v>0</v>
      </c>
    </row>
    <row r="39" spans="1:25" x14ac:dyDescent="0.15">
      <c r="A39" s="10" t="s">
        <v>56</v>
      </c>
      <c r="B39" s="9" t="s">
        <v>472</v>
      </c>
      <c r="C39" s="71">
        <f>最終需要_まとめ!C40</f>
        <v>100</v>
      </c>
      <c r="D39" s="99">
        <f>投入係数表!AK39</f>
        <v>0</v>
      </c>
      <c r="E39" s="100">
        <f t="shared" si="9"/>
        <v>0</v>
      </c>
      <c r="F39" s="81">
        <f>分析係数表!C42</f>
        <v>0.93692850875802069</v>
      </c>
      <c r="G39" s="100">
        <f>E39*F39</f>
        <v>0</v>
      </c>
      <c r="H39" s="100">
        <v>3.7254385257559176E-2</v>
      </c>
      <c r="I39" s="100">
        <f>C39+H39</f>
        <v>100.03725438525755</v>
      </c>
      <c r="J39" s="81">
        <f>分析係数表!G42</f>
        <v>0.49922072097325781</v>
      </c>
      <c r="K39" s="101">
        <f>I39*J39</f>
        <v>49.940670258393475</v>
      </c>
      <c r="L39" s="75"/>
      <c r="M39" s="76"/>
      <c r="N39" s="77">
        <f>分析係数表!H42</f>
        <v>1.1809361738003208E-2</v>
      </c>
      <c r="O39" s="78">
        <f t="shared" si="3"/>
        <v>0.45266916587713607</v>
      </c>
      <c r="P39" s="72">
        <f>分析係数表!C42</f>
        <v>0.93692850875802069</v>
      </c>
      <c r="Q39" s="78">
        <f>O39*P39</f>
        <v>0.42411864654600223</v>
      </c>
      <c r="R39" s="79">
        <v>0.46341889523293217</v>
      </c>
      <c r="S39" s="80">
        <f>I39+R39</f>
        <v>100.50067328049049</v>
      </c>
      <c r="T39" s="81">
        <f>分析係数表!F42</f>
        <v>0.57339238661209846</v>
      </c>
      <c r="U39" s="82">
        <f>S39*T39</f>
        <v>57.626320908423196</v>
      </c>
      <c r="V39" s="83">
        <f>分析係数表!D42</f>
        <v>0.13686157986208444</v>
      </c>
      <c r="W39" s="127">
        <f>ROUND(S39*V39,0)</f>
        <v>14</v>
      </c>
      <c r="X39" s="72">
        <f>分析係数表!E42</f>
        <v>0.12798116275158378</v>
      </c>
      <c r="Y39" s="126">
        <f>ROUND(S39*X39,0)</f>
        <v>13</v>
      </c>
    </row>
    <row r="40" spans="1:25" x14ac:dyDescent="0.15">
      <c r="A40" s="10" t="s">
        <v>156</v>
      </c>
      <c r="B40" s="9" t="s">
        <v>41</v>
      </c>
      <c r="C40" s="86"/>
      <c r="D40" s="99">
        <f>投入係数表!AK40</f>
        <v>7.7759712956214616E-2</v>
      </c>
      <c r="E40" s="100">
        <f t="shared" si="9"/>
        <v>7.7759712956214617</v>
      </c>
      <c r="F40" s="81">
        <f>分析係数表!C43</f>
        <v>0.64668770435795053</v>
      </c>
      <c r="G40" s="100">
        <f>E40*F40</f>
        <v>5.0286250263187613</v>
      </c>
      <c r="H40" s="100">
        <v>6.5991034773949817</v>
      </c>
      <c r="I40" s="100">
        <f>C40+H40</f>
        <v>6.5991034773949817</v>
      </c>
      <c r="J40" s="81">
        <f>分析係数表!G43</f>
        <v>0.34525361813281841</v>
      </c>
      <c r="K40" s="101">
        <f>I40*J40</f>
        <v>2.2783643520034809</v>
      </c>
      <c r="L40" s="75"/>
      <c r="M40" s="76"/>
      <c r="N40" s="77">
        <f>分析係数表!H43</f>
        <v>1.6687581740348217E-2</v>
      </c>
      <c r="O40" s="78">
        <f t="shared" si="3"/>
        <v>0.63965808436546523</v>
      </c>
      <c r="P40" s="72">
        <f>分析係数表!C43</f>
        <v>0.64668770435795053</v>
      </c>
      <c r="Q40" s="78">
        <f>O40*P40</f>
        <v>0.41365901815230693</v>
      </c>
      <c r="R40" s="79">
        <v>1.6671729680270075</v>
      </c>
      <c r="S40" s="80">
        <f>I40+R40</f>
        <v>8.2662764454219886</v>
      </c>
      <c r="T40" s="81">
        <f>分析係数表!F43</f>
        <v>0.5971160790993254</v>
      </c>
      <c r="U40" s="82">
        <f>S40*T40</f>
        <v>4.9359265798414862</v>
      </c>
      <c r="V40" s="83">
        <f>分析係数表!D43</f>
        <v>0.11965406207615147</v>
      </c>
      <c r="W40" s="127">
        <f>ROUND(S40*V40,0)</f>
        <v>1</v>
      </c>
      <c r="X40" s="72">
        <f>分析係数表!E43</f>
        <v>0.10089499703022012</v>
      </c>
      <c r="Y40" s="126">
        <f>ROUND(S40*X40,0)</f>
        <v>1</v>
      </c>
    </row>
    <row r="41" spans="1:25" x14ac:dyDescent="0.15">
      <c r="A41" s="10" t="s">
        <v>166</v>
      </c>
      <c r="B41" s="9" t="s">
        <v>42</v>
      </c>
      <c r="C41" s="86"/>
      <c r="D41" s="99">
        <f>投入係数表!AK41</f>
        <v>2.5676963614957673E-3</v>
      </c>
      <c r="E41" s="100">
        <f t="shared" si="9"/>
        <v>0.25676963614957671</v>
      </c>
      <c r="F41" s="81">
        <f>分析係数表!C44</f>
        <v>0.69156580457188765</v>
      </c>
      <c r="G41" s="100">
        <f>E41*F41</f>
        <v>0.17757310001341287</v>
      </c>
      <c r="H41" s="100">
        <v>0.203996844287756</v>
      </c>
      <c r="I41" s="100">
        <f>C41+H41</f>
        <v>0.203996844287756</v>
      </c>
      <c r="J41" s="81">
        <f>分析係数表!G44</f>
        <v>0.27271905819722003</v>
      </c>
      <c r="K41" s="101">
        <f>I41*J41</f>
        <v>5.5633827249361757E-2</v>
      </c>
      <c r="L41" s="75"/>
      <c r="M41" s="76"/>
      <c r="N41" s="77">
        <f>分析係数表!H44</f>
        <v>0.15674397651271663</v>
      </c>
      <c r="O41" s="78">
        <f t="shared" si="3"/>
        <v>6.0082133715953043</v>
      </c>
      <c r="P41" s="72">
        <f>分析係数表!C44</f>
        <v>0.69156580457188765</v>
      </c>
      <c r="Q41" s="78">
        <f>O41*P41</f>
        <v>4.1550749143668808</v>
      </c>
      <c r="R41" s="79">
        <v>4.2341411878116828</v>
      </c>
      <c r="S41" s="80">
        <f>I41+R41</f>
        <v>4.438138032099439</v>
      </c>
      <c r="T41" s="81">
        <f>分析係数表!F44</f>
        <v>0.50862281906626206</v>
      </c>
      <c r="U41" s="82">
        <f>S41*T41</f>
        <v>2.2573382772916095</v>
      </c>
      <c r="V41" s="83">
        <f>分析係数表!D44</f>
        <v>0.14406819380410243</v>
      </c>
      <c r="W41" s="127">
        <f>ROUND(S41*V41,0)</f>
        <v>1</v>
      </c>
      <c r="X41" s="72">
        <f>分析係数表!E44</f>
        <v>0.11993705213297758</v>
      </c>
      <c r="Y41" s="126">
        <f>ROUND(S41*X41,0)</f>
        <v>1</v>
      </c>
    </row>
    <row r="42" spans="1:25" x14ac:dyDescent="0.15">
      <c r="A42" s="10" t="s">
        <v>282</v>
      </c>
      <c r="B42" s="9" t="s">
        <v>236</v>
      </c>
      <c r="C42" s="86"/>
      <c r="D42" s="99">
        <f>投入係数表!AK42</f>
        <v>4.7934069630543256E-3</v>
      </c>
      <c r="E42" s="100">
        <f t="shared" si="9"/>
        <v>0.47934069630543258</v>
      </c>
      <c r="F42" s="81">
        <f>分析係数表!C45</f>
        <v>1</v>
      </c>
      <c r="G42" s="100">
        <f>E42*F42</f>
        <v>0.47934069630543258</v>
      </c>
      <c r="H42" s="100">
        <v>0.51975401039033675</v>
      </c>
      <c r="I42" s="100">
        <f>C42+H42</f>
        <v>0.51975401039033675</v>
      </c>
      <c r="J42" s="81">
        <f>分析係数表!G45</f>
        <v>0</v>
      </c>
      <c r="K42" s="101">
        <f>I42*J42</f>
        <v>0</v>
      </c>
      <c r="L42" s="75"/>
      <c r="M42" s="76"/>
      <c r="N42" s="77">
        <f>分析係数表!H45</f>
        <v>0</v>
      </c>
      <c r="O42" s="78">
        <f t="shared" si="3"/>
        <v>0</v>
      </c>
      <c r="P42" s="72">
        <f>分析係数表!C45</f>
        <v>1</v>
      </c>
      <c r="Q42" s="78">
        <f>O42*P42</f>
        <v>0</v>
      </c>
      <c r="R42" s="79">
        <v>4.6866176948406855E-2</v>
      </c>
      <c r="S42" s="80">
        <f>I42+R42</f>
        <v>0.56662018733874364</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59">
        <f>投入係数表!AK43</f>
        <v>3.9636710209115886E-3</v>
      </c>
      <c r="E43" s="443">
        <f t="shared" si="9"/>
        <v>0.39636710209115888</v>
      </c>
      <c r="F43" s="453">
        <f>分析係数表!C46</f>
        <v>0.99300149364803736</v>
      </c>
      <c r="G43" s="443">
        <f>E43*F43</f>
        <v>0.39359312440946487</v>
      </c>
      <c r="H43" s="443">
        <v>0.49152169046566485</v>
      </c>
      <c r="I43" s="443">
        <f>C43+H43</f>
        <v>0.49152169046566485</v>
      </c>
      <c r="J43" s="453">
        <f>分析係数表!G46</f>
        <v>1.2662527198429125E-2</v>
      </c>
      <c r="K43" s="460">
        <f>I43*J43</f>
        <v>6.2239067741393433E-3</v>
      </c>
      <c r="L43" s="448"/>
      <c r="M43" s="449"/>
      <c r="N43" s="450">
        <f>分析係数表!H46</f>
        <v>3.642815848522589E-5</v>
      </c>
      <c r="O43" s="451">
        <f t="shared" si="3"/>
        <v>1.3963416890585929E-3</v>
      </c>
      <c r="P43" s="447">
        <f>分析係数表!C46</f>
        <v>0.99300149364803736</v>
      </c>
      <c r="Q43" s="451">
        <f>O43*P43</f>
        <v>1.3865693828782062E-3</v>
      </c>
      <c r="R43" s="452">
        <v>0.1225562715977665</v>
      </c>
      <c r="S43" s="444">
        <f>I43+R43</f>
        <v>0.61407796206343135</v>
      </c>
      <c r="T43" s="453">
        <f>分析係数表!F46</f>
        <v>0.42786180544499286</v>
      </c>
      <c r="U43" s="445">
        <f>S43*T43</f>
        <v>0.26274050553244155</v>
      </c>
      <c r="V43" s="454">
        <f>分析係数表!D46</f>
        <v>2.303242583452741E-3</v>
      </c>
      <c r="W43" s="127">
        <f>ROUND(S43*V43,0)</f>
        <v>0</v>
      </c>
      <c r="X43" s="72">
        <f>分析係数表!E46</f>
        <v>2.2926285623308391E-3</v>
      </c>
      <c r="Y43" s="126">
        <f>ROUND(S43*X43,0)</f>
        <v>0</v>
      </c>
    </row>
    <row r="44" spans="1:25" x14ac:dyDescent="0.15">
      <c r="A44" s="129">
        <v>40</v>
      </c>
      <c r="B44" s="17" t="s">
        <v>137</v>
      </c>
      <c r="C44" s="135">
        <f>SUM(C5:C43)</f>
        <v>100</v>
      </c>
      <c r="D44" s="99">
        <f>投入係数表!AK44</f>
        <v>0.38879295845713968</v>
      </c>
      <c r="E44" s="443">
        <f>SUM(E5:E43)</f>
        <v>38.879295845713976</v>
      </c>
      <c r="F44" s="453">
        <f>分析係数表!C47</f>
        <v>0.58532523599566522</v>
      </c>
      <c r="G44" s="443">
        <f>SUM(G5:G43)</f>
        <v>19.138512678553194</v>
      </c>
      <c r="H44" s="443">
        <f>SUM(H5:H43)</f>
        <v>24.169280101381119</v>
      </c>
      <c r="I44" s="443">
        <f>SUM(I5:I43)</f>
        <v>124.16928010138112</v>
      </c>
      <c r="J44" s="81">
        <f>分析係数表!G47</f>
        <v>0.25475569279079324</v>
      </c>
      <c r="K44" s="460">
        <f>SUM(K5:K43)</f>
        <v>56.204373665898643</v>
      </c>
      <c r="L44" s="15">
        <f>最終需要_まとめ!M21</f>
        <v>0.68200000000000005</v>
      </c>
      <c r="M44" s="441">
        <f>K44*L44</f>
        <v>38.331382840142879</v>
      </c>
      <c r="N44" s="77">
        <f>分析係数表!H47</f>
        <v>1</v>
      </c>
      <c r="O44" s="443">
        <f>SUM(O5:O43)</f>
        <v>38.331382840142879</v>
      </c>
      <c r="P44" s="72">
        <f>分析係数表!C47</f>
        <v>0.58532523599566522</v>
      </c>
      <c r="Q44" s="443">
        <f>SUM(Q5:Q43)</f>
        <v>24.890972390703876</v>
      </c>
      <c r="R44" s="441">
        <f>SUM(R5:R43)</f>
        <v>30.562412269664531</v>
      </c>
      <c r="S44" s="444">
        <f>SUM(S5:S43)</f>
        <v>154.73169237104563</v>
      </c>
      <c r="T44" s="453">
        <f>分析係数表!F47</f>
        <v>0.5063294671067512</v>
      </c>
      <c r="U44" s="445">
        <f>SUM(U5:U43)</f>
        <v>90.662044687541936</v>
      </c>
      <c r="V44" s="454">
        <f>分析係数表!D47</f>
        <v>6.4581730562403572E-2</v>
      </c>
      <c r="W44" s="124">
        <f>SUM(W5:W43)</f>
        <v>17</v>
      </c>
      <c r="X44" s="88">
        <f>分析係数表!E47</f>
        <v>5.7136770824146227E-2</v>
      </c>
      <c r="Y44" s="125">
        <f>SUM(Y5:Y43)</f>
        <v>16</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C22"/>
  <sheetViews>
    <sheetView workbookViewId="0">
      <pane xSplit="1" ySplit="5" topLeftCell="B6" activePane="bottomRight" state="frozen"/>
      <selection pane="topRight" activeCell="B1" sqref="B1"/>
      <selection pane="bottomLeft" activeCell="A6" sqref="A6"/>
      <selection pane="bottomRight" activeCell="A5" sqref="A5"/>
    </sheetView>
  </sheetViews>
  <sheetFormatPr defaultColWidth="9" defaultRowHeight="12" x14ac:dyDescent="0.15"/>
  <cols>
    <col min="1" max="1" width="10" style="49" customWidth="1"/>
    <col min="2" max="11" width="10.5" style="49" customWidth="1"/>
    <col min="12" max="12" width="10" style="49" customWidth="1"/>
    <col min="13" max="14" width="11.25" style="49" customWidth="1"/>
    <col min="15" max="15" width="10" style="49" customWidth="1"/>
    <col min="16" max="18" width="9.75" style="49" customWidth="1"/>
    <col min="19" max="23" width="9" style="49"/>
    <col min="24" max="24" width="13.625" style="49" customWidth="1"/>
    <col min="25" max="16384" width="9" style="49"/>
  </cols>
  <sheetData>
    <row r="1" spans="1:19" x14ac:dyDescent="0.15">
      <c r="A1" s="54" t="s">
        <v>350</v>
      </c>
    </row>
    <row r="2" spans="1:19" x14ac:dyDescent="0.15">
      <c r="C2" s="49" t="s">
        <v>299</v>
      </c>
      <c r="D2" s="49" t="s">
        <v>351</v>
      </c>
      <c r="F2" s="49" t="s">
        <v>352</v>
      </c>
      <c r="J2" s="49" t="s">
        <v>313</v>
      </c>
    </row>
    <row r="3" spans="1:19" ht="24" customHeight="1" x14ac:dyDescent="0.15">
      <c r="A3" s="50"/>
      <c r="B3" s="200" t="s">
        <v>353</v>
      </c>
      <c r="C3" s="207" t="s">
        <v>354</v>
      </c>
      <c r="D3" s="230"/>
      <c r="E3" s="207" t="s">
        <v>355</v>
      </c>
      <c r="F3" s="51"/>
      <c r="G3" s="51"/>
      <c r="H3" s="51"/>
      <c r="I3" s="51"/>
      <c r="J3" s="51"/>
      <c r="K3" s="51"/>
      <c r="L3" s="97" t="s">
        <v>356</v>
      </c>
      <c r="M3" s="51"/>
      <c r="N3" s="98"/>
      <c r="O3" s="51" t="s">
        <v>357</v>
      </c>
      <c r="P3" s="51"/>
      <c r="Q3" s="51"/>
      <c r="R3" s="98"/>
    </row>
    <row r="4" spans="1:19" ht="24" customHeight="1" x14ac:dyDescent="0.15">
      <c r="A4" s="96"/>
      <c r="B4" s="231"/>
      <c r="C4" s="139" t="s">
        <v>358</v>
      </c>
      <c r="D4" s="231" t="s">
        <v>359</v>
      </c>
      <c r="E4" s="56" t="s">
        <v>360</v>
      </c>
      <c r="F4" s="97" t="s">
        <v>361</v>
      </c>
      <c r="G4" s="51"/>
      <c r="H4" s="98"/>
      <c r="I4" s="97" t="s">
        <v>351</v>
      </c>
      <c r="J4" s="51"/>
      <c r="K4" s="98"/>
      <c r="L4" s="96"/>
      <c r="M4" s="434" t="s">
        <v>324</v>
      </c>
      <c r="N4" s="201" t="s">
        <v>362</v>
      </c>
      <c r="O4" s="49" t="s">
        <v>354</v>
      </c>
      <c r="P4" s="430" t="s">
        <v>324</v>
      </c>
      <c r="Q4" s="880" t="s">
        <v>362</v>
      </c>
      <c r="R4" s="881"/>
      <c r="S4" s="49" t="s">
        <v>354</v>
      </c>
    </row>
    <row r="5" spans="1:19" ht="26.25" customHeight="1" x14ac:dyDescent="0.15">
      <c r="A5" s="96"/>
      <c r="B5" s="231"/>
      <c r="C5" s="139" t="s">
        <v>363</v>
      </c>
      <c r="D5" s="231" t="s">
        <v>363</v>
      </c>
      <c r="E5" s="56"/>
      <c r="F5" s="96"/>
      <c r="G5" s="102" t="s">
        <v>364</v>
      </c>
      <c r="H5" s="98" t="s">
        <v>365</v>
      </c>
      <c r="I5" s="96"/>
      <c r="J5" s="102" t="s">
        <v>366</v>
      </c>
      <c r="K5" s="98" t="s">
        <v>367</v>
      </c>
      <c r="L5" s="96"/>
      <c r="M5" s="435" t="s">
        <v>368</v>
      </c>
      <c r="N5" s="201" t="s">
        <v>369</v>
      </c>
      <c r="O5" s="49" t="s">
        <v>354</v>
      </c>
      <c r="P5" s="431" t="s">
        <v>370</v>
      </c>
      <c r="Q5" s="202" t="s">
        <v>371</v>
      </c>
      <c r="R5" s="102" t="s">
        <v>372</v>
      </c>
    </row>
    <row r="6" spans="1:19" x14ac:dyDescent="0.15">
      <c r="A6" s="96" t="s">
        <v>391</v>
      </c>
      <c r="B6" s="233">
        <f t="shared" ref="B6:B17" si="0">C6+D6</f>
        <v>11723078</v>
      </c>
      <c r="C6" s="775">
        <v>10894185</v>
      </c>
      <c r="D6" s="776">
        <v>828893</v>
      </c>
      <c r="E6" s="234">
        <f t="shared" ref="E6" si="1">F6+I6</f>
        <v>3228276</v>
      </c>
      <c r="F6" s="235">
        <f t="shared" ref="F6" si="2">G6+H6</f>
        <v>2426094</v>
      </c>
      <c r="G6" s="776">
        <v>2303643</v>
      </c>
      <c r="H6" s="780">
        <v>122451</v>
      </c>
      <c r="I6" s="235">
        <f t="shared" ref="I6:I17" si="3">J6+K6</f>
        <v>802182</v>
      </c>
      <c r="J6" s="776">
        <v>11314</v>
      </c>
      <c r="K6" s="780">
        <v>790868</v>
      </c>
      <c r="L6" s="236">
        <f t="shared" ref="L6" si="4">N6</f>
        <v>1051313</v>
      </c>
      <c r="M6" s="436">
        <f t="shared" ref="M6:M17" si="5">L6/B6</f>
        <v>8.9678922207973022E-2</v>
      </c>
      <c r="N6" s="782">
        <v>1051313</v>
      </c>
      <c r="O6" s="160">
        <f t="shared" ref="O6" si="6">Q6+R6</f>
        <v>670012</v>
      </c>
      <c r="P6" s="432">
        <f t="shared" ref="P6:P17" si="7">O6/F6</f>
        <v>0.27616901900750757</v>
      </c>
      <c r="Q6" s="785">
        <v>586293</v>
      </c>
      <c r="R6" s="786">
        <v>83719</v>
      </c>
    </row>
    <row r="7" spans="1:19" x14ac:dyDescent="0.15">
      <c r="A7" s="96" t="s">
        <v>392</v>
      </c>
      <c r="B7" s="233">
        <f t="shared" si="0"/>
        <v>11705902</v>
      </c>
      <c r="C7" s="775">
        <v>10904165</v>
      </c>
      <c r="D7" s="776">
        <v>801737</v>
      </c>
      <c r="E7" s="234">
        <f t="shared" ref="E7:E17" si="8">F7+I7</f>
        <v>2953929</v>
      </c>
      <c r="F7" s="235">
        <f t="shared" ref="F7:F17" si="9">G7+H7</f>
        <v>2185557</v>
      </c>
      <c r="G7" s="776">
        <v>2081885</v>
      </c>
      <c r="H7" s="780">
        <v>103672</v>
      </c>
      <c r="I7" s="235">
        <f t="shared" si="3"/>
        <v>768372</v>
      </c>
      <c r="J7" s="776">
        <v>2827</v>
      </c>
      <c r="K7" s="780">
        <v>765545</v>
      </c>
      <c r="L7" s="236">
        <f t="shared" ref="L7:L17" si="10">N7</f>
        <v>1142027</v>
      </c>
      <c r="M7" s="436">
        <f t="shared" si="5"/>
        <v>9.755993173358192E-2</v>
      </c>
      <c r="N7" s="782">
        <v>1142027</v>
      </c>
      <c r="O7" s="160">
        <f t="shared" ref="O7:O17" si="11">Q7+R7</f>
        <v>647117</v>
      </c>
      <c r="P7" s="432">
        <f t="shared" si="7"/>
        <v>0.29608790802527685</v>
      </c>
      <c r="Q7" s="785">
        <v>576984</v>
      </c>
      <c r="R7" s="786">
        <v>70133</v>
      </c>
    </row>
    <row r="8" spans="1:19" x14ac:dyDescent="0.15">
      <c r="A8" s="96" t="s">
        <v>393</v>
      </c>
      <c r="B8" s="233">
        <f t="shared" si="0"/>
        <v>11569614</v>
      </c>
      <c r="C8" s="775">
        <v>10888218</v>
      </c>
      <c r="D8" s="776">
        <v>681396</v>
      </c>
      <c r="E8" s="234">
        <f t="shared" si="8"/>
        <v>2619780</v>
      </c>
      <c r="F8" s="235">
        <f t="shared" si="9"/>
        <v>1967782</v>
      </c>
      <c r="G8" s="776">
        <v>1923465</v>
      </c>
      <c r="H8" s="780">
        <v>44317</v>
      </c>
      <c r="I8" s="235">
        <f t="shared" si="3"/>
        <v>651998</v>
      </c>
      <c r="J8" s="776">
        <v>2186</v>
      </c>
      <c r="K8" s="780">
        <v>649812</v>
      </c>
      <c r="L8" s="236">
        <f t="shared" si="10"/>
        <v>1130495</v>
      </c>
      <c r="M8" s="436">
        <f t="shared" si="5"/>
        <v>9.7712421520717976E-2</v>
      </c>
      <c r="N8" s="782">
        <v>1130495</v>
      </c>
      <c r="O8" s="160">
        <f t="shared" si="11"/>
        <v>487239</v>
      </c>
      <c r="P8" s="432">
        <f t="shared" si="7"/>
        <v>0.24760822082933984</v>
      </c>
      <c r="Q8" s="785">
        <v>434167</v>
      </c>
      <c r="R8" s="786">
        <v>53072</v>
      </c>
    </row>
    <row r="9" spans="1:19" x14ac:dyDescent="0.15">
      <c r="A9" s="96" t="s">
        <v>394</v>
      </c>
      <c r="B9" s="233">
        <f t="shared" si="0"/>
        <v>11467093</v>
      </c>
      <c r="C9" s="775">
        <v>10814646</v>
      </c>
      <c r="D9" s="776">
        <v>652447</v>
      </c>
      <c r="E9" s="234">
        <f t="shared" si="8"/>
        <v>1584530</v>
      </c>
      <c r="F9" s="235">
        <f t="shared" si="9"/>
        <v>953667</v>
      </c>
      <c r="G9" s="776">
        <v>950151</v>
      </c>
      <c r="H9" s="780">
        <v>3516</v>
      </c>
      <c r="I9" s="235">
        <f t="shared" si="3"/>
        <v>630863</v>
      </c>
      <c r="J9" s="776">
        <v>7851</v>
      </c>
      <c r="K9" s="780">
        <v>623012</v>
      </c>
      <c r="L9" s="236">
        <f t="shared" si="10"/>
        <v>1052067</v>
      </c>
      <c r="M9" s="436">
        <f t="shared" si="5"/>
        <v>9.1746617909177153E-2</v>
      </c>
      <c r="N9" s="782">
        <v>1052067</v>
      </c>
      <c r="O9" s="160">
        <f t="shared" si="11"/>
        <v>336277</v>
      </c>
      <c r="P9" s="432">
        <f t="shared" si="7"/>
        <v>0.35261469674425139</v>
      </c>
      <c r="Q9" s="785">
        <v>292867</v>
      </c>
      <c r="R9" s="786">
        <v>43410</v>
      </c>
    </row>
    <row r="10" spans="1:19" x14ac:dyDescent="0.15">
      <c r="A10" s="96" t="s">
        <v>395</v>
      </c>
      <c r="B10" s="424">
        <f t="shared" si="0"/>
        <v>10828236</v>
      </c>
      <c r="C10" s="775">
        <v>10192450</v>
      </c>
      <c r="D10" s="776">
        <v>635786</v>
      </c>
      <c r="E10" s="426">
        <f t="shared" si="8"/>
        <v>2826644</v>
      </c>
      <c r="F10" s="427">
        <f t="shared" si="9"/>
        <v>2203177</v>
      </c>
      <c r="G10" s="776">
        <v>2195650</v>
      </c>
      <c r="H10" s="780">
        <v>7527</v>
      </c>
      <c r="I10" s="427">
        <f t="shared" si="3"/>
        <v>623467</v>
      </c>
      <c r="J10" s="776">
        <v>2110</v>
      </c>
      <c r="K10" s="780">
        <v>621357</v>
      </c>
      <c r="L10" s="236">
        <f t="shared" si="10"/>
        <v>1008381</v>
      </c>
      <c r="M10" s="436">
        <f t="shared" si="5"/>
        <v>9.3125140604619253E-2</v>
      </c>
      <c r="N10" s="782">
        <v>1008381</v>
      </c>
      <c r="O10" s="412">
        <f t="shared" si="11"/>
        <v>439344</v>
      </c>
      <c r="P10" s="432">
        <f t="shared" si="7"/>
        <v>0.1994138464589999</v>
      </c>
      <c r="Q10" s="785">
        <v>385951</v>
      </c>
      <c r="R10" s="786">
        <v>53393</v>
      </c>
    </row>
    <row r="11" spans="1:19" x14ac:dyDescent="0.15">
      <c r="A11" s="96" t="s">
        <v>436</v>
      </c>
      <c r="B11" s="424">
        <f t="shared" si="0"/>
        <v>10904328</v>
      </c>
      <c r="C11" s="775">
        <v>10306964</v>
      </c>
      <c r="D11" s="776">
        <v>597364</v>
      </c>
      <c r="E11" s="426">
        <f t="shared" si="8"/>
        <v>2322454</v>
      </c>
      <c r="F11" s="427">
        <f t="shared" si="9"/>
        <v>1739274</v>
      </c>
      <c r="G11" s="776">
        <v>1694912</v>
      </c>
      <c r="H11" s="780">
        <v>44362</v>
      </c>
      <c r="I11" s="427">
        <f t="shared" si="3"/>
        <v>583180</v>
      </c>
      <c r="J11" s="776">
        <v>-4161</v>
      </c>
      <c r="K11" s="780">
        <v>587341</v>
      </c>
      <c r="L11" s="236">
        <f t="shared" si="10"/>
        <v>1006753</v>
      </c>
      <c r="M11" s="436">
        <f t="shared" si="5"/>
        <v>9.2326001198790059E-2</v>
      </c>
      <c r="N11" s="782">
        <v>1006753</v>
      </c>
      <c r="O11" s="412">
        <f t="shared" si="11"/>
        <v>460242</v>
      </c>
      <c r="P11" s="432">
        <f t="shared" si="7"/>
        <v>0.26461730584140281</v>
      </c>
      <c r="Q11" s="785">
        <v>404163</v>
      </c>
      <c r="R11" s="786">
        <v>56079</v>
      </c>
    </row>
    <row r="12" spans="1:19" x14ac:dyDescent="0.15">
      <c r="A12" s="96" t="s">
        <v>439</v>
      </c>
      <c r="B12" s="424">
        <f t="shared" si="0"/>
        <v>11030996</v>
      </c>
      <c r="C12" s="775">
        <v>10444259</v>
      </c>
      <c r="D12" s="776">
        <v>586737</v>
      </c>
      <c r="E12" s="426">
        <f t="shared" si="8"/>
        <v>2409382</v>
      </c>
      <c r="F12" s="427">
        <f t="shared" si="9"/>
        <v>1835797</v>
      </c>
      <c r="G12" s="776">
        <v>1812782</v>
      </c>
      <c r="H12" s="780">
        <v>23015</v>
      </c>
      <c r="I12" s="427">
        <f t="shared" si="3"/>
        <v>573585</v>
      </c>
      <c r="J12" s="776">
        <v>11018</v>
      </c>
      <c r="K12" s="780">
        <v>562567</v>
      </c>
      <c r="L12" s="236">
        <f t="shared" si="10"/>
        <v>1044217</v>
      </c>
      <c r="M12" s="436">
        <f t="shared" si="5"/>
        <v>9.4662077658264038E-2</v>
      </c>
      <c r="N12" s="782">
        <v>1044217</v>
      </c>
      <c r="O12" s="412">
        <f t="shared" si="11"/>
        <v>495473</v>
      </c>
      <c r="P12" s="432">
        <f t="shared" si="7"/>
        <v>0.26989530977553616</v>
      </c>
      <c r="Q12" s="785">
        <v>431791</v>
      </c>
      <c r="R12" s="786">
        <v>63682</v>
      </c>
    </row>
    <row r="13" spans="1:19" x14ac:dyDescent="0.15">
      <c r="A13" s="96" t="s">
        <v>438</v>
      </c>
      <c r="B13" s="424">
        <f t="shared" si="0"/>
        <v>11228732</v>
      </c>
      <c r="C13" s="775">
        <v>10583233</v>
      </c>
      <c r="D13" s="776">
        <v>645499</v>
      </c>
      <c r="E13" s="426">
        <f t="shared" si="8"/>
        <v>2528757</v>
      </c>
      <c r="F13" s="427">
        <f t="shared" si="9"/>
        <v>1899415</v>
      </c>
      <c r="G13" s="776">
        <v>1858948</v>
      </c>
      <c r="H13" s="780">
        <v>40467</v>
      </c>
      <c r="I13" s="427">
        <f t="shared" si="3"/>
        <v>629342</v>
      </c>
      <c r="J13" s="776">
        <v>19535</v>
      </c>
      <c r="K13" s="780">
        <v>609807</v>
      </c>
      <c r="L13" s="236">
        <f t="shared" si="10"/>
        <v>1074542</v>
      </c>
      <c r="M13" s="436">
        <f t="shared" si="5"/>
        <v>9.5695756208270005E-2</v>
      </c>
      <c r="N13" s="783">
        <v>1074542</v>
      </c>
      <c r="O13" s="412">
        <f t="shared" si="11"/>
        <v>546987</v>
      </c>
      <c r="P13" s="432">
        <f t="shared" si="7"/>
        <v>0.28797656120437082</v>
      </c>
      <c r="Q13" s="785">
        <v>449789</v>
      </c>
      <c r="R13" s="786">
        <v>97198</v>
      </c>
    </row>
    <row r="14" spans="1:19" x14ac:dyDescent="0.15">
      <c r="A14" s="96" t="s">
        <v>947</v>
      </c>
      <c r="B14" s="424">
        <f t="shared" si="0"/>
        <v>11265619</v>
      </c>
      <c r="C14" s="775">
        <v>10617022</v>
      </c>
      <c r="D14" s="777">
        <v>648597</v>
      </c>
      <c r="E14" s="424">
        <f t="shared" si="8"/>
        <v>2522843</v>
      </c>
      <c r="F14" s="427">
        <f t="shared" si="9"/>
        <v>1916559</v>
      </c>
      <c r="G14" s="776">
        <v>1912967</v>
      </c>
      <c r="H14" s="775">
        <v>3592</v>
      </c>
      <c r="I14" s="427">
        <f t="shared" si="3"/>
        <v>606284</v>
      </c>
      <c r="J14" s="776">
        <v>21502</v>
      </c>
      <c r="K14" s="775">
        <v>584782</v>
      </c>
      <c r="L14" s="236">
        <f t="shared" si="10"/>
        <v>1081938</v>
      </c>
      <c r="M14" s="436">
        <f t="shared" si="5"/>
        <v>9.6038930483979615E-2</v>
      </c>
      <c r="N14" s="783">
        <v>1081938</v>
      </c>
      <c r="O14" s="412">
        <f t="shared" si="11"/>
        <v>567765</v>
      </c>
      <c r="P14" s="432">
        <f t="shared" si="7"/>
        <v>0.29624185845570106</v>
      </c>
      <c r="Q14" s="785">
        <v>466312</v>
      </c>
      <c r="R14" s="787">
        <v>101453</v>
      </c>
    </row>
    <row r="15" spans="1:19" x14ac:dyDescent="0.15">
      <c r="A15" s="96" t="s">
        <v>935</v>
      </c>
      <c r="B15" s="424">
        <f t="shared" si="0"/>
        <v>11069294</v>
      </c>
      <c r="C15" s="775">
        <v>10434474</v>
      </c>
      <c r="D15" s="777">
        <v>634820</v>
      </c>
      <c r="E15" s="424">
        <f t="shared" si="8"/>
        <v>3026763</v>
      </c>
      <c r="F15" s="427">
        <f t="shared" si="9"/>
        <v>2406739</v>
      </c>
      <c r="G15" s="776">
        <v>2411217</v>
      </c>
      <c r="H15" s="775">
        <v>-4478</v>
      </c>
      <c r="I15" s="427">
        <f t="shared" si="3"/>
        <v>620024</v>
      </c>
      <c r="J15" s="776">
        <v>28730</v>
      </c>
      <c r="K15" s="775">
        <v>591294</v>
      </c>
      <c r="L15" s="236">
        <f t="shared" si="10"/>
        <v>1094581</v>
      </c>
      <c r="M15" s="436">
        <f t="shared" si="5"/>
        <v>9.8884445566266466E-2</v>
      </c>
      <c r="N15" s="783">
        <v>1094581</v>
      </c>
      <c r="O15" s="412">
        <f t="shared" si="11"/>
        <v>546888</v>
      </c>
      <c r="P15" s="432">
        <f t="shared" si="7"/>
        <v>0.22723195161585863</v>
      </c>
      <c r="Q15" s="785">
        <v>446536</v>
      </c>
      <c r="R15" s="787">
        <v>100352</v>
      </c>
    </row>
    <row r="16" spans="1:19" x14ac:dyDescent="0.15">
      <c r="A16" s="96" t="s">
        <v>948</v>
      </c>
      <c r="B16" s="424">
        <f t="shared" si="0"/>
        <v>11136621</v>
      </c>
      <c r="C16" s="775">
        <v>10562277</v>
      </c>
      <c r="D16" s="777">
        <v>574344</v>
      </c>
      <c r="E16" s="424">
        <f t="shared" si="8"/>
        <v>3181200</v>
      </c>
      <c r="F16" s="427">
        <f t="shared" si="9"/>
        <v>2612624</v>
      </c>
      <c r="G16" s="776">
        <v>2602388</v>
      </c>
      <c r="H16" s="775">
        <v>10236</v>
      </c>
      <c r="I16" s="427">
        <f t="shared" si="3"/>
        <v>568576</v>
      </c>
      <c r="J16" s="776">
        <v>23948</v>
      </c>
      <c r="K16" s="775">
        <v>544628</v>
      </c>
      <c r="L16" s="236">
        <f t="shared" si="10"/>
        <v>1131468</v>
      </c>
      <c r="M16" s="436">
        <f t="shared" si="5"/>
        <v>0.10159886019287179</v>
      </c>
      <c r="N16" s="783">
        <v>1131468</v>
      </c>
      <c r="O16" s="412">
        <f t="shared" si="11"/>
        <v>492510</v>
      </c>
      <c r="P16" s="432">
        <f t="shared" si="7"/>
        <v>0.18851162662518603</v>
      </c>
      <c r="Q16" s="785">
        <v>412028</v>
      </c>
      <c r="R16" s="787">
        <v>80482</v>
      </c>
    </row>
    <row r="17" spans="1:29" x14ac:dyDescent="0.15">
      <c r="A17" s="103" t="s">
        <v>949</v>
      </c>
      <c r="B17" s="425">
        <f t="shared" si="0"/>
        <v>11462419</v>
      </c>
      <c r="C17" s="778">
        <v>10847735</v>
      </c>
      <c r="D17" s="779">
        <v>614684</v>
      </c>
      <c r="E17" s="425">
        <f t="shared" si="8"/>
        <v>3156794</v>
      </c>
      <c r="F17" s="428">
        <f t="shared" si="9"/>
        <v>2546238</v>
      </c>
      <c r="G17" s="781">
        <v>2527921</v>
      </c>
      <c r="H17" s="778">
        <v>18317</v>
      </c>
      <c r="I17" s="428">
        <f t="shared" si="3"/>
        <v>610556</v>
      </c>
      <c r="J17" s="781">
        <v>23731</v>
      </c>
      <c r="K17" s="778">
        <v>586825</v>
      </c>
      <c r="L17" s="429">
        <f t="shared" si="10"/>
        <v>1152436</v>
      </c>
      <c r="M17" s="437">
        <f t="shared" si="5"/>
        <v>0.10054038331699443</v>
      </c>
      <c r="N17" s="784">
        <v>1152436</v>
      </c>
      <c r="O17" s="414">
        <f t="shared" si="11"/>
        <v>591959</v>
      </c>
      <c r="P17" s="433">
        <f t="shared" si="7"/>
        <v>0.2324837662465174</v>
      </c>
      <c r="Q17" s="788">
        <v>494095</v>
      </c>
      <c r="R17" s="789">
        <v>97864</v>
      </c>
    </row>
    <row r="18" spans="1:29" x14ac:dyDescent="0.15">
      <c r="A18" s="49" t="s">
        <v>950</v>
      </c>
      <c r="B18" s="195"/>
      <c r="C18" s="195"/>
      <c r="D18" s="195"/>
      <c r="E18" s="195"/>
      <c r="F18" s="195"/>
      <c r="G18" s="195"/>
      <c r="H18" s="195"/>
      <c r="I18" s="195"/>
      <c r="J18" s="195"/>
      <c r="K18" s="195"/>
      <c r="L18" s="195"/>
      <c r="M18" s="195"/>
      <c r="N18" s="195"/>
    </row>
    <row r="19" spans="1:29" x14ac:dyDescent="0.15">
      <c r="B19" s="195"/>
      <c r="C19" s="195"/>
      <c r="D19" s="195"/>
      <c r="E19" s="195"/>
      <c r="F19" s="195"/>
      <c r="G19" s="195"/>
      <c r="H19" s="195"/>
      <c r="I19" s="195"/>
      <c r="J19" s="195"/>
      <c r="K19" s="195"/>
      <c r="L19" s="195"/>
      <c r="M19" s="195"/>
      <c r="N19" s="195"/>
    </row>
    <row r="20" spans="1:29" x14ac:dyDescent="0.15">
      <c r="B20" s="238"/>
      <c r="C20" s="238"/>
      <c r="D20" s="238"/>
      <c r="E20" s="238"/>
      <c r="F20" s="238"/>
      <c r="G20" s="238"/>
      <c r="H20" s="239"/>
      <c r="I20" s="239"/>
      <c r="J20" s="239"/>
      <c r="K20" s="239"/>
      <c r="L20" s="239"/>
      <c r="M20" s="239"/>
      <c r="N20" s="239"/>
      <c r="O20" s="239"/>
      <c r="P20" s="239"/>
      <c r="Q20" s="239"/>
      <c r="R20" s="239"/>
      <c r="S20" s="239"/>
      <c r="T20" s="239"/>
      <c r="U20" s="239"/>
      <c r="V20" s="239"/>
      <c r="W20" s="239"/>
      <c r="X20" s="239"/>
      <c r="Y20" s="239"/>
      <c r="Z20" s="239"/>
      <c r="AA20" s="239"/>
      <c r="AB20" s="239"/>
      <c r="AC20" s="239"/>
    </row>
    <row r="21" spans="1:29" x14ac:dyDescent="0.15">
      <c r="F21" s="238"/>
      <c r="G21" s="238"/>
      <c r="H21" s="239"/>
      <c r="I21" s="239"/>
      <c r="J21" s="239"/>
      <c r="K21" s="239"/>
      <c r="L21" s="239"/>
      <c r="M21" s="239"/>
      <c r="N21" s="239"/>
      <c r="O21" s="239"/>
      <c r="P21" s="239"/>
      <c r="Q21" s="239"/>
      <c r="R21" s="239"/>
      <c r="S21" s="239"/>
      <c r="T21" s="239"/>
      <c r="U21" s="239"/>
      <c r="V21" s="239"/>
      <c r="W21" s="239"/>
      <c r="X21" s="239"/>
      <c r="Y21" s="239"/>
      <c r="Z21" s="239"/>
      <c r="AA21" s="239"/>
      <c r="AB21" s="239"/>
      <c r="AC21" s="239"/>
    </row>
    <row r="22" spans="1:29" x14ac:dyDescent="0.15">
      <c r="C22" s="239"/>
      <c r="D22" s="239"/>
      <c r="E22" s="239"/>
      <c r="F22" s="239"/>
      <c r="G22" s="239"/>
      <c r="H22" s="239"/>
      <c r="I22" s="239"/>
      <c r="J22" s="239"/>
      <c r="K22" s="239"/>
      <c r="L22" s="239"/>
      <c r="M22" s="239"/>
      <c r="N22" s="239"/>
      <c r="O22" s="239"/>
      <c r="P22" s="239"/>
      <c r="Q22" s="239"/>
      <c r="R22" s="239"/>
      <c r="S22" s="239"/>
      <c r="T22" s="239"/>
    </row>
  </sheetData>
  <mergeCells count="1">
    <mergeCell ref="Q4:R4"/>
  </mergeCells>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851</v>
      </c>
      <c r="C1" s="58"/>
      <c r="D1" s="58"/>
      <c r="E1" s="58"/>
      <c r="F1" s="59"/>
      <c r="G1" s="58" t="s">
        <v>445</v>
      </c>
    </row>
    <row r="2" spans="1:25" x14ac:dyDescent="0.15">
      <c r="B2" s="5" t="s">
        <v>874</v>
      </c>
      <c r="S2" s="5" t="s">
        <v>139</v>
      </c>
      <c r="U2" s="60" t="s">
        <v>170</v>
      </c>
      <c r="W2" s="5" t="s">
        <v>122</v>
      </c>
      <c r="Y2" s="5" t="s">
        <v>140</v>
      </c>
    </row>
    <row r="3" spans="1:25" ht="45" x14ac:dyDescent="0.15">
      <c r="B3" s="61"/>
      <c r="C3" s="62" t="s">
        <v>185</v>
      </c>
      <c r="D3" s="62" t="s">
        <v>186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853</v>
      </c>
      <c r="D4" s="68" t="s">
        <v>854</v>
      </c>
      <c r="E4" s="68" t="s">
        <v>855</v>
      </c>
      <c r="F4" s="68" t="s">
        <v>856</v>
      </c>
      <c r="G4" s="68" t="s">
        <v>857</v>
      </c>
      <c r="H4" s="68" t="s">
        <v>144</v>
      </c>
      <c r="I4" s="68" t="s">
        <v>858</v>
      </c>
      <c r="J4" s="68" t="s">
        <v>859</v>
      </c>
      <c r="K4" s="69" t="s">
        <v>860</v>
      </c>
      <c r="L4" s="68" t="s">
        <v>861</v>
      </c>
      <c r="M4" s="68" t="s">
        <v>862</v>
      </c>
      <c r="N4" s="68" t="s">
        <v>863</v>
      </c>
      <c r="O4" s="68" t="s">
        <v>864</v>
      </c>
      <c r="P4" s="68" t="s">
        <v>865</v>
      </c>
      <c r="Q4" s="68" t="s">
        <v>866</v>
      </c>
      <c r="R4" s="68" t="s">
        <v>145</v>
      </c>
      <c r="S4" s="68" t="s">
        <v>867</v>
      </c>
      <c r="T4" s="70" t="s">
        <v>868</v>
      </c>
      <c r="U4" s="69" t="s">
        <v>869</v>
      </c>
      <c r="V4" s="68" t="s">
        <v>870</v>
      </c>
      <c r="W4" s="68" t="s">
        <v>871</v>
      </c>
      <c r="X4" s="68" t="s">
        <v>872</v>
      </c>
      <c r="Y4" s="69" t="s">
        <v>873</v>
      </c>
    </row>
    <row r="5" spans="1:25" x14ac:dyDescent="0.15">
      <c r="A5" s="8" t="s">
        <v>219</v>
      </c>
      <c r="B5" s="9" t="s">
        <v>220</v>
      </c>
      <c r="C5" s="86"/>
      <c r="D5" s="99">
        <f>投入係数表!AL5</f>
        <v>1.0157662967673506E-5</v>
      </c>
      <c r="E5" s="100">
        <f>$C$40*D5</f>
        <v>1.0157662967673505E-3</v>
      </c>
      <c r="F5" s="81">
        <f>分析係数表!C8</f>
        <v>0.16988323914406789</v>
      </c>
      <c r="G5" s="100">
        <f t="shared" ref="G5:G38" si="0">E5*F5</f>
        <v>1.7256166870821204E-4</v>
      </c>
      <c r="H5" s="100">
        <f t="array" ref="H5:H43">MMULT(逆行列係数!C5:AO43,'36'!G5:G43)</f>
        <v>1.2287311575676244E-3</v>
      </c>
      <c r="I5" s="100">
        <f t="shared" ref="I5:I38" si="1">C5+H5</f>
        <v>1.2287311575676244E-3</v>
      </c>
      <c r="J5" s="81">
        <f>分析係数表!G8</f>
        <v>0.11982810575688495</v>
      </c>
      <c r="K5" s="101">
        <f t="shared" ref="K5:K38" si="2">I5*J5</f>
        <v>1.4723652709579295E-4</v>
      </c>
      <c r="L5" s="75" t="s">
        <v>495</v>
      </c>
      <c r="M5" s="76" t="s">
        <v>495</v>
      </c>
      <c r="N5" s="77">
        <f>分析係数表!H8</f>
        <v>1.1007693311748612E-2</v>
      </c>
      <c r="O5" s="78">
        <f t="shared" ref="O5:O43" si="3">$M$44*N5</f>
        <v>0.30692628656059179</v>
      </c>
      <c r="P5" s="72">
        <f>分析係数表!C8</f>
        <v>0.16988323914406789</v>
      </c>
      <c r="Q5" s="78">
        <f t="shared" ref="Q5:Q38" si="4">O5*P5</f>
        <v>5.2141631739373723E-2</v>
      </c>
      <c r="R5" s="79">
        <f t="array" ref="R5:R43">MMULT(逆行列係数!C5:AO43,'36'!Q5:Q43)</f>
        <v>8.7378556840651211E-2</v>
      </c>
      <c r="S5" s="80">
        <f t="shared" ref="S5:S38" si="5">I5+R5</f>
        <v>8.8607287998218834E-2</v>
      </c>
      <c r="T5" s="81">
        <f>分析係数表!F8</f>
        <v>0.4520504153237429</v>
      </c>
      <c r="U5" s="82">
        <f t="shared" ref="U5:U38" si="6">S5*T5</f>
        <v>4.0054961340305326E-2</v>
      </c>
      <c r="V5" s="83">
        <f>分析係数表!D8</f>
        <v>0.2736524906322878</v>
      </c>
      <c r="W5" s="127">
        <f t="shared" ref="W5:W38" si="7">ROUND(S5*V5,0)</f>
        <v>0</v>
      </c>
      <c r="X5" s="72">
        <f>分析係数表!E8</f>
        <v>4.6479574456934729E-2</v>
      </c>
      <c r="Y5" s="126">
        <f t="shared" ref="Y5:Y38" si="8">ROUND(S5*X5,0)</f>
        <v>0</v>
      </c>
    </row>
    <row r="6" spans="1:25" x14ac:dyDescent="0.15">
      <c r="A6" s="10" t="s">
        <v>177</v>
      </c>
      <c r="B6" s="9" t="s">
        <v>221</v>
      </c>
      <c r="C6" s="86"/>
      <c r="D6" s="99">
        <f>投入係数表!AL6</f>
        <v>0</v>
      </c>
      <c r="E6" s="100">
        <f t="shared" ref="E6:E43" si="9">$C$40*D6</f>
        <v>0</v>
      </c>
      <c r="F6" s="81">
        <f>分析係数表!C9</f>
        <v>0.40976645435244163</v>
      </c>
      <c r="G6" s="100">
        <f t="shared" si="0"/>
        <v>0</v>
      </c>
      <c r="H6" s="100">
        <v>1.0130126651527853E-3</v>
      </c>
      <c r="I6" s="100">
        <f t="shared" si="1"/>
        <v>1.0130126651527853E-3</v>
      </c>
      <c r="J6" s="81">
        <f>分析係数表!G9</f>
        <v>0.27278621711745094</v>
      </c>
      <c r="K6" s="101">
        <f t="shared" si="2"/>
        <v>2.763358928190953E-4</v>
      </c>
      <c r="L6" s="75"/>
      <c r="M6" s="76"/>
      <c r="N6" s="77">
        <f>分析係数表!H9</f>
        <v>5.6766522140644718E-4</v>
      </c>
      <c r="O6" s="78">
        <f t="shared" si="3"/>
        <v>1.5828146141200924E-2</v>
      </c>
      <c r="P6" s="72">
        <f>分析係数表!C9</f>
        <v>0.40976645435244163</v>
      </c>
      <c r="Q6" s="78">
        <f t="shared" si="4"/>
        <v>6.4858433232521835E-3</v>
      </c>
      <c r="R6" s="79">
        <v>8.7304831729363968E-3</v>
      </c>
      <c r="S6" s="80">
        <f t="shared" si="5"/>
        <v>9.7434958380891827E-3</v>
      </c>
      <c r="T6" s="81">
        <f>分析係数表!F9</f>
        <v>0.74407187847350875</v>
      </c>
      <c r="U6" s="82">
        <f t="shared" si="6"/>
        <v>7.2498612511458322E-3</v>
      </c>
      <c r="V6" s="83">
        <f>分析係数表!D9</f>
        <v>0.14440533530937386</v>
      </c>
      <c r="W6" s="127">
        <f t="shared" si="7"/>
        <v>0</v>
      </c>
      <c r="X6" s="72">
        <f>分析係数表!E9</f>
        <v>0.11439422008151168</v>
      </c>
      <c r="Y6" s="126">
        <f t="shared" si="8"/>
        <v>0</v>
      </c>
    </row>
    <row r="7" spans="1:25" x14ac:dyDescent="0.15">
      <c r="A7" s="10" t="s">
        <v>178</v>
      </c>
      <c r="B7" s="9" t="s">
        <v>222</v>
      </c>
      <c r="C7" s="86"/>
      <c r="D7" s="99">
        <f>投入係数表!AL7</f>
        <v>0</v>
      </c>
      <c r="E7" s="100">
        <f t="shared" si="9"/>
        <v>0</v>
      </c>
      <c r="F7" s="81">
        <f>分析係数表!C10</f>
        <v>0.68007710705743762</v>
      </c>
      <c r="G7" s="100">
        <f t="shared" si="0"/>
        <v>0</v>
      </c>
      <c r="H7" s="100">
        <v>1.4709569166368314E-3</v>
      </c>
      <c r="I7" s="100">
        <f t="shared" si="1"/>
        <v>1.4709569166368314E-3</v>
      </c>
      <c r="J7" s="81">
        <f>分析係数表!G10</f>
        <v>0.17854260725424764</v>
      </c>
      <c r="K7" s="101">
        <f t="shared" si="2"/>
        <v>2.6262848305500886E-4</v>
      </c>
      <c r="L7" s="75"/>
      <c r="M7" s="76"/>
      <c r="N7" s="77">
        <f>分析係数表!H10</f>
        <v>1.290834700219075E-3</v>
      </c>
      <c r="O7" s="78">
        <f t="shared" si="3"/>
        <v>3.5992200171396226E-2</v>
      </c>
      <c r="P7" s="72">
        <f>分析係数表!C10</f>
        <v>0.68007710705743762</v>
      </c>
      <c r="Q7" s="78">
        <f t="shared" si="4"/>
        <v>2.4477471369195355E-2</v>
      </c>
      <c r="R7" s="79">
        <v>4.1286836591394795E-2</v>
      </c>
      <c r="S7" s="80">
        <f t="shared" si="5"/>
        <v>4.2757793508031626E-2</v>
      </c>
      <c r="T7" s="81">
        <f>分析係数表!F10</f>
        <v>0.51654343606185527</v>
      </c>
      <c r="U7" s="82">
        <f t="shared" si="6"/>
        <v>2.2086257577061945E-2</v>
      </c>
      <c r="V7" s="83">
        <f>分析係数表!D10</f>
        <v>9.7799297694606213E-2</v>
      </c>
      <c r="W7" s="127">
        <f t="shared" si="7"/>
        <v>0</v>
      </c>
      <c r="X7" s="72">
        <f>分析係数表!E10</f>
        <v>2.6958057972911079E-2</v>
      </c>
      <c r="Y7" s="126">
        <f t="shared" si="8"/>
        <v>0</v>
      </c>
    </row>
    <row r="8" spans="1:25" x14ac:dyDescent="0.15">
      <c r="A8" s="10" t="s">
        <v>179</v>
      </c>
      <c r="B8" s="9" t="s">
        <v>27</v>
      </c>
      <c r="C8" s="86"/>
      <c r="D8" s="99">
        <f>投入係数表!AL8</f>
        <v>8.0192076060580303E-6</v>
      </c>
      <c r="E8" s="100">
        <f t="shared" si="9"/>
        <v>8.0192076060580308E-4</v>
      </c>
      <c r="F8" s="81">
        <f>分析係数表!C11</f>
        <v>2.1147201560344109E-2</v>
      </c>
      <c r="G8" s="100">
        <f t="shared" si="0"/>
        <v>1.6958379959955374E-5</v>
      </c>
      <c r="H8" s="100">
        <v>7.5465553803515445E-3</v>
      </c>
      <c r="I8" s="100">
        <f t="shared" si="1"/>
        <v>7.5465553803515445E-3</v>
      </c>
      <c r="J8" s="81">
        <f>分析係数表!G11</f>
        <v>0.2349962690544718</v>
      </c>
      <c r="K8" s="101">
        <f t="shared" si="2"/>
        <v>1.7734123585955632E-3</v>
      </c>
      <c r="L8" s="75"/>
      <c r="M8" s="76"/>
      <c r="N8" s="77">
        <f>分析係数表!H11</f>
        <v>-2.2238602446561594E-5</v>
      </c>
      <c r="O8" s="78">
        <f t="shared" si="3"/>
        <v>-6.2007647505362491E-4</v>
      </c>
      <c r="P8" s="72">
        <f>分析係数表!C11</f>
        <v>2.1147201560344109E-2</v>
      </c>
      <c r="Q8" s="78">
        <f t="shared" si="4"/>
        <v>-1.3112882200786692E-5</v>
      </c>
      <c r="R8" s="79">
        <v>7.2105603626432023E-3</v>
      </c>
      <c r="S8" s="80">
        <f t="shared" si="5"/>
        <v>1.4757115742994747E-2</v>
      </c>
      <c r="T8" s="81">
        <f>分析係数表!F11</f>
        <v>0.38828483104146677</v>
      </c>
      <c r="U8" s="82">
        <f t="shared" si="6"/>
        <v>5.7299641929280847E-3</v>
      </c>
      <c r="V8" s="83">
        <f>分析係数表!D11</f>
        <v>2.238567316917173E-2</v>
      </c>
      <c r="W8" s="127">
        <f t="shared" si="7"/>
        <v>0</v>
      </c>
      <c r="X8" s="72">
        <f>分析係数表!E11</f>
        <v>2.1852680950858117E-2</v>
      </c>
      <c r="Y8" s="126">
        <f t="shared" si="8"/>
        <v>0</v>
      </c>
    </row>
    <row r="9" spans="1:25" x14ac:dyDescent="0.15">
      <c r="A9" s="10" t="s">
        <v>180</v>
      </c>
      <c r="B9" s="9" t="s">
        <v>151</v>
      </c>
      <c r="C9" s="86"/>
      <c r="D9" s="99">
        <f>投入係数表!AL9</f>
        <v>4.2769107232309492E-6</v>
      </c>
      <c r="E9" s="100">
        <f t="shared" si="9"/>
        <v>4.276910723230949E-4</v>
      </c>
      <c r="F9" s="81">
        <f>分析係数表!C12</f>
        <v>0.26979296775158057</v>
      </c>
      <c r="G9" s="100">
        <f t="shared" si="0"/>
        <v>1.1538804368290365E-4</v>
      </c>
      <c r="H9" s="100">
        <v>5.3108328070981146E-3</v>
      </c>
      <c r="I9" s="100">
        <f t="shared" si="1"/>
        <v>5.3108328070981146E-3</v>
      </c>
      <c r="J9" s="81">
        <f>分析係数表!G12</f>
        <v>0.14399966915404239</v>
      </c>
      <c r="K9" s="101">
        <f t="shared" si="2"/>
        <v>7.6475816715456269E-4</v>
      </c>
      <c r="L9" s="75"/>
      <c r="M9" s="76"/>
      <c r="N9" s="77">
        <f>分析係数表!H12</f>
        <v>8.4790563397567215E-2</v>
      </c>
      <c r="O9" s="78">
        <f t="shared" si="3"/>
        <v>2.36420583513347</v>
      </c>
      <c r="P9" s="72">
        <f>分析係数表!C12</f>
        <v>0.26979296775158057</v>
      </c>
      <c r="Q9" s="78">
        <f t="shared" si="4"/>
        <v>0.6378461086362629</v>
      </c>
      <c r="R9" s="79">
        <v>0.80579905288567</v>
      </c>
      <c r="S9" s="80">
        <f t="shared" si="5"/>
        <v>0.8111098856927681</v>
      </c>
      <c r="T9" s="81">
        <f>分析係数表!F12</f>
        <v>0.33481714299007204</v>
      </c>
      <c r="U9" s="82">
        <f t="shared" si="6"/>
        <v>0.27157349457865654</v>
      </c>
      <c r="V9" s="83">
        <f>分析係数表!D12</f>
        <v>3.7088865741159563E-2</v>
      </c>
      <c r="W9" s="127">
        <f t="shared" si="7"/>
        <v>0</v>
      </c>
      <c r="X9" s="72">
        <f>分析係数表!E12</f>
        <v>3.539948357013805E-2</v>
      </c>
      <c r="Y9" s="126">
        <f t="shared" si="8"/>
        <v>0</v>
      </c>
    </row>
    <row r="10" spans="1:25" x14ac:dyDescent="0.15">
      <c r="A10" s="10" t="s">
        <v>181</v>
      </c>
      <c r="B10" s="9" t="s">
        <v>28</v>
      </c>
      <c r="C10" s="86"/>
      <c r="D10" s="99">
        <f>投入係数表!AL10</f>
        <v>1.9759327541326987E-3</v>
      </c>
      <c r="E10" s="100">
        <f t="shared" si="9"/>
        <v>0.19759327541326988</v>
      </c>
      <c r="F10" s="81">
        <f>分析係数表!C13</f>
        <v>6.684233532602335E-2</v>
      </c>
      <c r="G10" s="100">
        <f t="shared" si="0"/>
        <v>1.320759597334107E-2</v>
      </c>
      <c r="H10" s="100">
        <v>1.6814662097492442E-2</v>
      </c>
      <c r="I10" s="100">
        <f t="shared" si="1"/>
        <v>1.6814662097492442E-2</v>
      </c>
      <c r="J10" s="81">
        <f>分析係数表!G13</f>
        <v>0.23596605339775753</v>
      </c>
      <c r="K10" s="101">
        <f t="shared" si="2"/>
        <v>3.9676894543621511E-3</v>
      </c>
      <c r="L10" s="75"/>
      <c r="M10" s="76"/>
      <c r="N10" s="77">
        <f>分析係数表!H13</f>
        <v>1.6879182236800124E-2</v>
      </c>
      <c r="O10" s="78">
        <f t="shared" si="3"/>
        <v>0.47064035828389178</v>
      </c>
      <c r="P10" s="72">
        <f>分析係数表!C13</f>
        <v>6.684233532602335E-2</v>
      </c>
      <c r="Q10" s="78">
        <f t="shared" si="4"/>
        <v>3.1458700646371664E-2</v>
      </c>
      <c r="R10" s="79">
        <v>3.5145977905327933E-2</v>
      </c>
      <c r="S10" s="80">
        <f t="shared" si="5"/>
        <v>5.1960640002820371E-2</v>
      </c>
      <c r="T10" s="81">
        <f>分析係数表!F13</f>
        <v>0.36934894381465649</v>
      </c>
      <c r="U10" s="82">
        <f t="shared" si="6"/>
        <v>1.9191607504975294E-2</v>
      </c>
      <c r="V10" s="83">
        <f>分析係数表!D13</f>
        <v>0.1651861487951434</v>
      </c>
      <c r="W10" s="127">
        <f t="shared" si="7"/>
        <v>0</v>
      </c>
      <c r="X10" s="72">
        <f>分析係数表!E13</f>
        <v>0.12199715046769498</v>
      </c>
      <c r="Y10" s="126">
        <f t="shared" si="8"/>
        <v>0</v>
      </c>
    </row>
    <row r="11" spans="1:25" x14ac:dyDescent="0.15">
      <c r="A11" s="10" t="s">
        <v>182</v>
      </c>
      <c r="B11" s="9" t="s">
        <v>223</v>
      </c>
      <c r="C11" s="86"/>
      <c r="D11" s="99">
        <f>投入係数表!AL11</f>
        <v>3.273975158633292E-3</v>
      </c>
      <c r="E11" s="100">
        <f t="shared" si="9"/>
        <v>0.32739751586332921</v>
      </c>
      <c r="F11" s="81">
        <f>分析係数表!C14</f>
        <v>0.21710827927701792</v>
      </c>
      <c r="G11" s="100">
        <f t="shared" si="0"/>
        <v>7.108071130865759E-2</v>
      </c>
      <c r="H11" s="100">
        <v>0.12416972862802519</v>
      </c>
      <c r="I11" s="100">
        <f t="shared" si="1"/>
        <v>0.12416972862802519</v>
      </c>
      <c r="J11" s="81">
        <f>分析係数表!G14</f>
        <v>0.17574790290253137</v>
      </c>
      <c r="K11" s="101">
        <f t="shared" si="2"/>
        <v>2.1822569410351843E-2</v>
      </c>
      <c r="L11" s="75"/>
      <c r="M11" s="76"/>
      <c r="N11" s="77">
        <f>分析係数表!H14</f>
        <v>1.1225515443921091E-3</v>
      </c>
      <c r="O11" s="78">
        <f t="shared" si="3"/>
        <v>3.1299979681065064E-2</v>
      </c>
      <c r="P11" s="72">
        <f>分析係数表!C14</f>
        <v>0.21710827927701792</v>
      </c>
      <c r="Q11" s="78">
        <f t="shared" si="4"/>
        <v>6.7954847299616606E-3</v>
      </c>
      <c r="R11" s="79">
        <v>3.8234064162600181E-2</v>
      </c>
      <c r="S11" s="80">
        <f t="shared" si="5"/>
        <v>0.16240379279062539</v>
      </c>
      <c r="T11" s="81">
        <f>分析係数表!F14</f>
        <v>0.32729567218469302</v>
      </c>
      <c r="U11" s="82">
        <f t="shared" si="6"/>
        <v>5.3154058526751341E-2</v>
      </c>
      <c r="V11" s="83">
        <f>分析係数表!D14</f>
        <v>4.5196804531672026E-2</v>
      </c>
      <c r="W11" s="127">
        <f t="shared" si="7"/>
        <v>0</v>
      </c>
      <c r="X11" s="72">
        <f>分析係数表!E14</f>
        <v>3.8130342673435243E-2</v>
      </c>
      <c r="Y11" s="126">
        <f t="shared" si="8"/>
        <v>0</v>
      </c>
    </row>
    <row r="12" spans="1:25" x14ac:dyDescent="0.15">
      <c r="A12" s="10" t="s">
        <v>183</v>
      </c>
      <c r="B12" s="9" t="s">
        <v>29</v>
      </c>
      <c r="C12" s="86"/>
      <c r="D12" s="99">
        <f>投入係数表!AL12</f>
        <v>3.5086706345705903E-3</v>
      </c>
      <c r="E12" s="100">
        <f t="shared" si="9"/>
        <v>0.35086706345705904</v>
      </c>
      <c r="F12" s="81">
        <f>分析係数表!C15</f>
        <v>0.1777237835164599</v>
      </c>
      <c r="G12" s="100">
        <f t="shared" si="0"/>
        <v>6.2357422028898359E-2</v>
      </c>
      <c r="H12" s="100">
        <v>9.3002973556315455E-2</v>
      </c>
      <c r="I12" s="100">
        <f t="shared" si="1"/>
        <v>9.3002973556315455E-2</v>
      </c>
      <c r="J12" s="81">
        <f>分析係数表!G15</f>
        <v>0.10387096116118634</v>
      </c>
      <c r="K12" s="101">
        <f t="shared" si="2"/>
        <v>9.6603082541428832E-3</v>
      </c>
      <c r="L12" s="75"/>
      <c r="M12" s="76"/>
      <c r="N12" s="77">
        <f>分析係数表!H15</f>
        <v>7.5144901505810619E-3</v>
      </c>
      <c r="O12" s="78">
        <f t="shared" si="3"/>
        <v>0.20952569189517223</v>
      </c>
      <c r="P12" s="72">
        <f>分析係数表!C15</f>
        <v>0.1777237835164599</v>
      </c>
      <c r="Q12" s="78">
        <f t="shared" si="4"/>
        <v>3.7237698707514068E-2</v>
      </c>
      <c r="R12" s="79">
        <v>8.7404239023175179E-2</v>
      </c>
      <c r="S12" s="80">
        <f t="shared" si="5"/>
        <v>0.18040721257949063</v>
      </c>
      <c r="T12" s="81">
        <f>分析係数表!F15</f>
        <v>0.33005409485469872</v>
      </c>
      <c r="U12" s="82">
        <f t="shared" si="6"/>
        <v>5.9544139253182998E-2</v>
      </c>
      <c r="V12" s="83">
        <f>分析係数表!D15</f>
        <v>1.862209422908882E-2</v>
      </c>
      <c r="W12" s="127">
        <f t="shared" si="7"/>
        <v>0</v>
      </c>
      <c r="X12" s="72">
        <f>分析係数表!E15</f>
        <v>1.8544573004253467E-2</v>
      </c>
      <c r="Y12" s="126">
        <f t="shared" si="8"/>
        <v>0</v>
      </c>
    </row>
    <row r="13" spans="1:25" x14ac:dyDescent="0.15">
      <c r="A13" s="10" t="s">
        <v>184</v>
      </c>
      <c r="B13" s="9" t="s">
        <v>30</v>
      </c>
      <c r="C13" s="86"/>
      <c r="D13" s="99">
        <f>投入係数表!AL13</f>
        <v>4.4442448552773602E-3</v>
      </c>
      <c r="E13" s="100">
        <f t="shared" si="9"/>
        <v>0.444424485527736</v>
      </c>
      <c r="F13" s="81">
        <f>分析係数表!C16</f>
        <v>0.12368252551663639</v>
      </c>
      <c r="G13" s="100">
        <f t="shared" si="0"/>
        <v>5.4967542771502211E-2</v>
      </c>
      <c r="H13" s="100">
        <v>8.1598801134860663E-2</v>
      </c>
      <c r="I13" s="100">
        <f t="shared" si="1"/>
        <v>8.1598801134860663E-2</v>
      </c>
      <c r="J13" s="81">
        <f>分析係数表!G16</f>
        <v>1.9772048092292722E-2</v>
      </c>
      <c r="K13" s="101">
        <f t="shared" si="2"/>
        <v>1.6133754203118951E-3</v>
      </c>
      <c r="L13" s="75"/>
      <c r="M13" s="76"/>
      <c r="N13" s="77">
        <f>分析係数表!H16</f>
        <v>1.7113434381227897E-2</v>
      </c>
      <c r="O13" s="78">
        <f t="shared" si="3"/>
        <v>0.4771719847356693</v>
      </c>
      <c r="P13" s="72">
        <f>分析係数表!C16</f>
        <v>0.12368252551663639</v>
      </c>
      <c r="Q13" s="78">
        <f t="shared" si="4"/>
        <v>5.9017836177893447E-2</v>
      </c>
      <c r="R13" s="79">
        <v>8.5777392501543245E-2</v>
      </c>
      <c r="S13" s="80">
        <f t="shared" si="5"/>
        <v>0.16737619363640391</v>
      </c>
      <c r="T13" s="81">
        <f>分析係数表!F16</f>
        <v>0.17086837167280561</v>
      </c>
      <c r="U13" s="82">
        <f t="shared" si="6"/>
        <v>2.8599297663444545E-2</v>
      </c>
      <c r="V13" s="83">
        <f>分析係数表!D16</f>
        <v>1.2952602682604767E-2</v>
      </c>
      <c r="W13" s="127">
        <f t="shared" si="7"/>
        <v>0</v>
      </c>
      <c r="X13" s="72">
        <f>分析係数表!E16</f>
        <v>1.2952602682604767E-2</v>
      </c>
      <c r="Y13" s="126">
        <f t="shared" si="8"/>
        <v>0</v>
      </c>
    </row>
    <row r="14" spans="1:25" x14ac:dyDescent="0.15">
      <c r="A14" s="10" t="s">
        <v>2</v>
      </c>
      <c r="B14" s="9" t="s">
        <v>469</v>
      </c>
      <c r="C14" s="86"/>
      <c r="D14" s="99">
        <f>投入係数表!AL14</f>
        <v>8.886885869033509E-3</v>
      </c>
      <c r="E14" s="100">
        <f t="shared" si="9"/>
        <v>0.88868858690335095</v>
      </c>
      <c r="F14" s="81">
        <f>分析係数表!C17</f>
        <v>0.19283956701830429</v>
      </c>
      <c r="G14" s="100">
        <f t="shared" si="0"/>
        <v>0.1713743223125509</v>
      </c>
      <c r="H14" s="100">
        <v>0.22587644825912104</v>
      </c>
      <c r="I14" s="100">
        <f t="shared" si="1"/>
        <v>0.22587644825912104</v>
      </c>
      <c r="J14" s="81">
        <f>分析係数表!G17</f>
        <v>0.23402763404868787</v>
      </c>
      <c r="K14" s="101">
        <f t="shared" si="2"/>
        <v>5.2861330773402958E-2</v>
      </c>
      <c r="L14" s="75"/>
      <c r="M14" s="76"/>
      <c r="N14" s="77">
        <f>分析係数表!H17</f>
        <v>3.1766349957435482E-3</v>
      </c>
      <c r="O14" s="78">
        <f t="shared" si="3"/>
        <v>8.8573759768667423E-2</v>
      </c>
      <c r="P14" s="72">
        <f>分析係数表!C17</f>
        <v>0.19283956701830429</v>
      </c>
      <c r="Q14" s="78">
        <f t="shared" si="4"/>
        <v>1.7080525482973126E-2</v>
      </c>
      <c r="R14" s="79">
        <v>3.9268831636663629E-2</v>
      </c>
      <c r="S14" s="80">
        <f t="shared" si="5"/>
        <v>0.26514527989578468</v>
      </c>
      <c r="T14" s="81">
        <f>分析係数表!F17</f>
        <v>0.36995154049829787</v>
      </c>
      <c r="U14" s="82">
        <f t="shared" si="6"/>
        <v>9.8090904753297917E-2</v>
      </c>
      <c r="V14" s="83">
        <f>分析係数表!D17</f>
        <v>4.4453920652026524E-2</v>
      </c>
      <c r="W14" s="127">
        <f t="shared" si="7"/>
        <v>0</v>
      </c>
      <c r="X14" s="72">
        <f>分析係数表!E17</f>
        <v>4.2061277361062542E-2</v>
      </c>
      <c r="Y14" s="126">
        <f t="shared" si="8"/>
        <v>0</v>
      </c>
    </row>
    <row r="15" spans="1:25" x14ac:dyDescent="0.15">
      <c r="A15" s="10" t="s">
        <v>3</v>
      </c>
      <c r="B15" s="9" t="s">
        <v>31</v>
      </c>
      <c r="C15" s="86"/>
      <c r="D15" s="99">
        <f>投入係数表!AL15</f>
        <v>5.5225609713719639E-4</v>
      </c>
      <c r="E15" s="100">
        <f t="shared" si="9"/>
        <v>5.5225609713719641E-2</v>
      </c>
      <c r="F15" s="81">
        <f>分析係数表!C18</f>
        <v>0.30630539049432115</v>
      </c>
      <c r="G15" s="100">
        <f t="shared" si="0"/>
        <v>1.6915901948647869E-2</v>
      </c>
      <c r="H15" s="100">
        <v>3.2193984595814747E-2</v>
      </c>
      <c r="I15" s="100">
        <f t="shared" si="1"/>
        <v>3.2193984595814747E-2</v>
      </c>
      <c r="J15" s="81">
        <f>分析係数表!G18</f>
        <v>0.21755179396051724</v>
      </c>
      <c r="K15" s="101">
        <f t="shared" si="2"/>
        <v>7.0038591035567555E-3</v>
      </c>
      <c r="L15" s="75"/>
      <c r="M15" s="76"/>
      <c r="N15" s="77">
        <f>分析係数表!H18</f>
        <v>5.3704565311248737E-4</v>
      </c>
      <c r="O15" s="78">
        <f t="shared" si="3"/>
        <v>1.4974384128906939E-2</v>
      </c>
      <c r="P15" s="72">
        <f>分析係数表!C18</f>
        <v>0.30630539049432115</v>
      </c>
      <c r="Q15" s="78">
        <f t="shared" si="4"/>
        <v>4.5867345780168049E-3</v>
      </c>
      <c r="R15" s="79">
        <v>1.2120595504785513E-2</v>
      </c>
      <c r="S15" s="80">
        <f t="shared" si="5"/>
        <v>4.4314580100600257E-2</v>
      </c>
      <c r="T15" s="81">
        <f>分析係数表!F18</f>
        <v>0.4635011306393737</v>
      </c>
      <c r="U15" s="82">
        <f t="shared" si="6"/>
        <v>2.0539857980437309E-2</v>
      </c>
      <c r="V15" s="83">
        <f>分析係数表!D18</f>
        <v>4.1488554421314744E-2</v>
      </c>
      <c r="W15" s="127">
        <f t="shared" si="7"/>
        <v>0</v>
      </c>
      <c r="X15" s="72">
        <f>分析係数表!E18</f>
        <v>3.8178621954614265E-2</v>
      </c>
      <c r="Y15" s="126">
        <f t="shared" si="8"/>
        <v>0</v>
      </c>
    </row>
    <row r="16" spans="1:25" x14ac:dyDescent="0.15">
      <c r="A16" s="10" t="s">
        <v>4</v>
      </c>
      <c r="B16" s="9" t="s">
        <v>32</v>
      </c>
      <c r="C16" s="86"/>
      <c r="D16" s="99">
        <f>投入係数表!AL16</f>
        <v>2.101032392787204E-4</v>
      </c>
      <c r="E16" s="100">
        <f t="shared" si="9"/>
        <v>2.1010323927872041E-2</v>
      </c>
      <c r="F16" s="81">
        <f>分析係数表!C19</f>
        <v>0.36966314955627488</v>
      </c>
      <c r="G16" s="100">
        <f t="shared" si="0"/>
        <v>7.7667425163747425E-3</v>
      </c>
      <c r="H16" s="100">
        <v>0.10927239502274838</v>
      </c>
      <c r="I16" s="100">
        <f t="shared" si="1"/>
        <v>0.10927239502274838</v>
      </c>
      <c r="J16" s="81">
        <f>分析係数表!G19</f>
        <v>4.2381117789262797E-2</v>
      </c>
      <c r="K16" s="101">
        <f t="shared" si="2"/>
        <v>4.6310862445739526E-3</v>
      </c>
      <c r="L16" s="75"/>
      <c r="M16" s="76"/>
      <c r="N16" s="77">
        <f>分析係数表!H19</f>
        <v>-1.254655481313475E-4</v>
      </c>
      <c r="O16" s="78">
        <f t="shared" si="3"/>
        <v>-3.4983419040338836E-3</v>
      </c>
      <c r="P16" s="72">
        <f>分析係数表!C19</f>
        <v>0.36966314955627488</v>
      </c>
      <c r="Q16" s="78">
        <f t="shared" si="4"/>
        <v>-1.2932080864698609E-3</v>
      </c>
      <c r="R16" s="79">
        <v>8.2075479783259454E-3</v>
      </c>
      <c r="S16" s="80">
        <f t="shared" si="5"/>
        <v>0.11747994300107432</v>
      </c>
      <c r="T16" s="81">
        <f>分析係数表!F19</f>
        <v>0.17645477862102601</v>
      </c>
      <c r="U16" s="82">
        <f t="shared" si="6"/>
        <v>2.0729897334665324E-2</v>
      </c>
      <c r="V16" s="83">
        <f>分析係数表!D19</f>
        <v>8.3109656186295868E-3</v>
      </c>
      <c r="W16" s="127">
        <f t="shared" si="7"/>
        <v>0</v>
      </c>
      <c r="X16" s="72">
        <f>分析係数表!E19</f>
        <v>8.1137788631236215E-3</v>
      </c>
      <c r="Y16" s="126">
        <f t="shared" si="8"/>
        <v>0</v>
      </c>
    </row>
    <row r="17" spans="1:25" x14ac:dyDescent="0.15">
      <c r="A17" s="10" t="s">
        <v>5</v>
      </c>
      <c r="B17" s="9" t="s">
        <v>33</v>
      </c>
      <c r="C17" s="86"/>
      <c r="D17" s="99">
        <f>投入係数表!AL17</f>
        <v>6.7575189427049006E-4</v>
      </c>
      <c r="E17" s="100">
        <f t="shared" si="9"/>
        <v>6.7575189427049001E-2</v>
      </c>
      <c r="F17" s="81">
        <f>分析係数表!C20</f>
        <v>0.11840151680286914</v>
      </c>
      <c r="G17" s="100">
        <f t="shared" si="0"/>
        <v>8.0010049264038069E-3</v>
      </c>
      <c r="H17" s="100">
        <v>2.3143178356474808E-2</v>
      </c>
      <c r="I17" s="100">
        <f t="shared" si="1"/>
        <v>2.3143178356474808E-2</v>
      </c>
      <c r="J17" s="81">
        <f>分析係数表!G20</f>
        <v>0.11103277983246747</v>
      </c>
      <c r="K17" s="101">
        <f t="shared" si="2"/>
        <v>2.5696514270779937E-3</v>
      </c>
      <c r="L17" s="75"/>
      <c r="M17" s="76"/>
      <c r="N17" s="77">
        <f>分析係数表!H20</f>
        <v>6.0558701736942728E-4</v>
      </c>
      <c r="O17" s="78">
        <f t="shared" si="3"/>
        <v>1.6885515354258786E-2</v>
      </c>
      <c r="P17" s="72">
        <f>分析係数表!C20</f>
        <v>0.11840151680286914</v>
      </c>
      <c r="Q17" s="78">
        <f t="shared" si="4"/>
        <v>1.9992706299423765E-3</v>
      </c>
      <c r="R17" s="79">
        <v>5.2142653934545667E-3</v>
      </c>
      <c r="S17" s="80">
        <f t="shared" si="5"/>
        <v>2.8357443749929375E-2</v>
      </c>
      <c r="T17" s="81">
        <f>分析係数表!F20</f>
        <v>0.24737258814980315</v>
      </c>
      <c r="U17" s="82">
        <f t="shared" si="6"/>
        <v>7.0148542537324882E-3</v>
      </c>
      <c r="V17" s="83">
        <f>分析係数表!D20</f>
        <v>2.4837040813006365E-2</v>
      </c>
      <c r="W17" s="127">
        <f t="shared" si="7"/>
        <v>0</v>
      </c>
      <c r="X17" s="72">
        <f>分析係数表!E20</f>
        <v>2.4562278789456368E-2</v>
      </c>
      <c r="Y17" s="126">
        <f t="shared" si="8"/>
        <v>0</v>
      </c>
    </row>
    <row r="18" spans="1:25" x14ac:dyDescent="0.15">
      <c r="A18" s="10" t="s">
        <v>6</v>
      </c>
      <c r="B18" s="9" t="s">
        <v>34</v>
      </c>
      <c r="C18" s="86"/>
      <c r="D18" s="99">
        <f>投入係数表!AL18</f>
        <v>1.9320944192195814E-3</v>
      </c>
      <c r="E18" s="100">
        <f t="shared" si="9"/>
        <v>0.19320944192195816</v>
      </c>
      <c r="F18" s="81">
        <f>分析係数表!C21</f>
        <v>0.26258212636596168</v>
      </c>
      <c r="G18" s="100">
        <f t="shared" si="0"/>
        <v>5.0733346093848553E-2</v>
      </c>
      <c r="H18" s="100">
        <v>8.8811469562621523E-2</v>
      </c>
      <c r="I18" s="100">
        <f t="shared" si="1"/>
        <v>8.8811469562621523E-2</v>
      </c>
      <c r="J18" s="81">
        <f>分析係数表!G21</f>
        <v>0.28467983327929475</v>
      </c>
      <c r="K18" s="101">
        <f t="shared" si="2"/>
        <v>2.5282834348376255E-2</v>
      </c>
      <c r="L18" s="75"/>
      <c r="M18" s="76"/>
      <c r="N18" s="77">
        <f>分析係数表!H21</f>
        <v>1.0324354165676096E-3</v>
      </c>
      <c r="O18" s="78">
        <f t="shared" si="3"/>
        <v>2.8787281726183587E-2</v>
      </c>
      <c r="P18" s="72">
        <f>分析係数表!C21</f>
        <v>0.26258212636596168</v>
      </c>
      <c r="Q18" s="78">
        <f t="shared" si="4"/>
        <v>7.5590256479572777E-3</v>
      </c>
      <c r="R18" s="79">
        <v>2.1959466403031751E-2</v>
      </c>
      <c r="S18" s="80">
        <f t="shared" si="5"/>
        <v>0.11077093596565327</v>
      </c>
      <c r="T18" s="81">
        <f>分析係数表!F21</f>
        <v>0.42515189534375575</v>
      </c>
      <c r="U18" s="82">
        <f t="shared" si="6"/>
        <v>4.7094473374799287E-2</v>
      </c>
      <c r="V18" s="83">
        <f>分析係数表!D21</f>
        <v>6.1343946819791585E-2</v>
      </c>
      <c r="W18" s="127">
        <f t="shared" si="7"/>
        <v>0</v>
      </c>
      <c r="X18" s="72">
        <f>分析係数表!E21</f>
        <v>5.4343995376178865E-2</v>
      </c>
      <c r="Y18" s="126">
        <f t="shared" si="8"/>
        <v>0</v>
      </c>
    </row>
    <row r="19" spans="1:25" x14ac:dyDescent="0.15">
      <c r="A19" s="10" t="s">
        <v>7</v>
      </c>
      <c r="B19" s="9" t="s">
        <v>225</v>
      </c>
      <c r="C19" s="86"/>
      <c r="D19" s="99">
        <f>投入係数表!AL19</f>
        <v>1.9341794131971565E-2</v>
      </c>
      <c r="E19" s="100">
        <f t="shared" si="9"/>
        <v>1.9341794131971564</v>
      </c>
      <c r="F19" s="81">
        <f>分析係数表!C22</f>
        <v>0.19256748567873505</v>
      </c>
      <c r="G19" s="100">
        <f t="shared" si="0"/>
        <v>0.37246006645094759</v>
      </c>
      <c r="H19" s="100">
        <v>0.433539001128394</v>
      </c>
      <c r="I19" s="100">
        <f t="shared" si="1"/>
        <v>0.433539001128394</v>
      </c>
      <c r="J19" s="81">
        <f>分析係数表!G22</f>
        <v>0.19753386347788673</v>
      </c>
      <c r="K19" s="101">
        <f t="shared" si="2"/>
        <v>8.5638633861235561E-2</v>
      </c>
      <c r="L19" s="75"/>
      <c r="M19" s="76"/>
      <c r="N19" s="77">
        <f>分析係数表!H22</f>
        <v>4.8211298587508529E-5</v>
      </c>
      <c r="O19" s="78">
        <f t="shared" si="3"/>
        <v>1.3442702686796868E-3</v>
      </c>
      <c r="P19" s="72">
        <f>分析係数表!C22</f>
        <v>0.19256748567873505</v>
      </c>
      <c r="Q19" s="78">
        <f t="shared" si="4"/>
        <v>2.588627457123249E-4</v>
      </c>
      <c r="R19" s="79">
        <v>6.3189242923500704E-3</v>
      </c>
      <c r="S19" s="80">
        <f t="shared" si="5"/>
        <v>0.43985792542074409</v>
      </c>
      <c r="T19" s="81">
        <f>分析係数表!F22</f>
        <v>0.41915604646677446</v>
      </c>
      <c r="U19" s="82">
        <f t="shared" si="6"/>
        <v>0.18436910902643641</v>
      </c>
      <c r="V19" s="83">
        <f>分析係数表!D22</f>
        <v>2.9425619037728289E-2</v>
      </c>
      <c r="W19" s="127">
        <f t="shared" si="7"/>
        <v>0</v>
      </c>
      <c r="X19" s="72">
        <f>分析係数表!E22</f>
        <v>2.8940662878506891E-2</v>
      </c>
      <c r="Y19" s="126">
        <f t="shared" si="8"/>
        <v>0</v>
      </c>
    </row>
    <row r="20" spans="1:25" x14ac:dyDescent="0.15">
      <c r="A20" s="10" t="s">
        <v>8</v>
      </c>
      <c r="B20" s="9" t="s">
        <v>226</v>
      </c>
      <c r="C20" s="86"/>
      <c r="D20" s="99">
        <f>投入係数表!AL20</f>
        <v>2.2678853723772513E-2</v>
      </c>
      <c r="E20" s="100">
        <f t="shared" si="9"/>
        <v>2.2678853723772514</v>
      </c>
      <c r="F20" s="81">
        <f>分析係数表!C23</f>
        <v>0.20116432520583094</v>
      </c>
      <c r="G20" s="100">
        <f t="shared" si="0"/>
        <v>0.45621763057844439</v>
      </c>
      <c r="H20" s="100">
        <v>0.52267577172941326</v>
      </c>
      <c r="I20" s="100">
        <f t="shared" si="1"/>
        <v>0.52267577172941326</v>
      </c>
      <c r="J20" s="81">
        <f>分析係数表!G23</f>
        <v>0.20785566100352021</v>
      </c>
      <c r="K20" s="101">
        <f t="shared" si="2"/>
        <v>0.10864111802334224</v>
      </c>
      <c r="L20" s="75"/>
      <c r="M20" s="76"/>
      <c r="N20" s="77">
        <f>分析係数表!H23</f>
        <v>2.5225877402069866E-5</v>
      </c>
      <c r="O20" s="78">
        <f t="shared" si="3"/>
        <v>7.0337032991157444E-4</v>
      </c>
      <c r="P20" s="72">
        <f>分析係数表!C23</f>
        <v>0.20116432520583094</v>
      </c>
      <c r="Q20" s="78">
        <f t="shared" si="4"/>
        <v>1.4149301778646457E-4</v>
      </c>
      <c r="R20" s="79">
        <v>6.0234861169142844E-3</v>
      </c>
      <c r="S20" s="80">
        <f t="shared" si="5"/>
        <v>0.52869925784632754</v>
      </c>
      <c r="T20" s="81">
        <f>分析係数表!F23</f>
        <v>0.42478695148042223</v>
      </c>
      <c r="U20" s="82">
        <f t="shared" si="6"/>
        <v>0.22458454599050318</v>
      </c>
      <c r="V20" s="83">
        <f>分析係数表!D23</f>
        <v>3.5044555722743287E-2</v>
      </c>
      <c r="W20" s="127">
        <f t="shared" si="7"/>
        <v>0</v>
      </c>
      <c r="X20" s="72">
        <f>分析係数表!E23</f>
        <v>3.4275414947972954E-2</v>
      </c>
      <c r="Y20" s="126">
        <f t="shared" si="8"/>
        <v>0</v>
      </c>
    </row>
    <row r="21" spans="1:25" x14ac:dyDescent="0.15">
      <c r="A21" s="10" t="s">
        <v>9</v>
      </c>
      <c r="B21" s="9" t="s">
        <v>227</v>
      </c>
      <c r="C21" s="86"/>
      <c r="D21" s="99">
        <f>投入係数表!AL21</f>
        <v>7.6423048485733027E-3</v>
      </c>
      <c r="E21" s="100">
        <f t="shared" si="9"/>
        <v>0.76423048485733025</v>
      </c>
      <c r="F21" s="81">
        <f>分析係数表!C24</f>
        <v>0.46796458506974481</v>
      </c>
      <c r="G21" s="100">
        <f t="shared" si="0"/>
        <v>0.35763280174391043</v>
      </c>
      <c r="H21" s="100">
        <v>0.42808851554526323</v>
      </c>
      <c r="I21" s="100">
        <f t="shared" si="1"/>
        <v>0.42808851554526323</v>
      </c>
      <c r="J21" s="81">
        <f>分析係数表!G24</f>
        <v>0.19290112247208774</v>
      </c>
      <c r="K21" s="101">
        <f t="shared" si="2"/>
        <v>8.2578755166091061E-2</v>
      </c>
      <c r="L21" s="75"/>
      <c r="M21" s="76"/>
      <c r="N21" s="77">
        <f>分析係数表!H24</f>
        <v>1.1220536652328578E-3</v>
      </c>
      <c r="O21" s="78">
        <f t="shared" si="3"/>
        <v>3.1286097371922075E-2</v>
      </c>
      <c r="P21" s="72">
        <f>分析係数表!C24</f>
        <v>0.46796458506974481</v>
      </c>
      <c r="Q21" s="78">
        <f t="shared" si="4"/>
        <v>1.4640785575103147E-2</v>
      </c>
      <c r="R21" s="79">
        <v>2.9712557586775361E-2</v>
      </c>
      <c r="S21" s="80">
        <f t="shared" si="5"/>
        <v>0.45780107313203861</v>
      </c>
      <c r="T21" s="81">
        <f>分析係数表!F24</f>
        <v>0.36341689561906876</v>
      </c>
      <c r="U21" s="82">
        <f t="shared" si="6"/>
        <v>0.16637264480872374</v>
      </c>
      <c r="V21" s="83">
        <f>分析係数表!D24</f>
        <v>4.5804723184795566E-2</v>
      </c>
      <c r="W21" s="127">
        <f t="shared" si="7"/>
        <v>0</v>
      </c>
      <c r="X21" s="72">
        <f>分析係数表!E24</f>
        <v>4.4933066139114755E-2</v>
      </c>
      <c r="Y21" s="126">
        <f t="shared" si="8"/>
        <v>0</v>
      </c>
    </row>
    <row r="22" spans="1:25" x14ac:dyDescent="0.15">
      <c r="A22" s="10" t="s">
        <v>10</v>
      </c>
      <c r="B22" s="9" t="s">
        <v>228</v>
      </c>
      <c r="C22" s="86"/>
      <c r="D22" s="99">
        <f>投入係数表!AL22</f>
        <v>2.4980366306711167E-2</v>
      </c>
      <c r="E22" s="100">
        <f t="shared" si="9"/>
        <v>2.4980366306711166</v>
      </c>
      <c r="F22" s="81">
        <f>分析係数表!C25</f>
        <v>0.11839811615034102</v>
      </c>
      <c r="G22" s="100">
        <f t="shared" si="0"/>
        <v>0.29576283114600538</v>
      </c>
      <c r="H22" s="100">
        <v>0.35630531595579606</v>
      </c>
      <c r="I22" s="100">
        <f t="shared" si="1"/>
        <v>0.35630531595579606</v>
      </c>
      <c r="J22" s="81">
        <f>分析係数表!G25</f>
        <v>0.19601885967651284</v>
      </c>
      <c r="K22" s="101">
        <f t="shared" si="2"/>
        <v>6.9842561730334762E-2</v>
      </c>
      <c r="L22" s="75"/>
      <c r="M22" s="76"/>
      <c r="N22" s="77">
        <f>分析係数表!H25</f>
        <v>4.7721717414244671E-4</v>
      </c>
      <c r="O22" s="78">
        <f t="shared" si="3"/>
        <v>1.330619331355745E-2</v>
      </c>
      <c r="P22" s="72">
        <f>分析係数表!C25</f>
        <v>0.11839811615034102</v>
      </c>
      <c r="Q22" s="78">
        <f t="shared" si="4"/>
        <v>1.5754282214574659E-3</v>
      </c>
      <c r="R22" s="79">
        <v>9.9386077764018338E-3</v>
      </c>
      <c r="S22" s="80">
        <f t="shared" si="5"/>
        <v>0.36624392373219788</v>
      </c>
      <c r="T22" s="81">
        <f>分析係数表!F25</f>
        <v>0.34892899519140697</v>
      </c>
      <c r="U22" s="82">
        <f t="shared" si="6"/>
        <v>0.1277931243028341</v>
      </c>
      <c r="V22" s="83">
        <f>分析係数表!D25</f>
        <v>3.4959095734715541E-2</v>
      </c>
      <c r="W22" s="127">
        <f t="shared" si="7"/>
        <v>0</v>
      </c>
      <c r="X22" s="72">
        <f>分析係数表!E25</f>
        <v>3.4440766876912506E-2</v>
      </c>
      <c r="Y22" s="126">
        <f t="shared" si="8"/>
        <v>0</v>
      </c>
    </row>
    <row r="23" spans="1:25" x14ac:dyDescent="0.15">
      <c r="A23" s="10" t="s">
        <v>11</v>
      </c>
      <c r="B23" s="9" t="s">
        <v>35</v>
      </c>
      <c r="C23" s="86"/>
      <c r="D23" s="99">
        <f>投入係数表!AL23</f>
        <v>1.2231964668440516E-2</v>
      </c>
      <c r="E23" s="100">
        <f t="shared" si="9"/>
        <v>1.2231964668440516</v>
      </c>
      <c r="F23" s="81">
        <f>分析係数表!C26</f>
        <v>0.29113960871661038</v>
      </c>
      <c r="G23" s="100">
        <f t="shared" si="0"/>
        <v>0.35612094074051748</v>
      </c>
      <c r="H23" s="100">
        <v>0.43095715146550689</v>
      </c>
      <c r="I23" s="100">
        <f t="shared" si="1"/>
        <v>0.43095715146550689</v>
      </c>
      <c r="J23" s="81">
        <f>分析係数表!G26</f>
        <v>0.2004458717578543</v>
      </c>
      <c r="K23" s="101">
        <f t="shared" si="2"/>
        <v>8.6383581915785185E-2</v>
      </c>
      <c r="L23" s="75"/>
      <c r="M23" s="76"/>
      <c r="N23" s="77">
        <f>分析係数表!H26</f>
        <v>1.0726059667332082E-2</v>
      </c>
      <c r="O23" s="78">
        <f t="shared" si="3"/>
        <v>0.29907352702203954</v>
      </c>
      <c r="P23" s="72">
        <f>分析係数表!C26</f>
        <v>0.29113960871661038</v>
      </c>
      <c r="Q23" s="78">
        <f t="shared" si="4"/>
        <v>8.7072149634693188E-2</v>
      </c>
      <c r="R23" s="79">
        <v>9.7965851981964308E-2</v>
      </c>
      <c r="S23" s="80">
        <f t="shared" si="5"/>
        <v>0.52892300344747123</v>
      </c>
      <c r="T23" s="81">
        <f>分析係数表!F26</f>
        <v>0.34176102976079403</v>
      </c>
      <c r="U23" s="82">
        <f t="shared" si="6"/>
        <v>0.18076527032237977</v>
      </c>
      <c r="V23" s="83">
        <f>分析係数表!D26</f>
        <v>2.5195355338839619E-2</v>
      </c>
      <c r="W23" s="127">
        <f t="shared" si="7"/>
        <v>0</v>
      </c>
      <c r="X23" s="72">
        <f>分析係数表!E26</f>
        <v>2.4685974681555249E-2</v>
      </c>
      <c r="Y23" s="126">
        <f t="shared" si="8"/>
        <v>0</v>
      </c>
    </row>
    <row r="24" spans="1:25" x14ac:dyDescent="0.15">
      <c r="A24" s="10" t="s">
        <v>12</v>
      </c>
      <c r="B24" s="9" t="s">
        <v>496</v>
      </c>
      <c r="C24" s="86"/>
      <c r="D24" s="99">
        <f>投入係数表!AL24</f>
        <v>1.9823481202175452E-3</v>
      </c>
      <c r="E24" s="100">
        <f t="shared" si="9"/>
        <v>0.19823481202175453</v>
      </c>
      <c r="F24" s="81">
        <f>分析係数表!C27</f>
        <v>0.22390034937983039</v>
      </c>
      <c r="G24" s="100">
        <f t="shared" si="0"/>
        <v>4.4384843670915837E-2</v>
      </c>
      <c r="H24" s="100">
        <v>4.982072103638948E-2</v>
      </c>
      <c r="I24" s="100">
        <f t="shared" si="1"/>
        <v>4.982072103638948E-2</v>
      </c>
      <c r="J24" s="81">
        <f>分析係数表!G27</f>
        <v>0.17801424712710151</v>
      </c>
      <c r="K24" s="101">
        <f t="shared" si="2"/>
        <v>8.868798146622222E-3</v>
      </c>
      <c r="L24" s="75"/>
      <c r="M24" s="76"/>
      <c r="N24" s="77">
        <f>分析係数表!H27</f>
        <v>1.001616696609949E-2</v>
      </c>
      <c r="O24" s="78">
        <f t="shared" si="3"/>
        <v>0.279279667902324</v>
      </c>
      <c r="P24" s="72">
        <f>分析係数表!C27</f>
        <v>0.22390034937983039</v>
      </c>
      <c r="Q24" s="78">
        <f t="shared" si="4"/>
        <v>6.2530815218013347E-2</v>
      </c>
      <c r="R24" s="79">
        <v>6.385829393889636E-2</v>
      </c>
      <c r="S24" s="80">
        <f t="shared" si="5"/>
        <v>0.11367901497528585</v>
      </c>
      <c r="T24" s="81">
        <f>分析係数表!F27</f>
        <v>0.3354402389489512</v>
      </c>
      <c r="U24" s="82">
        <f t="shared" si="6"/>
        <v>3.8132515946791283E-2</v>
      </c>
      <c r="V24" s="83">
        <f>分析係数表!D27</f>
        <v>2.2648101403620974E-2</v>
      </c>
      <c r="W24" s="127">
        <f t="shared" si="7"/>
        <v>0</v>
      </c>
      <c r="X24" s="72">
        <f>分析係数表!E27</f>
        <v>2.2430380263578655E-2</v>
      </c>
      <c r="Y24" s="126">
        <f t="shared" si="8"/>
        <v>0</v>
      </c>
    </row>
    <row r="25" spans="1:25" x14ac:dyDescent="0.15">
      <c r="A25" s="10" t="s">
        <v>13</v>
      </c>
      <c r="B25" s="9" t="s">
        <v>153</v>
      </c>
      <c r="C25" s="86"/>
      <c r="D25" s="99">
        <f>投入係数表!AL25</f>
        <v>2.1996686463417178E-2</v>
      </c>
      <c r="E25" s="100">
        <f t="shared" si="9"/>
        <v>2.1996686463417179</v>
      </c>
      <c r="F25" s="81">
        <f>分析係数表!C28</f>
        <v>0.22512814125204084</v>
      </c>
      <c r="G25" s="100">
        <f t="shared" si="0"/>
        <v>0.49520731372130372</v>
      </c>
      <c r="H25" s="100">
        <v>0.59636212235474062</v>
      </c>
      <c r="I25" s="100">
        <f t="shared" si="1"/>
        <v>0.59636212235474062</v>
      </c>
      <c r="J25" s="81">
        <f>分析係数表!G28</f>
        <v>0.17968722251031818</v>
      </c>
      <c r="K25" s="101">
        <f t="shared" si="2"/>
        <v>0.10715865337628187</v>
      </c>
      <c r="L25" s="75"/>
      <c r="M25" s="76"/>
      <c r="N25" s="77">
        <f>分析係数表!H28</f>
        <v>8.1409051127791718E-3</v>
      </c>
      <c r="O25" s="78">
        <f t="shared" si="3"/>
        <v>0.22699195051524615</v>
      </c>
      <c r="P25" s="72">
        <f>分析係数表!C28</f>
        <v>0.22512814125204084</v>
      </c>
      <c r="Q25" s="78">
        <f t="shared" si="4"/>
        <v>5.1102275898672597E-2</v>
      </c>
      <c r="R25" s="79">
        <v>6.5761624162010993E-2</v>
      </c>
      <c r="S25" s="80">
        <f t="shared" si="5"/>
        <v>0.66212374651675165</v>
      </c>
      <c r="T25" s="81">
        <f>分析係数表!F28</f>
        <v>0.30733691598411605</v>
      </c>
      <c r="U25" s="82">
        <f t="shared" si="6"/>
        <v>0.20349507025430705</v>
      </c>
      <c r="V25" s="83">
        <f>分析係数表!D28</f>
        <v>2.8688437249149327E-2</v>
      </c>
      <c r="W25" s="127">
        <f t="shared" si="7"/>
        <v>0</v>
      </c>
      <c r="X25" s="72">
        <f>分析係数表!E28</f>
        <v>2.8133457885501985E-2</v>
      </c>
      <c r="Y25" s="126">
        <f t="shared" si="8"/>
        <v>0</v>
      </c>
    </row>
    <row r="26" spans="1:25" x14ac:dyDescent="0.15">
      <c r="A26" s="10" t="s">
        <v>14</v>
      </c>
      <c r="B26" s="9" t="s">
        <v>55</v>
      </c>
      <c r="C26" s="86"/>
      <c r="D26" s="99">
        <f>投入係数表!AL26</f>
        <v>7.4931475871006237E-3</v>
      </c>
      <c r="E26" s="100">
        <f t="shared" si="9"/>
        <v>0.74931475871006237</v>
      </c>
      <c r="F26" s="81">
        <f>分析係数表!C29</f>
        <v>0.20292812083079403</v>
      </c>
      <c r="G26" s="100">
        <f t="shared" si="0"/>
        <v>0.15205703589581282</v>
      </c>
      <c r="H26" s="100">
        <v>0.19477071214383682</v>
      </c>
      <c r="I26" s="100">
        <f t="shared" si="1"/>
        <v>0.19477071214383682</v>
      </c>
      <c r="J26" s="81">
        <f>分析係数表!G29</f>
        <v>0.25422836329948895</v>
      </c>
      <c r="K26" s="101">
        <f t="shared" si="2"/>
        <v>4.9516239367003528E-2</v>
      </c>
      <c r="L26" s="75"/>
      <c r="M26" s="76"/>
      <c r="N26" s="77">
        <f>分析係数表!H29</f>
        <v>1.2173975242294967E-2</v>
      </c>
      <c r="O26" s="78">
        <f t="shared" si="3"/>
        <v>0.33944559572804961</v>
      </c>
      <c r="P26" s="72">
        <f>分析係数表!C29</f>
        <v>0.20292812083079403</v>
      </c>
      <c r="Q26" s="78">
        <f t="shared" si="4"/>
        <v>6.8883056865382514E-2</v>
      </c>
      <c r="R26" s="79">
        <v>0.10044785585364606</v>
      </c>
      <c r="S26" s="80">
        <f t="shared" si="5"/>
        <v>0.29521856799748286</v>
      </c>
      <c r="T26" s="81">
        <f>分析係数表!F29</f>
        <v>0.40384720428768384</v>
      </c>
      <c r="U26" s="82">
        <f t="shared" si="6"/>
        <v>0.11922319333959694</v>
      </c>
      <c r="V26" s="83">
        <f>分析係数表!D29</f>
        <v>7.670374473161555E-2</v>
      </c>
      <c r="W26" s="127">
        <f t="shared" si="7"/>
        <v>0</v>
      </c>
      <c r="X26" s="72">
        <f>分析係数表!E29</f>
        <v>6.1557890505000185E-2</v>
      </c>
      <c r="Y26" s="126">
        <f t="shared" si="8"/>
        <v>0</v>
      </c>
    </row>
    <row r="27" spans="1:25" x14ac:dyDescent="0.15">
      <c r="A27" s="10" t="s">
        <v>15</v>
      </c>
      <c r="B27" s="9" t="s">
        <v>36</v>
      </c>
      <c r="C27" s="86"/>
      <c r="D27" s="99">
        <f>投入係数表!AL27</f>
        <v>1.3873229158480392E-3</v>
      </c>
      <c r="E27" s="100">
        <f t="shared" si="9"/>
        <v>0.13873229158480391</v>
      </c>
      <c r="F27" s="81">
        <f>分析係数表!C30</f>
        <v>1</v>
      </c>
      <c r="G27" s="100">
        <f t="shared" si="0"/>
        <v>0.13873229158480391</v>
      </c>
      <c r="H27" s="100">
        <v>0.20684298367335793</v>
      </c>
      <c r="I27" s="100">
        <f t="shared" si="1"/>
        <v>0.20684298367335793</v>
      </c>
      <c r="J27" s="81">
        <f>分析係数表!G30</f>
        <v>0.34673715455884868</v>
      </c>
      <c r="K27" s="101">
        <f t="shared" si="2"/>
        <v>7.172014759936253E-2</v>
      </c>
      <c r="L27" s="75"/>
      <c r="M27" s="76"/>
      <c r="N27" s="77">
        <f>分析係数表!H30</f>
        <v>0</v>
      </c>
      <c r="O27" s="78">
        <f t="shared" si="3"/>
        <v>0</v>
      </c>
      <c r="P27" s="72">
        <f>分析係数表!C30</f>
        <v>1</v>
      </c>
      <c r="Q27" s="78">
        <f t="shared" si="4"/>
        <v>0</v>
      </c>
      <c r="R27" s="79">
        <v>0.11988921317868133</v>
      </c>
      <c r="S27" s="80">
        <f t="shared" si="5"/>
        <v>0.32673219685203925</v>
      </c>
      <c r="T27" s="81">
        <f>分析係数表!F30</f>
        <v>0.44336430675838301</v>
      </c>
      <c r="U27" s="82">
        <f t="shared" si="6"/>
        <v>0.14486139395294792</v>
      </c>
      <c r="V27" s="83">
        <f>分析係数表!D30</f>
        <v>8.6867041025616112E-2</v>
      </c>
      <c r="W27" s="127">
        <f t="shared" si="7"/>
        <v>0</v>
      </c>
      <c r="X27" s="72">
        <f>分析係数表!E30</f>
        <v>6.5897217034789901E-2</v>
      </c>
      <c r="Y27" s="126">
        <f t="shared" si="8"/>
        <v>0</v>
      </c>
    </row>
    <row r="28" spans="1:25" x14ac:dyDescent="0.15">
      <c r="A28" s="10" t="s">
        <v>16</v>
      </c>
      <c r="B28" s="9" t="s">
        <v>154</v>
      </c>
      <c r="C28" s="86"/>
      <c r="D28" s="99">
        <f>投入係数表!AL28</f>
        <v>5.6091684135173899E-3</v>
      </c>
      <c r="E28" s="100">
        <f t="shared" si="9"/>
        <v>0.56091684135173903</v>
      </c>
      <c r="F28" s="81">
        <f>分析係数表!C31</f>
        <v>0.99667993786519227</v>
      </c>
      <c r="G28" s="100">
        <f t="shared" si="0"/>
        <v>0.55905456258599118</v>
      </c>
      <c r="H28" s="100">
        <v>0.8600084213203717</v>
      </c>
      <c r="I28" s="100">
        <f t="shared" si="1"/>
        <v>0.8600084213203717</v>
      </c>
      <c r="J28" s="81">
        <f>分析係数表!G31</f>
        <v>7.0744430198025232E-2</v>
      </c>
      <c r="K28" s="101">
        <f t="shared" si="2"/>
        <v>6.0840805731812914E-2</v>
      </c>
      <c r="L28" s="75"/>
      <c r="M28" s="76"/>
      <c r="N28" s="77">
        <f>分析係数表!H31</f>
        <v>1.5783931066306964E-2</v>
      </c>
      <c r="O28" s="78">
        <f t="shared" si="3"/>
        <v>0.4401015918875007</v>
      </c>
      <c r="P28" s="72">
        <f>分析係数表!C31</f>
        <v>0.99667993786519227</v>
      </c>
      <c r="Q28" s="78">
        <f t="shared" si="4"/>
        <v>0.43864042725680641</v>
      </c>
      <c r="R28" s="79">
        <v>0.83169212938099213</v>
      </c>
      <c r="S28" s="80">
        <f t="shared" si="5"/>
        <v>1.6917005507013638</v>
      </c>
      <c r="T28" s="81">
        <f>分析係数表!F31</f>
        <v>0.308369223350977</v>
      </c>
      <c r="U28" s="82">
        <f t="shared" si="6"/>
        <v>0.52166838496219969</v>
      </c>
      <c r="V28" s="83">
        <f>分析係数表!D31</f>
        <v>6.5953615120199595E-3</v>
      </c>
      <c r="W28" s="127">
        <f t="shared" si="7"/>
        <v>0</v>
      </c>
      <c r="X28" s="72">
        <f>分析係数表!E31</f>
        <v>6.5953615120199595E-3</v>
      </c>
      <c r="Y28" s="126">
        <f t="shared" si="8"/>
        <v>0</v>
      </c>
    </row>
    <row r="29" spans="1:25" x14ac:dyDescent="0.15">
      <c r="A29" s="10" t="s">
        <v>17</v>
      </c>
      <c r="B29" s="9" t="s">
        <v>229</v>
      </c>
      <c r="C29" s="86"/>
      <c r="D29" s="99">
        <f>投入係数表!AL29</f>
        <v>9.3664344838757796E-4</v>
      </c>
      <c r="E29" s="100">
        <f t="shared" si="9"/>
        <v>9.3664344838757796E-2</v>
      </c>
      <c r="F29" s="81">
        <f>分析係数表!C32</f>
        <v>0.99973750468741629</v>
      </c>
      <c r="G29" s="100">
        <f t="shared" si="0"/>
        <v>9.3639758387281391E-2</v>
      </c>
      <c r="H29" s="100">
        <v>0.13728119453581381</v>
      </c>
      <c r="I29" s="100">
        <f t="shared" si="1"/>
        <v>0.13728119453581381</v>
      </c>
      <c r="J29" s="81">
        <f>分析係数表!G32</f>
        <v>0.13654952076677315</v>
      </c>
      <c r="K29" s="101">
        <f t="shared" si="2"/>
        <v>1.8745681324155532E-2</v>
      </c>
      <c r="L29" s="75"/>
      <c r="M29" s="76"/>
      <c r="N29" s="77">
        <f>分析係数表!H32</f>
        <v>6.1925380029087757E-3</v>
      </c>
      <c r="O29" s="78">
        <f t="shared" si="3"/>
        <v>0.17266584740233903</v>
      </c>
      <c r="P29" s="72">
        <f>分析係数表!C32</f>
        <v>0.99973750468741629</v>
      </c>
      <c r="Q29" s="78">
        <f t="shared" si="4"/>
        <v>0.17262052342675263</v>
      </c>
      <c r="R29" s="79">
        <v>0.25708915836241431</v>
      </c>
      <c r="S29" s="80">
        <f t="shared" si="5"/>
        <v>0.39437035289822808</v>
      </c>
      <c r="T29" s="81">
        <f>分析係数表!F32</f>
        <v>0.46980830670926516</v>
      </c>
      <c r="U29" s="82">
        <f t="shared" si="6"/>
        <v>0.18527846771145187</v>
      </c>
      <c r="V29" s="83">
        <f>分析係数表!D32</f>
        <v>1.7896698615548455E-2</v>
      </c>
      <c r="W29" s="127">
        <f t="shared" si="7"/>
        <v>0</v>
      </c>
      <c r="X29" s="72">
        <f>分析係数表!E32</f>
        <v>1.7896698615548455E-2</v>
      </c>
      <c r="Y29" s="126">
        <f t="shared" si="8"/>
        <v>0</v>
      </c>
    </row>
    <row r="30" spans="1:25" x14ac:dyDescent="0.15">
      <c r="A30" s="10" t="s">
        <v>18</v>
      </c>
      <c r="B30" s="9" t="s">
        <v>230</v>
      </c>
      <c r="C30" s="86"/>
      <c r="D30" s="99">
        <f>投入係数表!AL30</f>
        <v>3.4054901633726433E-4</v>
      </c>
      <c r="E30" s="100">
        <f t="shared" si="9"/>
        <v>3.4054901633726431E-2</v>
      </c>
      <c r="F30" s="81">
        <f>分析係数表!C33</f>
        <v>0.92720800471848297</v>
      </c>
      <c r="G30" s="100">
        <f t="shared" si="0"/>
        <v>3.1575977394691687E-2</v>
      </c>
      <c r="H30" s="100">
        <v>7.3765248151258289E-2</v>
      </c>
      <c r="I30" s="100">
        <f t="shared" si="1"/>
        <v>7.3765248151258289E-2</v>
      </c>
      <c r="J30" s="81">
        <f>分析係数表!G33</f>
        <v>0.48251618559482062</v>
      </c>
      <c r="K30" s="101">
        <f t="shared" si="2"/>
        <v>3.5592926167400542E-2</v>
      </c>
      <c r="L30" s="75"/>
      <c r="M30" s="76"/>
      <c r="N30" s="77">
        <f>分析係数表!H33</f>
        <v>1.0711870111293417E-3</v>
      </c>
      <c r="O30" s="78">
        <f t="shared" si="3"/>
        <v>2.9867788121146429E-2</v>
      </c>
      <c r="P30" s="72">
        <f>分析係数表!C33</f>
        <v>0.92720800471848297</v>
      </c>
      <c r="Q30" s="78">
        <f t="shared" si="4"/>
        <v>2.7693652229162587E-2</v>
      </c>
      <c r="R30" s="79">
        <v>0.11250189428331289</v>
      </c>
      <c r="S30" s="80">
        <f t="shared" si="5"/>
        <v>0.18626714243457118</v>
      </c>
      <c r="T30" s="81">
        <f>分析係数表!F33</f>
        <v>0.61375438359859724</v>
      </c>
      <c r="U30" s="82">
        <f t="shared" si="6"/>
        <v>0.11432227518960235</v>
      </c>
      <c r="V30" s="83">
        <f>分析係数表!D33</f>
        <v>6.3927479543206545E-2</v>
      </c>
      <c r="W30" s="127">
        <f t="shared" si="7"/>
        <v>0</v>
      </c>
      <c r="X30" s="72">
        <f>分析係数表!E33</f>
        <v>6.2471900008991998E-2</v>
      </c>
      <c r="Y30" s="126">
        <f t="shared" si="8"/>
        <v>0</v>
      </c>
    </row>
    <row r="31" spans="1:25" x14ac:dyDescent="0.15">
      <c r="A31" s="10" t="s">
        <v>19</v>
      </c>
      <c r="B31" s="9" t="s">
        <v>231</v>
      </c>
      <c r="C31" s="86"/>
      <c r="D31" s="99">
        <f>投入係数表!AL31</f>
        <v>2.558447994636754E-2</v>
      </c>
      <c r="E31" s="100">
        <f t="shared" si="9"/>
        <v>2.558447994636754</v>
      </c>
      <c r="F31" s="81">
        <f>分析係数表!C34</f>
        <v>0.43058167090385968</v>
      </c>
      <c r="G31" s="100">
        <f t="shared" si="0"/>
        <v>1.1016208124513225</v>
      </c>
      <c r="H31" s="100">
        <v>1.3657752383181012</v>
      </c>
      <c r="I31" s="100">
        <f t="shared" si="1"/>
        <v>1.3657752383181012</v>
      </c>
      <c r="J31" s="81">
        <f>分析係数表!G34</f>
        <v>0.40252218378442245</v>
      </c>
      <c r="K31" s="101">
        <f t="shared" si="2"/>
        <v>0.54975483148649207</v>
      </c>
      <c r="L31" s="75"/>
      <c r="M31" s="76"/>
      <c r="N31" s="77">
        <f>分析係数表!H34</f>
        <v>0.17332617383102331</v>
      </c>
      <c r="O31" s="78">
        <f t="shared" si="3"/>
        <v>4.8328343996405234</v>
      </c>
      <c r="P31" s="72">
        <f>分析係数表!C34</f>
        <v>0.43058167090385968</v>
      </c>
      <c r="Q31" s="78">
        <f t="shared" si="4"/>
        <v>2.0809299109988681</v>
      </c>
      <c r="R31" s="79">
        <v>2.3376104408351392</v>
      </c>
      <c r="S31" s="80">
        <f t="shared" si="5"/>
        <v>3.7033856791532402</v>
      </c>
      <c r="T31" s="81">
        <f>分析係数表!F34</f>
        <v>0.66293540075026103</v>
      </c>
      <c r="U31" s="82">
        <f t="shared" si="6"/>
        <v>2.455105469342231</v>
      </c>
      <c r="V31" s="83">
        <f>分析係数表!D34</f>
        <v>0.16067471370017011</v>
      </c>
      <c r="W31" s="127">
        <f t="shared" si="7"/>
        <v>1</v>
      </c>
      <c r="X31" s="72">
        <f>分析係数表!E34</f>
        <v>0.14658203786750718</v>
      </c>
      <c r="Y31" s="126">
        <f t="shared" si="8"/>
        <v>1</v>
      </c>
    </row>
    <row r="32" spans="1:25" x14ac:dyDescent="0.15">
      <c r="A32" s="10" t="s">
        <v>20</v>
      </c>
      <c r="B32" s="9" t="s">
        <v>37</v>
      </c>
      <c r="C32" s="86"/>
      <c r="D32" s="99">
        <f>投入係数表!AL32</f>
        <v>8.8280783465890834E-3</v>
      </c>
      <c r="E32" s="100">
        <f t="shared" si="9"/>
        <v>0.88280783465890833</v>
      </c>
      <c r="F32" s="81">
        <f>分析係数表!C35</f>
        <v>0.85041941808411148</v>
      </c>
      <c r="G32" s="100">
        <f t="shared" si="0"/>
        <v>0.75075692503072333</v>
      </c>
      <c r="H32" s="100">
        <v>1.034652877913421</v>
      </c>
      <c r="I32" s="100">
        <f t="shared" si="1"/>
        <v>1.034652877913421</v>
      </c>
      <c r="J32" s="81">
        <f>分析係数表!G35</f>
        <v>0.31439227022235533</v>
      </c>
      <c r="K32" s="101">
        <f t="shared" si="2"/>
        <v>0.32528686717929389</v>
      </c>
      <c r="L32" s="75"/>
      <c r="M32" s="76"/>
      <c r="N32" s="77">
        <f>分析係数表!H35</f>
        <v>5.0116599150103677E-2</v>
      </c>
      <c r="O32" s="78">
        <f t="shared" si="3"/>
        <v>1.3973955520517249</v>
      </c>
      <c r="P32" s="72">
        <f>分析係数表!C35</f>
        <v>0.85041941808411148</v>
      </c>
      <c r="Q32" s="78">
        <f t="shared" si="4"/>
        <v>1.1883723122091536</v>
      </c>
      <c r="R32" s="79">
        <v>1.8249717399683993</v>
      </c>
      <c r="S32" s="80">
        <f t="shared" si="5"/>
        <v>2.8596246178818205</v>
      </c>
      <c r="T32" s="81">
        <f>分析係数表!F35</f>
        <v>0.64510687312527537</v>
      </c>
      <c r="U32" s="82">
        <f t="shared" si="6"/>
        <v>1.8447634955538017</v>
      </c>
      <c r="V32" s="83">
        <f>分析係数表!D35</f>
        <v>4.4457450663799247E-2</v>
      </c>
      <c r="W32" s="127">
        <f t="shared" si="7"/>
        <v>0</v>
      </c>
      <c r="X32" s="72">
        <f>分析係数表!E35</f>
        <v>4.3787951741632962E-2</v>
      </c>
      <c r="Y32" s="126">
        <f t="shared" si="8"/>
        <v>0</v>
      </c>
    </row>
    <row r="33" spans="1:25" x14ac:dyDescent="0.15">
      <c r="A33" s="10" t="s">
        <v>21</v>
      </c>
      <c r="B33" s="9" t="s">
        <v>38</v>
      </c>
      <c r="C33" s="86"/>
      <c r="D33" s="99">
        <f>投入係数表!AL33</f>
        <v>7.4546553905915445E-3</v>
      </c>
      <c r="E33" s="100">
        <f t="shared" si="9"/>
        <v>0.74546553905915447</v>
      </c>
      <c r="F33" s="81">
        <f>分析係数表!C36</f>
        <v>0.99367212085214862</v>
      </c>
      <c r="G33" s="100">
        <f t="shared" si="0"/>
        <v>0.74074832321910022</v>
      </c>
      <c r="H33" s="100">
        <v>0.98956962627634171</v>
      </c>
      <c r="I33" s="100">
        <f t="shared" si="1"/>
        <v>0.98956962627634171</v>
      </c>
      <c r="J33" s="81">
        <f>分析係数表!G36</f>
        <v>5.4622350270852466E-2</v>
      </c>
      <c r="K33" s="101">
        <f t="shared" si="2"/>
        <v>5.4052618743862905E-2</v>
      </c>
      <c r="L33" s="75"/>
      <c r="M33" s="76"/>
      <c r="N33" s="77">
        <f>分析係数表!H36</f>
        <v>0.22260102528255266</v>
      </c>
      <c r="O33" s="78">
        <f t="shared" si="3"/>
        <v>6.2067595943678304</v>
      </c>
      <c r="P33" s="72">
        <f>分析係数表!C36</f>
        <v>0.99367212085214862</v>
      </c>
      <c r="Q33" s="78">
        <f t="shared" si="4"/>
        <v>6.1674839697549038</v>
      </c>
      <c r="R33" s="79">
        <v>6.5723061943763383</v>
      </c>
      <c r="S33" s="80">
        <f t="shared" si="5"/>
        <v>7.5618758206526797</v>
      </c>
      <c r="T33" s="81">
        <f>分析係数表!F36</f>
        <v>0.84078106922799567</v>
      </c>
      <c r="U33" s="82">
        <f t="shared" si="6"/>
        <v>6.3578820378576877</v>
      </c>
      <c r="V33" s="83">
        <f>分析係数表!D36</f>
        <v>1.6146279761308086E-2</v>
      </c>
      <c r="W33" s="127">
        <f t="shared" si="7"/>
        <v>0</v>
      </c>
      <c r="X33" s="72">
        <f>分析係数表!E36</f>
        <v>1.4152245516969955E-2</v>
      </c>
      <c r="Y33" s="126">
        <f t="shared" si="8"/>
        <v>0</v>
      </c>
    </row>
    <row r="34" spans="1:25" x14ac:dyDescent="0.15">
      <c r="A34" s="10" t="s">
        <v>22</v>
      </c>
      <c r="B34" s="9" t="s">
        <v>471</v>
      </c>
      <c r="C34" s="86"/>
      <c r="D34" s="99">
        <f>投入係数表!AL34</f>
        <v>1.0559692575657214E-2</v>
      </c>
      <c r="E34" s="100">
        <f t="shared" si="9"/>
        <v>1.0559692575657214</v>
      </c>
      <c r="F34" s="81">
        <f>分析係数表!C37</f>
        <v>0.57178358697686016</v>
      </c>
      <c r="G34" s="100">
        <f t="shared" si="0"/>
        <v>0.60378588982822012</v>
      </c>
      <c r="H34" s="100">
        <v>0.87403173111080434</v>
      </c>
      <c r="I34" s="100">
        <f t="shared" si="1"/>
        <v>0.87403173111080434</v>
      </c>
      <c r="J34" s="81">
        <f>分析係数表!G37</f>
        <v>0.36884830758302428</v>
      </c>
      <c r="K34" s="101">
        <f t="shared" si="2"/>
        <v>0.32238512479408116</v>
      </c>
      <c r="L34" s="75"/>
      <c r="M34" s="76"/>
      <c r="N34" s="77">
        <f>分析係数表!H37</f>
        <v>4.5622990798280361E-2</v>
      </c>
      <c r="O34" s="78">
        <f t="shared" si="3"/>
        <v>1.2721007708816545</v>
      </c>
      <c r="P34" s="72">
        <f>分析係数表!C37</f>
        <v>0.57178358697686016</v>
      </c>
      <c r="Q34" s="78">
        <f t="shared" si="4"/>
        <v>0.72736634177074133</v>
      </c>
      <c r="R34" s="79">
        <v>0.98247071783429285</v>
      </c>
      <c r="S34" s="80">
        <f t="shared" si="5"/>
        <v>1.8565024489450972</v>
      </c>
      <c r="T34" s="81">
        <f>分析係数表!F37</f>
        <v>0.64429400301330442</v>
      </c>
      <c r="U34" s="82">
        <f t="shared" si="6"/>
        <v>1.1961333944348396</v>
      </c>
      <c r="V34" s="83">
        <f>分析係数表!D37</f>
        <v>7.2142948725191447E-2</v>
      </c>
      <c r="W34" s="127">
        <f t="shared" si="7"/>
        <v>0</v>
      </c>
      <c r="X34" s="72">
        <f>分析係数表!E37</f>
        <v>6.9101643267789628E-2</v>
      </c>
      <c r="Y34" s="126">
        <f t="shared" si="8"/>
        <v>0</v>
      </c>
    </row>
    <row r="35" spans="1:25" x14ac:dyDescent="0.15">
      <c r="A35" s="10" t="s">
        <v>23</v>
      </c>
      <c r="B35" s="9" t="s">
        <v>155</v>
      </c>
      <c r="C35" s="86"/>
      <c r="D35" s="99">
        <f>投入係数表!AL35</f>
        <v>3.6761651507691222E-2</v>
      </c>
      <c r="E35" s="100">
        <f t="shared" si="9"/>
        <v>3.6761651507691222</v>
      </c>
      <c r="F35" s="81">
        <f>分析係数表!C38</f>
        <v>0.42668283982472699</v>
      </c>
      <c r="G35" s="100">
        <f t="shared" si="0"/>
        <v>1.5685565861948647</v>
      </c>
      <c r="H35" s="100">
        <v>1.9722221327441678</v>
      </c>
      <c r="I35" s="100">
        <f t="shared" si="1"/>
        <v>1.9722221327441678</v>
      </c>
      <c r="J35" s="81">
        <f>分析係数表!G38</f>
        <v>0.18042179614021467</v>
      </c>
      <c r="K35" s="101">
        <f t="shared" si="2"/>
        <v>0.35583185957718766</v>
      </c>
      <c r="L35" s="75"/>
      <c r="M35" s="76"/>
      <c r="N35" s="77">
        <f>分析係数表!H38</f>
        <v>3.1385057501308801E-2</v>
      </c>
      <c r="O35" s="78">
        <f t="shared" si="3"/>
        <v>0.87510606260133306</v>
      </c>
      <c r="P35" s="72">
        <f>分析係数表!C38</f>
        <v>0.42668283982472699</v>
      </c>
      <c r="Q35" s="78">
        <f t="shared" si="4"/>
        <v>0.37339273993857208</v>
      </c>
      <c r="R35" s="79">
        <v>0.59834882611055074</v>
      </c>
      <c r="S35" s="80">
        <f t="shared" si="5"/>
        <v>2.5705709588547183</v>
      </c>
      <c r="T35" s="81">
        <f>分析係数表!F38</f>
        <v>0.52437100026299643</v>
      </c>
      <c r="U35" s="82">
        <f t="shared" si="6"/>
        <v>1.3479328649416584</v>
      </c>
      <c r="V35" s="83">
        <f>分析係数表!D38</f>
        <v>3.745569762927526E-2</v>
      </c>
      <c r="W35" s="127">
        <f t="shared" si="7"/>
        <v>0</v>
      </c>
      <c r="X35" s="72">
        <f>分析係数表!E38</f>
        <v>3.4218337111297577E-2</v>
      </c>
      <c r="Y35" s="126">
        <f t="shared" si="8"/>
        <v>0</v>
      </c>
    </row>
    <row r="36" spans="1:25" x14ac:dyDescent="0.15">
      <c r="A36" s="10" t="s">
        <v>24</v>
      </c>
      <c r="B36" s="9" t="s">
        <v>39</v>
      </c>
      <c r="C36" s="86"/>
      <c r="D36" s="99">
        <f>投入係数表!AL36</f>
        <v>0</v>
      </c>
      <c r="E36" s="100">
        <f t="shared" si="9"/>
        <v>0</v>
      </c>
      <c r="F36" s="81">
        <f>分析係数表!C39</f>
        <v>1</v>
      </c>
      <c r="G36" s="100">
        <f t="shared" si="0"/>
        <v>0</v>
      </c>
      <c r="H36" s="100">
        <v>0.10574279733529486</v>
      </c>
      <c r="I36" s="100">
        <f t="shared" si="1"/>
        <v>0.10574279733529486</v>
      </c>
      <c r="J36" s="81">
        <f>分析係数表!G39</f>
        <v>0.351753812215997</v>
      </c>
      <c r="K36" s="101">
        <f t="shared" si="2"/>
        <v>3.7195432077073536E-2</v>
      </c>
      <c r="L36" s="75"/>
      <c r="M36" s="76"/>
      <c r="N36" s="77">
        <f>分析係数表!H39</f>
        <v>2.6196741762610056E-3</v>
      </c>
      <c r="O36" s="78">
        <f t="shared" si="3"/>
        <v>7.3044083274040814E-2</v>
      </c>
      <c r="P36" s="72">
        <f>分析係数表!C39</f>
        <v>1</v>
      </c>
      <c r="Q36" s="78">
        <f t="shared" si="4"/>
        <v>7.3044083274040814E-2</v>
      </c>
      <c r="R36" s="79">
        <v>9.5028421832474091E-2</v>
      </c>
      <c r="S36" s="80">
        <f t="shared" si="5"/>
        <v>0.20077121916776897</v>
      </c>
      <c r="T36" s="81">
        <f>分析係数表!F39</f>
        <v>0.70125652740175148</v>
      </c>
      <c r="U36" s="82">
        <f t="shared" si="6"/>
        <v>0.14079212795580562</v>
      </c>
      <c r="V36" s="83">
        <f>分析係数表!D39</f>
        <v>5.4632803645743147E-2</v>
      </c>
      <c r="W36" s="127">
        <f t="shared" si="7"/>
        <v>0</v>
      </c>
      <c r="X36" s="72">
        <f>分析係数表!E39</f>
        <v>5.4632803645743147E-2</v>
      </c>
      <c r="Y36" s="126">
        <f t="shared" si="8"/>
        <v>0</v>
      </c>
    </row>
    <row r="37" spans="1:25" x14ac:dyDescent="0.15">
      <c r="A37" s="10" t="s">
        <v>25</v>
      </c>
      <c r="B37" s="9" t="s">
        <v>40</v>
      </c>
      <c r="C37" s="86"/>
      <c r="D37" s="99">
        <f>投入係数表!AL37</f>
        <v>4.2608723080188332E-4</v>
      </c>
      <c r="E37" s="100">
        <f t="shared" si="9"/>
        <v>4.2608723080188329E-2</v>
      </c>
      <c r="F37" s="81">
        <f>分析係数表!C40</f>
        <v>0.86812466863195592</v>
      </c>
      <c r="G37" s="100">
        <f t="shared" si="0"/>
        <v>3.6989683604819266E-2</v>
      </c>
      <c r="H37" s="100">
        <v>5.1232775374664918E-2</v>
      </c>
      <c r="I37" s="100">
        <f t="shared" si="1"/>
        <v>5.1232775374664918E-2</v>
      </c>
      <c r="J37" s="81">
        <f>分析係数表!G40</f>
        <v>0.5308449982881025</v>
      </c>
      <c r="K37" s="101">
        <f t="shared" si="2"/>
        <v>2.7196662556058737E-2</v>
      </c>
      <c r="L37" s="75"/>
      <c r="M37" s="76"/>
      <c r="N37" s="77">
        <f>分析係数表!H40</f>
        <v>3.1726768564274997E-2</v>
      </c>
      <c r="O37" s="78">
        <f t="shared" si="3"/>
        <v>0.88463395410980639</v>
      </c>
      <c r="P37" s="72">
        <f>分析係数表!C40</f>
        <v>0.86812466863195592</v>
      </c>
      <c r="Q37" s="78">
        <f t="shared" si="4"/>
        <v>0.76797255827215261</v>
      </c>
      <c r="R37" s="79">
        <v>0.77468631811043709</v>
      </c>
      <c r="S37" s="80">
        <f t="shared" si="5"/>
        <v>0.82591909348510195</v>
      </c>
      <c r="T37" s="81">
        <f>分析係数表!F40</f>
        <v>0.72849135138041188</v>
      </c>
      <c r="U37" s="82">
        <f t="shared" si="6"/>
        <v>0.60167491654384664</v>
      </c>
      <c r="V37" s="83">
        <f>分析係数表!D40</f>
        <v>7.8167788596215718E-2</v>
      </c>
      <c r="W37" s="127">
        <f t="shared" si="7"/>
        <v>0</v>
      </c>
      <c r="X37" s="72">
        <f>分析係数表!E40</f>
        <v>7.1051953968348291E-2</v>
      </c>
      <c r="Y37" s="126">
        <f t="shared" si="8"/>
        <v>0</v>
      </c>
    </row>
    <row r="38" spans="1:25" x14ac:dyDescent="0.15">
      <c r="A38" s="10" t="s">
        <v>26</v>
      </c>
      <c r="B38" s="9" t="s">
        <v>233</v>
      </c>
      <c r="C38" s="86"/>
      <c r="D38" s="99">
        <f>投入係数表!AL38</f>
        <v>3.2611444264635988E-5</v>
      </c>
      <c r="E38" s="100">
        <f t="shared" si="9"/>
        <v>3.2611444264635989E-3</v>
      </c>
      <c r="F38" s="81">
        <f>分析係数表!C41</f>
        <v>0.9999434031873089</v>
      </c>
      <c r="G38" s="100">
        <f t="shared" si="0"/>
        <v>3.2609598560833356E-3</v>
      </c>
      <c r="H38" s="100">
        <v>8.1472747688867003E-3</v>
      </c>
      <c r="I38" s="100">
        <f t="shared" si="1"/>
        <v>8.1472747688867003E-3</v>
      </c>
      <c r="J38" s="81">
        <f>分析係数表!G41</f>
        <v>0.50163334603597476</v>
      </c>
      <c r="K38" s="101">
        <f t="shared" si="2"/>
        <v>4.0869447033911087E-3</v>
      </c>
      <c r="L38" s="75"/>
      <c r="M38" s="76"/>
      <c r="N38" s="77">
        <f>分析係数表!H41</f>
        <v>4.605647758626856E-2</v>
      </c>
      <c r="O38" s="78">
        <f t="shared" si="3"/>
        <v>1.284187634708819</v>
      </c>
      <c r="P38" s="72">
        <f>分析係数表!C41</f>
        <v>0.9999434031873089</v>
      </c>
      <c r="Q38" s="78">
        <f t="shared" si="4"/>
        <v>1.2841149537817971</v>
      </c>
      <c r="R38" s="79">
        <v>1.3081955003978838</v>
      </c>
      <c r="S38" s="80">
        <f t="shared" si="5"/>
        <v>1.3163427751667705</v>
      </c>
      <c r="T38" s="81">
        <f>分析係数表!F41</f>
        <v>0.6065809667987323</v>
      </c>
      <c r="U38" s="82">
        <f t="shared" si="6"/>
        <v>0.7984684731991859</v>
      </c>
      <c r="V38" s="83">
        <f>分析係数表!D41</f>
        <v>0.10372147914479408</v>
      </c>
      <c r="W38" s="127">
        <f t="shared" si="7"/>
        <v>0</v>
      </c>
      <c r="X38" s="72">
        <f>分析係数表!E41</f>
        <v>9.872112035903656E-2</v>
      </c>
      <c r="Y38" s="126">
        <f t="shared" si="8"/>
        <v>0</v>
      </c>
    </row>
    <row r="39" spans="1:25" x14ac:dyDescent="0.15">
      <c r="A39" s="10" t="s">
        <v>56</v>
      </c>
      <c r="B39" s="9" t="s">
        <v>472</v>
      </c>
      <c r="C39" s="86"/>
      <c r="D39" s="99">
        <f>投入係数表!AL39</f>
        <v>1.8353293141064812E-3</v>
      </c>
      <c r="E39" s="100">
        <f t="shared" si="9"/>
        <v>0.18353293141064811</v>
      </c>
      <c r="F39" s="81">
        <f>分析係数表!C42</f>
        <v>0.93692850875802069</v>
      </c>
      <c r="G39" s="100">
        <f>E39*F39</f>
        <v>0.17195723573456662</v>
      </c>
      <c r="H39" s="100">
        <v>0.20625709860359553</v>
      </c>
      <c r="I39" s="100">
        <f>C39+H39</f>
        <v>0.20625709860359553</v>
      </c>
      <c r="J39" s="81">
        <f>分析係数表!G42</f>
        <v>0.49922072097325781</v>
      </c>
      <c r="K39" s="101">
        <f>I39*J39</f>
        <v>0.10296781747073928</v>
      </c>
      <c r="L39" s="75"/>
      <c r="M39" s="76"/>
      <c r="N39" s="77">
        <f>分析係数表!H42</f>
        <v>1.1809361738003208E-2</v>
      </c>
      <c r="O39" s="78">
        <f t="shared" si="3"/>
        <v>0.32927911799899878</v>
      </c>
      <c r="P39" s="72">
        <f>分析係数表!C42</f>
        <v>0.93692850875802069</v>
      </c>
      <c r="Q39" s="78">
        <f>O39*P39</f>
        <v>0.30851099299195828</v>
      </c>
      <c r="R39" s="79">
        <v>0.33709865082303309</v>
      </c>
      <c r="S39" s="80">
        <f>I39+R39</f>
        <v>0.54335574942662856</v>
      </c>
      <c r="T39" s="81">
        <f>分析係数表!F42</f>
        <v>0.57339238661209846</v>
      </c>
      <c r="U39" s="82">
        <f>S39*T39</f>
        <v>0.3115560499431399</v>
      </c>
      <c r="V39" s="83">
        <f>分析係数表!D42</f>
        <v>0.13686157986208444</v>
      </c>
      <c r="W39" s="127">
        <f>ROUND(S39*V39,0)</f>
        <v>0</v>
      </c>
      <c r="X39" s="72">
        <f>分析係数表!E42</f>
        <v>0.12798116275158378</v>
      </c>
      <c r="Y39" s="126">
        <f>ROUND(S39*X39,0)</f>
        <v>0</v>
      </c>
    </row>
    <row r="40" spans="1:25" x14ac:dyDescent="0.15">
      <c r="A40" s="10" t="s">
        <v>156</v>
      </c>
      <c r="B40" s="9" t="s">
        <v>41</v>
      </c>
      <c r="C40" s="71">
        <f>最終需要_まとめ!C41</f>
        <v>100</v>
      </c>
      <c r="D40" s="99">
        <f>投入係数表!AL40</f>
        <v>0.13858046125412923</v>
      </c>
      <c r="E40" s="100">
        <f t="shared" si="9"/>
        <v>13.858046125412923</v>
      </c>
      <c r="F40" s="81">
        <f>分析係数表!C43</f>
        <v>0.64668770435795053</v>
      </c>
      <c r="G40" s="100">
        <f>E40*F40</f>
        <v>8.9618280357298747</v>
      </c>
      <c r="H40" s="100">
        <v>10.515550659189167</v>
      </c>
      <c r="I40" s="100">
        <f>C40+H40</f>
        <v>110.51555065918916</v>
      </c>
      <c r="J40" s="81">
        <f>分析係数表!G43</f>
        <v>0.34525361813281841</v>
      </c>
      <c r="K40" s="101">
        <f>I40*J40</f>
        <v>38.155893725025841</v>
      </c>
      <c r="L40" s="75"/>
      <c r="M40" s="76"/>
      <c r="N40" s="77">
        <f>分析係数表!H43</f>
        <v>1.6687581740348217E-2</v>
      </c>
      <c r="O40" s="78">
        <f t="shared" si="3"/>
        <v>0.46529798298203046</v>
      </c>
      <c r="P40" s="72">
        <f>分析係数表!C43</f>
        <v>0.64668770435795053</v>
      </c>
      <c r="Q40" s="78">
        <f>O40*P40</f>
        <v>0.30090248445703399</v>
      </c>
      <c r="R40" s="79">
        <v>1.2127294851196175</v>
      </c>
      <c r="S40" s="80">
        <f>I40+R40</f>
        <v>111.72828014430878</v>
      </c>
      <c r="T40" s="81">
        <f>分析係数表!F43</f>
        <v>0.5971160790993254</v>
      </c>
      <c r="U40" s="82">
        <f>S40*T40</f>
        <v>66.714752564280673</v>
      </c>
      <c r="V40" s="83">
        <f>分析係数表!D43</f>
        <v>0.11965406207615147</v>
      </c>
      <c r="W40" s="127">
        <f>ROUND(S40*V40,0)</f>
        <v>13</v>
      </c>
      <c r="X40" s="72">
        <f>分析係数表!E43</f>
        <v>0.10089499703022012</v>
      </c>
      <c r="Y40" s="126">
        <f>ROUND(S40*X40,0)</f>
        <v>11</v>
      </c>
    </row>
    <row r="41" spans="1:25" x14ac:dyDescent="0.15">
      <c r="A41" s="10" t="s">
        <v>166</v>
      </c>
      <c r="B41" s="9" t="s">
        <v>42</v>
      </c>
      <c r="C41" s="86"/>
      <c r="D41" s="99">
        <f>投入係数表!AL41</f>
        <v>1.0649507700845064E-3</v>
      </c>
      <c r="E41" s="100">
        <f t="shared" si="9"/>
        <v>0.10649507700845064</v>
      </c>
      <c r="F41" s="81">
        <f>分析係数表!C44</f>
        <v>0.69156580457188765</v>
      </c>
      <c r="G41" s="100">
        <f>E41*F41</f>
        <v>7.3648353614294296E-2</v>
      </c>
      <c r="H41" s="100">
        <v>9.4435408875716012E-2</v>
      </c>
      <c r="I41" s="100">
        <f>C41+H41</f>
        <v>9.4435408875716012E-2</v>
      </c>
      <c r="J41" s="81">
        <f>分析係数表!G44</f>
        <v>0.27271905819722003</v>
      </c>
      <c r="K41" s="101">
        <f>I41*J41</f>
        <v>2.5754335769054663E-2</v>
      </c>
      <c r="L41" s="75"/>
      <c r="M41" s="76"/>
      <c r="N41" s="77">
        <f>分析係数表!H44</f>
        <v>0.15674397651271663</v>
      </c>
      <c r="O41" s="78">
        <f t="shared" si="3"/>
        <v>4.3704748387604262</v>
      </c>
      <c r="P41" s="72">
        <f>分析係数表!C44</f>
        <v>0.69156580457188765</v>
      </c>
      <c r="Q41" s="78">
        <f>O41*P41</f>
        <v>3.0224709482285452</v>
      </c>
      <c r="R41" s="79">
        <v>3.0799850771905302</v>
      </c>
      <c r="S41" s="80">
        <f>I41+R41</f>
        <v>3.1744204860662464</v>
      </c>
      <c r="T41" s="81">
        <f>分析係数表!F44</f>
        <v>0.50862281906626206</v>
      </c>
      <c r="U41" s="82">
        <f>S41*T41</f>
        <v>1.6145826965247081</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99">
        <f>投入係数表!AL42</f>
        <v>1.5370147911611225E-3</v>
      </c>
      <c r="E42" s="100">
        <f t="shared" si="9"/>
        <v>0.15370147911611226</v>
      </c>
      <c r="F42" s="81">
        <f>分析係数表!C45</f>
        <v>1</v>
      </c>
      <c r="G42" s="100">
        <f>E42*F42</f>
        <v>0.15370147911611226</v>
      </c>
      <c r="H42" s="100">
        <v>0.18835404089438729</v>
      </c>
      <c r="I42" s="100">
        <f>C42+H42</f>
        <v>0.18835404089438729</v>
      </c>
      <c r="J42" s="81">
        <f>分析係数表!G45</f>
        <v>0</v>
      </c>
      <c r="K42" s="101">
        <f>I42*J42</f>
        <v>0</v>
      </c>
      <c r="L42" s="75"/>
      <c r="M42" s="76"/>
      <c r="N42" s="77">
        <f>分析係数表!H45</f>
        <v>0</v>
      </c>
      <c r="O42" s="78">
        <f t="shared" si="3"/>
        <v>0</v>
      </c>
      <c r="P42" s="72">
        <f>分析係数表!C45</f>
        <v>1</v>
      </c>
      <c r="Q42" s="78">
        <f>O42*P42</f>
        <v>0</v>
      </c>
      <c r="R42" s="79">
        <v>3.4091240519229446E-2</v>
      </c>
      <c r="S42" s="80">
        <f>I42+R42</f>
        <v>0.22244528141361675</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86"/>
      <c r="D43" s="459">
        <f>投入係数表!AL43</f>
        <v>3.4097670740958746E-3</v>
      </c>
      <c r="E43" s="443">
        <f t="shared" si="9"/>
        <v>0.34097670740958747</v>
      </c>
      <c r="F43" s="453">
        <f>分析係数表!C46</f>
        <v>0.99300149364803736</v>
      </c>
      <c r="G43" s="443">
        <f>E43*F43</f>
        <v>0.33859037975691014</v>
      </c>
      <c r="H43" s="443">
        <v>0.42880141394730908</v>
      </c>
      <c r="I43" s="443">
        <f>C43+H43</f>
        <v>0.42880141394730908</v>
      </c>
      <c r="J43" s="453">
        <f>分析係数表!G46</f>
        <v>1.2662527198429125E-2</v>
      </c>
      <c r="K43" s="460">
        <f>I43*J43</f>
        <v>5.4297095668326672E-3</v>
      </c>
      <c r="L43" s="448"/>
      <c r="M43" s="449"/>
      <c r="N43" s="450">
        <f>分析係数表!H46</f>
        <v>3.642815848522589E-5</v>
      </c>
      <c r="O43" s="451">
        <f t="shared" si="3"/>
        <v>1.0157222856288855E-3</v>
      </c>
      <c r="P43" s="447">
        <f>分析係数表!C46</f>
        <v>0.99300149364803736</v>
      </c>
      <c r="Q43" s="78">
        <f>O43*P43</f>
        <v>1.0086137467610818E-3</v>
      </c>
      <c r="R43" s="79">
        <v>8.9149480589785862E-2</v>
      </c>
      <c r="S43" s="80">
        <f>I43+R43</f>
        <v>0.51795089453709497</v>
      </c>
      <c r="T43" s="81">
        <f>分析係数表!F46</f>
        <v>0.42786180544499286</v>
      </c>
      <c r="U43" s="82">
        <f>S43*T43</f>
        <v>0.22161140486849054</v>
      </c>
      <c r="V43" s="83">
        <f>分析係数表!D46</f>
        <v>2.303242583452741E-3</v>
      </c>
      <c r="W43" s="127">
        <f>ROUND(S43*V43,0)</f>
        <v>0</v>
      </c>
      <c r="X43" s="72">
        <f>分析係数表!E46</f>
        <v>2.2926285623308391E-3</v>
      </c>
      <c r="Y43" s="126">
        <f>ROUND(S43*X43,0)</f>
        <v>0</v>
      </c>
    </row>
    <row r="44" spans="1:25" x14ac:dyDescent="0.15">
      <c r="A44" s="129">
        <v>40</v>
      </c>
      <c r="B44" s="17" t="s">
        <v>137</v>
      </c>
      <c r="C44" s="135">
        <f>SUM(C5:C43)</f>
        <v>100</v>
      </c>
      <c r="D44" s="99">
        <f>投入係数表!AL44</f>
        <v>0.38817829799268544</v>
      </c>
      <c r="E44" s="443">
        <f>SUM(E5:E43)</f>
        <v>38.817829799268544</v>
      </c>
      <c r="F44" s="453">
        <f>分析係数表!C47</f>
        <v>0.58532523599566522</v>
      </c>
      <c r="G44" s="443">
        <f>SUM(G5:G43)</f>
        <v>18.315000216010095</v>
      </c>
      <c r="H44" s="443">
        <f>SUM(H5:H43)</f>
        <v>22.93664396453228</v>
      </c>
      <c r="I44" s="443">
        <f>SUM(I5:I43)</f>
        <v>122.93664396453227</v>
      </c>
      <c r="J44" s="81">
        <f>分析係数表!G47</f>
        <v>0.25475569279079324</v>
      </c>
      <c r="K44" s="460">
        <f>SUM(K5:K43)</f>
        <v>40.88400090722422</v>
      </c>
      <c r="L44" s="15">
        <f>最終需要_まとめ!M21</f>
        <v>0.68200000000000005</v>
      </c>
      <c r="M44" s="441">
        <f>K44*L44</f>
        <v>27.88288861872692</v>
      </c>
      <c r="N44" s="77">
        <f>分析係数表!H47</f>
        <v>1</v>
      </c>
      <c r="O44" s="443">
        <f>SUM(O5:O43)</f>
        <v>27.882888618726916</v>
      </c>
      <c r="P44" s="72">
        <f>分析係数表!C47</f>
        <v>0.58532523599566522</v>
      </c>
      <c r="Q44" s="90">
        <f>SUM(Q5:Q43)</f>
        <v>18.106109390214119</v>
      </c>
      <c r="R44" s="87">
        <f>SUM(R5:R43)</f>
        <v>22.231609560984275</v>
      </c>
      <c r="S44" s="91">
        <f>SUM(S5:S43)</f>
        <v>145.16825352551658</v>
      </c>
      <c r="T44" s="92">
        <f>分析係数表!F47</f>
        <v>0.5063294671067512</v>
      </c>
      <c r="U44" s="93">
        <f>SUM(U5:U43)</f>
        <v>86.516775120839227</v>
      </c>
      <c r="V44" s="94">
        <f>分析係数表!D47</f>
        <v>6.4581730562403572E-2</v>
      </c>
      <c r="W44" s="124">
        <f>SUM(W5:W43)</f>
        <v>14</v>
      </c>
      <c r="X44" s="88">
        <f>分析係数表!E47</f>
        <v>5.7136770824146227E-2</v>
      </c>
      <c r="Y44" s="125">
        <f>SUM(Y5:Y43)</f>
        <v>12</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851</v>
      </c>
      <c r="C1" s="58"/>
      <c r="D1" s="58"/>
      <c r="E1" s="58"/>
      <c r="F1" s="59"/>
      <c r="G1" s="58" t="s">
        <v>445</v>
      </c>
    </row>
    <row r="2" spans="1:25" x14ac:dyDescent="0.15">
      <c r="B2" s="5" t="s">
        <v>284</v>
      </c>
      <c r="S2" s="5" t="s">
        <v>139</v>
      </c>
      <c r="U2" s="60" t="s">
        <v>170</v>
      </c>
      <c r="W2" s="5" t="s">
        <v>122</v>
      </c>
      <c r="Y2" s="5" t="s">
        <v>140</v>
      </c>
    </row>
    <row r="3" spans="1:25" ht="45" x14ac:dyDescent="0.15">
      <c r="B3" s="61"/>
      <c r="C3" s="62" t="s">
        <v>185</v>
      </c>
      <c r="D3" s="62" t="s">
        <v>286</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853</v>
      </c>
      <c r="D4" s="68" t="s">
        <v>854</v>
      </c>
      <c r="E4" s="68" t="s">
        <v>855</v>
      </c>
      <c r="F4" s="68" t="s">
        <v>856</v>
      </c>
      <c r="G4" s="68" t="s">
        <v>857</v>
      </c>
      <c r="H4" s="68" t="s">
        <v>144</v>
      </c>
      <c r="I4" s="68" t="s">
        <v>858</v>
      </c>
      <c r="J4" s="68" t="s">
        <v>859</v>
      </c>
      <c r="K4" s="69" t="s">
        <v>860</v>
      </c>
      <c r="L4" s="68" t="s">
        <v>861</v>
      </c>
      <c r="M4" s="68" t="s">
        <v>862</v>
      </c>
      <c r="N4" s="68" t="s">
        <v>863</v>
      </c>
      <c r="O4" s="68" t="s">
        <v>864</v>
      </c>
      <c r="P4" s="68" t="s">
        <v>865</v>
      </c>
      <c r="Q4" s="68" t="s">
        <v>866</v>
      </c>
      <c r="R4" s="68" t="s">
        <v>145</v>
      </c>
      <c r="S4" s="68" t="s">
        <v>867</v>
      </c>
      <c r="T4" s="70" t="s">
        <v>868</v>
      </c>
      <c r="U4" s="69" t="s">
        <v>869</v>
      </c>
      <c r="V4" s="68" t="s">
        <v>870</v>
      </c>
      <c r="W4" s="68" t="s">
        <v>871</v>
      </c>
      <c r="X4" s="68" t="s">
        <v>872</v>
      </c>
      <c r="Y4" s="69" t="s">
        <v>873</v>
      </c>
    </row>
    <row r="5" spans="1:25" x14ac:dyDescent="0.15">
      <c r="A5" s="8" t="s">
        <v>219</v>
      </c>
      <c r="B5" s="9" t="s">
        <v>220</v>
      </c>
      <c r="C5" s="86"/>
      <c r="D5" s="99">
        <f>投入係数表!AM5</f>
        <v>1.7955427268992349E-2</v>
      </c>
      <c r="E5" s="100">
        <f>$C$41*D5</f>
        <v>1.7955427268992348</v>
      </c>
      <c r="F5" s="81">
        <f>分析係数表!C8</f>
        <v>0.16988323914406789</v>
      </c>
      <c r="G5" s="100">
        <f t="shared" ref="G5:G38" si="0">E5*F5</f>
        <v>0.30503261446721447</v>
      </c>
      <c r="H5" s="100">
        <f t="array" ref="H5:H43">MMULT(逆行列係数!C5:AO43,'37'!G5:G43)</f>
        <v>0.43069421522119672</v>
      </c>
      <c r="I5" s="100">
        <f t="shared" ref="I5:I38" si="1">C5+H5</f>
        <v>0.43069421522119672</v>
      </c>
      <c r="J5" s="81">
        <f>分析係数表!G8</f>
        <v>0.11982810575688495</v>
      </c>
      <c r="K5" s="101">
        <f t="shared" ref="K5:K38" si="2">I5*J5</f>
        <v>5.160927197040413E-2</v>
      </c>
      <c r="L5" s="75" t="s">
        <v>146</v>
      </c>
      <c r="M5" s="76" t="s">
        <v>146</v>
      </c>
      <c r="N5" s="77">
        <f>分析係数表!H8</f>
        <v>1.1007693311748612E-2</v>
      </c>
      <c r="O5" s="78">
        <f t="shared" ref="O5:O43" si="3">$M$44*N5</f>
        <v>0.25919052510081048</v>
      </c>
      <c r="P5" s="72">
        <f>分析係数表!C8</f>
        <v>0.16988323914406789</v>
      </c>
      <c r="Q5" s="78">
        <f t="shared" ref="Q5:Q38" si="4">O5*P5</f>
        <v>4.403212595957752E-2</v>
      </c>
      <c r="R5" s="79">
        <f t="array" ref="R5:R43">MMULT(逆行列係数!C5:AO43,'37'!Q5:Q43)</f>
        <v>7.3788707653127047E-2</v>
      </c>
      <c r="S5" s="80">
        <f t="shared" ref="S5:S38" si="5">I5+R5</f>
        <v>0.50448292287432372</v>
      </c>
      <c r="T5" s="81">
        <f>分析係数表!F8</f>
        <v>0.4520504153237429</v>
      </c>
      <c r="U5" s="82">
        <f t="shared" ref="U5:U38" si="6">S5*T5</f>
        <v>0.2280517148090738</v>
      </c>
      <c r="V5" s="83">
        <f>分析係数表!D8</f>
        <v>0.2736524906322878</v>
      </c>
      <c r="W5" s="84">
        <f t="shared" ref="W5:W38" si="7">ROUND(S5*V5,0)</f>
        <v>0</v>
      </c>
      <c r="X5" s="72">
        <f>分析係数表!E8</f>
        <v>4.6479574456934729E-2</v>
      </c>
      <c r="Y5" s="85">
        <f t="shared" ref="Y5:Y38" si="8">ROUND(S5*X5,0)</f>
        <v>0</v>
      </c>
    </row>
    <row r="6" spans="1:25" x14ac:dyDescent="0.15">
      <c r="A6" s="10" t="s">
        <v>177</v>
      </c>
      <c r="B6" s="9" t="s">
        <v>221</v>
      </c>
      <c r="C6" s="86"/>
      <c r="D6" s="99">
        <f>投入係数表!AM6</f>
        <v>1.0893848733421188E-3</v>
      </c>
      <c r="E6" s="100">
        <f t="shared" ref="E6:E43" si="9">$C$41*D6</f>
        <v>0.10893848733421188</v>
      </c>
      <c r="F6" s="81">
        <f>分析係数表!C9</f>
        <v>0.40976645435244163</v>
      </c>
      <c r="G6" s="100">
        <f t="shared" si="0"/>
        <v>4.4639337697458377E-2</v>
      </c>
      <c r="H6" s="100">
        <v>4.9511937204183135E-2</v>
      </c>
      <c r="I6" s="100">
        <f t="shared" si="1"/>
        <v>4.9511937204183135E-2</v>
      </c>
      <c r="J6" s="81">
        <f>分析係数表!G9</f>
        <v>0.27278621711745094</v>
      </c>
      <c r="K6" s="101">
        <f t="shared" si="2"/>
        <v>1.3506174052085897E-2</v>
      </c>
      <c r="L6" s="75"/>
      <c r="M6" s="76"/>
      <c r="N6" s="77">
        <f>分析係数表!H9</f>
        <v>5.6766522140644718E-4</v>
      </c>
      <c r="O6" s="78">
        <f t="shared" si="3"/>
        <v>1.3366419525948093E-2</v>
      </c>
      <c r="P6" s="72">
        <f>分析係数表!C9</f>
        <v>0.40976645435244163</v>
      </c>
      <c r="Q6" s="78">
        <f t="shared" si="4"/>
        <v>5.4771103365349938E-3</v>
      </c>
      <c r="R6" s="79">
        <v>7.3726448892165947E-3</v>
      </c>
      <c r="S6" s="80">
        <f t="shared" si="5"/>
        <v>5.6884582093399728E-2</v>
      </c>
      <c r="T6" s="81">
        <f>分析係数表!F9</f>
        <v>0.74407187847350875</v>
      </c>
      <c r="U6" s="82">
        <f t="shared" si="6"/>
        <v>4.2326217854416454E-2</v>
      </c>
      <c r="V6" s="83">
        <f>分析係数表!D9</f>
        <v>0.14440533530937386</v>
      </c>
      <c r="W6" s="84">
        <f t="shared" si="7"/>
        <v>0</v>
      </c>
      <c r="X6" s="72">
        <f>分析係数表!E9</f>
        <v>0.11439422008151168</v>
      </c>
      <c r="Y6" s="85">
        <f t="shared" si="8"/>
        <v>0</v>
      </c>
    </row>
    <row r="7" spans="1:25" x14ac:dyDescent="0.15">
      <c r="A7" s="10" t="s">
        <v>178</v>
      </c>
      <c r="B7" s="9" t="s">
        <v>222</v>
      </c>
      <c r="C7" s="86"/>
      <c r="D7" s="99">
        <f>投入係数表!AM7</f>
        <v>3.8770278709408276E-3</v>
      </c>
      <c r="E7" s="100">
        <f t="shared" si="9"/>
        <v>0.38770278709408273</v>
      </c>
      <c r="F7" s="81">
        <f>分析係数表!C10</f>
        <v>0.68007710705743762</v>
      </c>
      <c r="G7" s="100">
        <f t="shared" si="0"/>
        <v>0.26366778984504946</v>
      </c>
      <c r="H7" s="100">
        <v>0.30793362479511271</v>
      </c>
      <c r="I7" s="100">
        <f t="shared" si="1"/>
        <v>0.30793362479511271</v>
      </c>
      <c r="J7" s="81">
        <f>分析係数表!G10</f>
        <v>0.17854260725424764</v>
      </c>
      <c r="K7" s="101">
        <f t="shared" si="2"/>
        <v>5.497927223217066E-2</v>
      </c>
      <c r="L7" s="75"/>
      <c r="M7" s="76"/>
      <c r="N7" s="77">
        <f>分析係数表!H10</f>
        <v>1.290834700219075E-3</v>
      </c>
      <c r="O7" s="78">
        <f t="shared" si="3"/>
        <v>3.0394390022752311E-2</v>
      </c>
      <c r="P7" s="72">
        <f>分析係数表!C10</f>
        <v>0.68007710705743762</v>
      </c>
      <c r="Q7" s="78">
        <f t="shared" si="4"/>
        <v>2.0670528837448836E-2</v>
      </c>
      <c r="R7" s="79">
        <v>3.4865559987682593E-2</v>
      </c>
      <c r="S7" s="80">
        <f t="shared" si="5"/>
        <v>0.34279918478279531</v>
      </c>
      <c r="T7" s="81">
        <f>分析係数表!F10</f>
        <v>0.51654343606185527</v>
      </c>
      <c r="U7" s="82">
        <f t="shared" si="6"/>
        <v>0.17707066878690794</v>
      </c>
      <c r="V7" s="83">
        <f>分析係数表!D10</f>
        <v>9.7799297694606213E-2</v>
      </c>
      <c r="W7" s="84">
        <f t="shared" si="7"/>
        <v>0</v>
      </c>
      <c r="X7" s="72">
        <f>分析係数表!E10</f>
        <v>2.6958057972911079E-2</v>
      </c>
      <c r="Y7" s="85">
        <f t="shared" si="8"/>
        <v>0</v>
      </c>
    </row>
    <row r="8" spans="1:25" x14ac:dyDescent="0.15">
      <c r="A8" s="10" t="s">
        <v>179</v>
      </c>
      <c r="B8" s="9" t="s">
        <v>27</v>
      </c>
      <c r="C8" s="86"/>
      <c r="D8" s="99">
        <f>投入係数表!AM8</f>
        <v>1.4778476963943472E-5</v>
      </c>
      <c r="E8" s="100">
        <f t="shared" si="9"/>
        <v>1.4778476963943472E-3</v>
      </c>
      <c r="F8" s="81">
        <f>分析係数表!C11</f>
        <v>2.1147201560344109E-2</v>
      </c>
      <c r="G8" s="100">
        <f t="shared" si="0"/>
        <v>3.1252343111141487E-5</v>
      </c>
      <c r="H8" s="100">
        <v>3.5009455845540244E-2</v>
      </c>
      <c r="I8" s="100">
        <f t="shared" si="1"/>
        <v>3.5009455845540244E-2</v>
      </c>
      <c r="J8" s="81">
        <f>分析係数表!G11</f>
        <v>0.2349962690544718</v>
      </c>
      <c r="K8" s="101">
        <f t="shared" si="2"/>
        <v>8.2270915053292253E-3</v>
      </c>
      <c r="L8" s="75"/>
      <c r="M8" s="76"/>
      <c r="N8" s="77">
        <f>分析係数表!H11</f>
        <v>-2.2238602446561594E-5</v>
      </c>
      <c r="O8" s="78">
        <f t="shared" si="3"/>
        <v>-5.236369584788904E-4</v>
      </c>
      <c r="P8" s="72">
        <f>分析係数表!C11</f>
        <v>2.1147201560344109E-2</v>
      </c>
      <c r="Q8" s="78">
        <f t="shared" si="4"/>
        <v>-1.1073456305398635E-5</v>
      </c>
      <c r="R8" s="79">
        <v>6.0891132773524493E-3</v>
      </c>
      <c r="S8" s="80">
        <f t="shared" si="5"/>
        <v>4.1098569122892691E-2</v>
      </c>
      <c r="T8" s="81">
        <f>分析係数表!F11</f>
        <v>0.38828483104146677</v>
      </c>
      <c r="U8" s="82">
        <f t="shared" si="6"/>
        <v>1.595795096792843E-2</v>
      </c>
      <c r="V8" s="83">
        <f>分析係数表!D11</f>
        <v>2.238567316917173E-2</v>
      </c>
      <c r="W8" s="84">
        <f t="shared" si="7"/>
        <v>0</v>
      </c>
      <c r="X8" s="72">
        <f>分析係数表!E11</f>
        <v>2.1852680950858117E-2</v>
      </c>
      <c r="Y8" s="85">
        <f t="shared" si="8"/>
        <v>0</v>
      </c>
    </row>
    <row r="9" spans="1:25" x14ac:dyDescent="0.15">
      <c r="A9" s="10" t="s">
        <v>180</v>
      </c>
      <c r="B9" s="9" t="s">
        <v>151</v>
      </c>
      <c r="C9" s="86"/>
      <c r="D9" s="99">
        <f>投入係数表!AM9</f>
        <v>0.13582729280680858</v>
      </c>
      <c r="E9" s="100">
        <f t="shared" si="9"/>
        <v>13.582729280680859</v>
      </c>
      <c r="F9" s="81">
        <f>分析係数表!C12</f>
        <v>0.26979296775158057</v>
      </c>
      <c r="G9" s="100">
        <f t="shared" si="0"/>
        <v>3.6645248428011801</v>
      </c>
      <c r="H9" s="100">
        <v>3.9595831772664343</v>
      </c>
      <c r="I9" s="100">
        <f t="shared" si="1"/>
        <v>3.9595831772664343</v>
      </c>
      <c r="J9" s="81">
        <f>分析係数表!G12</f>
        <v>0.14399966915404239</v>
      </c>
      <c r="K9" s="101">
        <f t="shared" si="2"/>
        <v>0.57017866751427848</v>
      </c>
      <c r="L9" s="75"/>
      <c r="M9" s="76"/>
      <c r="N9" s="77">
        <f>分析係数表!H12</f>
        <v>8.4790563397567215E-2</v>
      </c>
      <c r="O9" s="78">
        <f t="shared" si="3"/>
        <v>1.9965046289173818</v>
      </c>
      <c r="P9" s="72">
        <f>分析係数表!C12</f>
        <v>0.26979296775158057</v>
      </c>
      <c r="Q9" s="78">
        <f t="shared" si="4"/>
        <v>0.53864290896538847</v>
      </c>
      <c r="R9" s="79">
        <v>0.68047439658427999</v>
      </c>
      <c r="S9" s="80">
        <f t="shared" si="5"/>
        <v>4.6400575738507142</v>
      </c>
      <c r="T9" s="81">
        <f>分析係数表!F12</f>
        <v>0.33481714299007204</v>
      </c>
      <c r="U9" s="82">
        <f t="shared" si="6"/>
        <v>1.5535708201861413</v>
      </c>
      <c r="V9" s="83">
        <f>分析係数表!D12</f>
        <v>3.7088865741159563E-2</v>
      </c>
      <c r="W9" s="84">
        <f t="shared" si="7"/>
        <v>0</v>
      </c>
      <c r="X9" s="72">
        <f>分析係数表!E12</f>
        <v>3.539948357013805E-2</v>
      </c>
      <c r="Y9" s="85">
        <f t="shared" si="8"/>
        <v>0</v>
      </c>
    </row>
    <row r="10" spans="1:25" x14ac:dyDescent="0.15">
      <c r="A10" s="10" t="s">
        <v>181</v>
      </c>
      <c r="B10" s="9" t="s">
        <v>28</v>
      </c>
      <c r="C10" s="86"/>
      <c r="D10" s="99">
        <f>投入係数表!AM10</f>
        <v>3.4792757195112631E-3</v>
      </c>
      <c r="E10" s="100">
        <f t="shared" si="9"/>
        <v>0.34792757195112628</v>
      </c>
      <c r="F10" s="81">
        <f>分析係数表!C13</f>
        <v>6.684233532602335E-2</v>
      </c>
      <c r="G10" s="100">
        <f t="shared" si="0"/>
        <v>2.32562914335263E-2</v>
      </c>
      <c r="H10" s="100">
        <v>2.8430258148382761E-2</v>
      </c>
      <c r="I10" s="100">
        <f t="shared" si="1"/>
        <v>2.8430258148382761E-2</v>
      </c>
      <c r="J10" s="81">
        <f>分析係数表!G13</f>
        <v>0.23596605339775753</v>
      </c>
      <c r="K10" s="101">
        <f t="shared" si="2"/>
        <v>6.7085758123533179E-3</v>
      </c>
      <c r="L10" s="75"/>
      <c r="M10" s="76"/>
      <c r="N10" s="77">
        <f>分析係数表!H13</f>
        <v>1.6879182236800124E-2</v>
      </c>
      <c r="O10" s="78">
        <f t="shared" si="3"/>
        <v>0.39744240535472591</v>
      </c>
      <c r="P10" s="72">
        <f>分析係数表!C13</f>
        <v>6.684233532602335E-2</v>
      </c>
      <c r="Q10" s="78">
        <f t="shared" si="4"/>
        <v>2.6565978531501888E-2</v>
      </c>
      <c r="R10" s="79">
        <v>2.9679779371601912E-2</v>
      </c>
      <c r="S10" s="80">
        <f t="shared" si="5"/>
        <v>5.811003751998467E-2</v>
      </c>
      <c r="T10" s="81">
        <f>分析係数表!F13</f>
        <v>0.36934894381465649</v>
      </c>
      <c r="U10" s="82">
        <f t="shared" si="6"/>
        <v>2.1462880983036399E-2</v>
      </c>
      <c r="V10" s="83">
        <f>分析係数表!D13</f>
        <v>0.1651861487951434</v>
      </c>
      <c r="W10" s="84">
        <f t="shared" si="7"/>
        <v>0</v>
      </c>
      <c r="X10" s="72">
        <f>分析係数表!E13</f>
        <v>0.12199715046769498</v>
      </c>
      <c r="Y10" s="85">
        <f t="shared" si="8"/>
        <v>0</v>
      </c>
    </row>
    <row r="11" spans="1:25" x14ac:dyDescent="0.15">
      <c r="A11" s="10" t="s">
        <v>182</v>
      </c>
      <c r="B11" s="9" t="s">
        <v>223</v>
      </c>
      <c r="C11" s="86"/>
      <c r="D11" s="99">
        <f>投入係数表!AM11</f>
        <v>5.6462226846243461E-3</v>
      </c>
      <c r="E11" s="100">
        <f t="shared" si="9"/>
        <v>0.56462226846243457</v>
      </c>
      <c r="F11" s="81">
        <f>分析係数表!C14</f>
        <v>0.21710827927701792</v>
      </c>
      <c r="G11" s="100">
        <f t="shared" si="0"/>
        <v>0.12258416914736564</v>
      </c>
      <c r="H11" s="100">
        <v>0.2076192607360251</v>
      </c>
      <c r="I11" s="100">
        <f t="shared" si="1"/>
        <v>0.2076192607360251</v>
      </c>
      <c r="J11" s="81">
        <f>分析係数表!G14</f>
        <v>0.17574790290253137</v>
      </c>
      <c r="K11" s="101">
        <f t="shared" si="2"/>
        <v>3.6488649676530281E-2</v>
      </c>
      <c r="L11" s="75"/>
      <c r="M11" s="76"/>
      <c r="N11" s="77">
        <f>分析係数表!H14</f>
        <v>1.1225515443921091E-3</v>
      </c>
      <c r="O11" s="78">
        <f t="shared" si="3"/>
        <v>2.6431943187695636E-2</v>
      </c>
      <c r="P11" s="72">
        <f>分析係数表!C14</f>
        <v>0.21710827927701792</v>
      </c>
      <c r="Q11" s="78">
        <f t="shared" si="4"/>
        <v>5.7385937034284953E-3</v>
      </c>
      <c r="R11" s="79">
        <v>3.2287580441846778E-2</v>
      </c>
      <c r="S11" s="80">
        <f t="shared" si="5"/>
        <v>0.23990684117787187</v>
      </c>
      <c r="T11" s="81">
        <f>分析係数表!F14</f>
        <v>0.32729567218469302</v>
      </c>
      <c r="U11" s="82">
        <f t="shared" si="6"/>
        <v>7.8520470845017967E-2</v>
      </c>
      <c r="V11" s="83">
        <f>分析係数表!D14</f>
        <v>4.5196804531672026E-2</v>
      </c>
      <c r="W11" s="84">
        <f t="shared" si="7"/>
        <v>0</v>
      </c>
      <c r="X11" s="72">
        <f>分析係数表!E14</f>
        <v>3.8130342673435243E-2</v>
      </c>
      <c r="Y11" s="85">
        <f t="shared" si="8"/>
        <v>0</v>
      </c>
    </row>
    <row r="12" spans="1:25" x14ac:dyDescent="0.15">
      <c r="A12" s="10" t="s">
        <v>183</v>
      </c>
      <c r="B12" s="9" t="s">
        <v>29</v>
      </c>
      <c r="C12" s="86"/>
      <c r="D12" s="99">
        <f>投入係数表!AM12</f>
        <v>5.9802162640094679E-3</v>
      </c>
      <c r="E12" s="100">
        <f t="shared" si="9"/>
        <v>0.5980216264009468</v>
      </c>
      <c r="F12" s="81">
        <f>分析係数表!C15</f>
        <v>0.1777237835164599</v>
      </c>
      <c r="G12" s="100">
        <f t="shared" si="0"/>
        <v>0.10628266606864313</v>
      </c>
      <c r="H12" s="100">
        <v>0.14933272039391854</v>
      </c>
      <c r="I12" s="100">
        <f t="shared" si="1"/>
        <v>0.14933272039391854</v>
      </c>
      <c r="J12" s="81">
        <f>分析係数表!G15</f>
        <v>0.10387096116118634</v>
      </c>
      <c r="K12" s="101">
        <f t="shared" si="2"/>
        <v>1.5511333200131011E-2</v>
      </c>
      <c r="L12" s="75"/>
      <c r="M12" s="76"/>
      <c r="N12" s="77">
        <f>分析係数表!H15</f>
        <v>7.5144901505810619E-3</v>
      </c>
      <c r="O12" s="78">
        <f t="shared" si="3"/>
        <v>0.17693849136541551</v>
      </c>
      <c r="P12" s="72">
        <f>分析係数表!C15</f>
        <v>0.1777237835164599</v>
      </c>
      <c r="Q12" s="78">
        <f t="shared" si="4"/>
        <v>3.1446178135156114E-2</v>
      </c>
      <c r="R12" s="79">
        <v>7.3810395526292649E-2</v>
      </c>
      <c r="S12" s="80">
        <f t="shared" si="5"/>
        <v>0.22314311592021119</v>
      </c>
      <c r="T12" s="81">
        <f>分析係数表!F15</f>
        <v>0.33005409485469872</v>
      </c>
      <c r="U12" s="82">
        <f t="shared" si="6"/>
        <v>7.3649299148102421E-2</v>
      </c>
      <c r="V12" s="83">
        <f>分析係数表!D15</f>
        <v>1.862209422908882E-2</v>
      </c>
      <c r="W12" s="84">
        <f t="shared" si="7"/>
        <v>0</v>
      </c>
      <c r="X12" s="72">
        <f>分析係数表!E15</f>
        <v>1.8544573004253467E-2</v>
      </c>
      <c r="Y12" s="85">
        <f t="shared" si="8"/>
        <v>0</v>
      </c>
    </row>
    <row r="13" spans="1:25" x14ac:dyDescent="0.15">
      <c r="A13" s="10" t="s">
        <v>184</v>
      </c>
      <c r="B13" s="9" t="s">
        <v>30</v>
      </c>
      <c r="C13" s="86"/>
      <c r="D13" s="99">
        <f>投入係数表!AM13</f>
        <v>8.2375230597020906E-3</v>
      </c>
      <c r="E13" s="100">
        <f t="shared" si="9"/>
        <v>0.8237523059702091</v>
      </c>
      <c r="F13" s="81">
        <f>分析係数表!C16</f>
        <v>0.12368252551663639</v>
      </c>
      <c r="G13" s="100">
        <f t="shared" si="0"/>
        <v>0.10188376560254846</v>
      </c>
      <c r="H13" s="100">
        <v>0.17930223167719003</v>
      </c>
      <c r="I13" s="100">
        <f t="shared" si="1"/>
        <v>0.17930223167719003</v>
      </c>
      <c r="J13" s="81">
        <f>分析係数表!G16</f>
        <v>1.9772048092292722E-2</v>
      </c>
      <c r="K13" s="101">
        <f t="shared" si="2"/>
        <v>3.5451723477768131E-3</v>
      </c>
      <c r="L13" s="75"/>
      <c r="M13" s="76"/>
      <c r="N13" s="77">
        <f>分析係数表!H16</f>
        <v>1.7113434381227897E-2</v>
      </c>
      <c r="O13" s="78">
        <f t="shared" si="3"/>
        <v>0.40295817824198671</v>
      </c>
      <c r="P13" s="72">
        <f>分析係数表!C16</f>
        <v>0.12368252551663639</v>
      </c>
      <c r="Q13" s="78">
        <f t="shared" si="4"/>
        <v>4.9838885162551833E-2</v>
      </c>
      <c r="R13" s="79">
        <v>7.2436569879342189E-2</v>
      </c>
      <c r="S13" s="80">
        <f t="shared" si="5"/>
        <v>0.25173880155653222</v>
      </c>
      <c r="T13" s="81">
        <f>分析係数表!F16</f>
        <v>0.17086837167280561</v>
      </c>
      <c r="U13" s="82">
        <f t="shared" si="6"/>
        <v>4.3014199108828199E-2</v>
      </c>
      <c r="V13" s="83">
        <f>分析係数表!D16</f>
        <v>1.2952602682604767E-2</v>
      </c>
      <c r="W13" s="84">
        <f t="shared" si="7"/>
        <v>0</v>
      </c>
      <c r="X13" s="72">
        <f>分析係数表!E16</f>
        <v>1.2952602682604767E-2</v>
      </c>
      <c r="Y13" s="85">
        <f t="shared" si="8"/>
        <v>0</v>
      </c>
    </row>
    <row r="14" spans="1:25" x14ac:dyDescent="0.15">
      <c r="A14" s="10" t="s">
        <v>2</v>
      </c>
      <c r="B14" s="9" t="s">
        <v>469</v>
      </c>
      <c r="C14" s="86"/>
      <c r="D14" s="99">
        <f>投入係数表!AM14</f>
        <v>2.646191860943821E-3</v>
      </c>
      <c r="E14" s="100">
        <f t="shared" si="9"/>
        <v>0.26461918609438212</v>
      </c>
      <c r="F14" s="81">
        <f>分析係数表!C17</f>
        <v>0.19283956701830429</v>
      </c>
      <c r="G14" s="100">
        <f t="shared" si="0"/>
        <v>5.1029049271176734E-2</v>
      </c>
      <c r="H14" s="100">
        <v>0.10690506674199543</v>
      </c>
      <c r="I14" s="100">
        <f t="shared" si="1"/>
        <v>0.10690506674199543</v>
      </c>
      <c r="J14" s="81">
        <f>分析係数表!G17</f>
        <v>0.23402763404868787</v>
      </c>
      <c r="K14" s="101">
        <f t="shared" si="2"/>
        <v>2.501873983744626E-2</v>
      </c>
      <c r="L14" s="75"/>
      <c r="M14" s="76"/>
      <c r="N14" s="77">
        <f>分析係数表!H17</f>
        <v>3.1766349957435482E-3</v>
      </c>
      <c r="O14" s="78">
        <f t="shared" si="3"/>
        <v>7.4798022554062996E-2</v>
      </c>
      <c r="P14" s="72">
        <f>分析係数表!C17</f>
        <v>0.19283956701830429</v>
      </c>
      <c r="Q14" s="78">
        <f t="shared" si="4"/>
        <v>1.4424018283150868E-2</v>
      </c>
      <c r="R14" s="79">
        <v>3.3161412162046461E-2</v>
      </c>
      <c r="S14" s="80">
        <f t="shared" si="5"/>
        <v>0.14006647890404189</v>
      </c>
      <c r="T14" s="81">
        <f>分析係数表!F17</f>
        <v>0.36995154049829787</v>
      </c>
      <c r="U14" s="82">
        <f t="shared" si="6"/>
        <v>5.1817809642722638E-2</v>
      </c>
      <c r="V14" s="83">
        <f>分析係数表!D17</f>
        <v>4.4453920652026524E-2</v>
      </c>
      <c r="W14" s="84">
        <f t="shared" si="7"/>
        <v>0</v>
      </c>
      <c r="X14" s="72">
        <f>分析係数表!E17</f>
        <v>4.2061277361062542E-2</v>
      </c>
      <c r="Y14" s="85">
        <f t="shared" si="8"/>
        <v>0</v>
      </c>
    </row>
    <row r="15" spans="1:25" x14ac:dyDescent="0.15">
      <c r="A15" s="10" t="s">
        <v>3</v>
      </c>
      <c r="B15" s="9" t="s">
        <v>31</v>
      </c>
      <c r="C15" s="86"/>
      <c r="D15" s="99">
        <f>投入係数表!AM15</f>
        <v>1.3511750367034032E-3</v>
      </c>
      <c r="E15" s="100">
        <f t="shared" si="9"/>
        <v>0.13511750367034031</v>
      </c>
      <c r="F15" s="81">
        <f>分析係数表!C18</f>
        <v>0.30630539049432115</v>
      </c>
      <c r="G15" s="100">
        <f t="shared" si="0"/>
        <v>4.1387219724361463E-2</v>
      </c>
      <c r="H15" s="100">
        <v>5.9996573746265471E-2</v>
      </c>
      <c r="I15" s="100">
        <f t="shared" si="1"/>
        <v>5.9996573746265471E-2</v>
      </c>
      <c r="J15" s="81">
        <f>分析係数表!G18</f>
        <v>0.21755179396051724</v>
      </c>
      <c r="K15" s="101">
        <f t="shared" si="2"/>
        <v>1.3052362249984524E-2</v>
      </c>
      <c r="L15" s="75"/>
      <c r="M15" s="76"/>
      <c r="N15" s="77">
        <f>分析係数表!H18</f>
        <v>5.3704565311248737E-4</v>
      </c>
      <c r="O15" s="78">
        <f t="shared" si="3"/>
        <v>1.2645441773415592E-2</v>
      </c>
      <c r="P15" s="72">
        <f>分析係数表!C18</f>
        <v>0.30630539049432115</v>
      </c>
      <c r="Q15" s="78">
        <f t="shared" si="4"/>
        <v>3.8733669803792639E-3</v>
      </c>
      <c r="R15" s="79">
        <v>1.0235498394822866E-2</v>
      </c>
      <c r="S15" s="80">
        <f t="shared" si="5"/>
        <v>7.0232072141088342E-2</v>
      </c>
      <c r="T15" s="81">
        <f>分析係数表!F18</f>
        <v>0.4635011306393737</v>
      </c>
      <c r="U15" s="82">
        <f t="shared" si="6"/>
        <v>3.2552644844540506E-2</v>
      </c>
      <c r="V15" s="83">
        <f>分析係数表!D18</f>
        <v>4.1488554421314744E-2</v>
      </c>
      <c r="W15" s="84">
        <f t="shared" si="7"/>
        <v>0</v>
      </c>
      <c r="X15" s="72">
        <f>分析係数表!E18</f>
        <v>3.8178621954614265E-2</v>
      </c>
      <c r="Y15" s="85">
        <f t="shared" si="8"/>
        <v>0</v>
      </c>
    </row>
    <row r="16" spans="1:25" x14ac:dyDescent="0.15">
      <c r="A16" s="10" t="s">
        <v>4</v>
      </c>
      <c r="B16" s="9" t="s">
        <v>32</v>
      </c>
      <c r="C16" s="86"/>
      <c r="D16" s="99">
        <f>投入係数表!AM16</f>
        <v>2.7023500734068063E-5</v>
      </c>
      <c r="E16" s="100">
        <f t="shared" si="9"/>
        <v>2.7023500734068063E-3</v>
      </c>
      <c r="F16" s="81">
        <f>分析係数表!C19</f>
        <v>0.36966314955627488</v>
      </c>
      <c r="G16" s="100">
        <f t="shared" si="0"/>
        <v>9.9895923933919061E-4</v>
      </c>
      <c r="H16" s="100">
        <v>2.2316515268201456E-2</v>
      </c>
      <c r="I16" s="100">
        <f t="shared" si="1"/>
        <v>2.2316515268201456E-2</v>
      </c>
      <c r="J16" s="81">
        <f>分析係数表!G19</f>
        <v>4.2381117789262797E-2</v>
      </c>
      <c r="K16" s="101">
        <f t="shared" si="2"/>
        <v>9.4579886222752752E-4</v>
      </c>
      <c r="L16" s="75"/>
      <c r="M16" s="76"/>
      <c r="N16" s="77">
        <f>分析係数表!H19</f>
        <v>-1.254655481313475E-4</v>
      </c>
      <c r="O16" s="78">
        <f t="shared" si="3"/>
        <v>-2.9542503030600088E-3</v>
      </c>
      <c r="P16" s="72">
        <f>分析係数表!C19</f>
        <v>0.36966314955627488</v>
      </c>
      <c r="Q16" s="78">
        <f t="shared" si="4"/>
        <v>-1.0920774716067425E-3</v>
      </c>
      <c r="R16" s="79">
        <v>6.9310409809830121E-3</v>
      </c>
      <c r="S16" s="80">
        <f t="shared" si="5"/>
        <v>2.9247556249184469E-2</v>
      </c>
      <c r="T16" s="81">
        <f>分析係数表!F19</f>
        <v>0.17645477862102601</v>
      </c>
      <c r="U16" s="82">
        <f t="shared" si="6"/>
        <v>5.1608710631558512E-3</v>
      </c>
      <c r="V16" s="83">
        <f>分析係数表!D19</f>
        <v>8.3109656186295868E-3</v>
      </c>
      <c r="W16" s="84">
        <f t="shared" si="7"/>
        <v>0</v>
      </c>
      <c r="X16" s="72">
        <f>分析係数表!E19</f>
        <v>8.1137788631236215E-3</v>
      </c>
      <c r="Y16" s="85">
        <f t="shared" si="8"/>
        <v>0</v>
      </c>
    </row>
    <row r="17" spans="1:25" x14ac:dyDescent="0.15">
      <c r="A17" s="10" t="s">
        <v>5</v>
      </c>
      <c r="B17" s="9" t="s">
        <v>33</v>
      </c>
      <c r="C17" s="86"/>
      <c r="D17" s="99">
        <f>投入係数表!AM17</f>
        <v>3.4750532975215648E-4</v>
      </c>
      <c r="E17" s="100">
        <f t="shared" si="9"/>
        <v>3.4750532975215645E-2</v>
      </c>
      <c r="F17" s="81">
        <f>分析係数表!C20</f>
        <v>0.11840151680286914</v>
      </c>
      <c r="G17" s="100">
        <f t="shared" si="0"/>
        <v>4.1145158139736532E-3</v>
      </c>
      <c r="H17" s="100">
        <v>8.7291356579731801E-3</v>
      </c>
      <c r="I17" s="100">
        <f t="shared" si="1"/>
        <v>8.7291356579731801E-3</v>
      </c>
      <c r="J17" s="81">
        <f>分析係数表!G20</f>
        <v>0.11103277983246747</v>
      </c>
      <c r="K17" s="101">
        <f t="shared" si="2"/>
        <v>9.6922019763947718E-4</v>
      </c>
      <c r="L17" s="75"/>
      <c r="M17" s="76"/>
      <c r="N17" s="77">
        <f>分析係数表!H20</f>
        <v>6.0558701736942728E-4</v>
      </c>
      <c r="O17" s="78">
        <f t="shared" si="3"/>
        <v>1.4259337772309488E-2</v>
      </c>
      <c r="P17" s="72">
        <f>分析係数表!C20</f>
        <v>0.11840151680286914</v>
      </c>
      <c r="Q17" s="78">
        <f t="shared" si="4"/>
        <v>1.6883272208458886E-3</v>
      </c>
      <c r="R17" s="79">
        <v>4.4032989174345935E-3</v>
      </c>
      <c r="S17" s="80">
        <f t="shared" si="5"/>
        <v>1.3132434575407774E-2</v>
      </c>
      <c r="T17" s="81">
        <f>分析係数表!F20</f>
        <v>0.24737258814980315</v>
      </c>
      <c r="U17" s="82">
        <f t="shared" si="6"/>
        <v>3.2486043296265821E-3</v>
      </c>
      <c r="V17" s="83">
        <f>分析係数表!D20</f>
        <v>2.4837040813006365E-2</v>
      </c>
      <c r="W17" s="84">
        <f t="shared" si="7"/>
        <v>0</v>
      </c>
      <c r="X17" s="72">
        <f>分析係数表!E20</f>
        <v>2.4562278789456368E-2</v>
      </c>
      <c r="Y17" s="85">
        <f t="shared" si="8"/>
        <v>0</v>
      </c>
    </row>
    <row r="18" spans="1:25" x14ac:dyDescent="0.15">
      <c r="A18" s="10" t="s">
        <v>6</v>
      </c>
      <c r="B18" s="9" t="s">
        <v>34</v>
      </c>
      <c r="C18" s="86"/>
      <c r="D18" s="99">
        <f>投入係数表!AM18</f>
        <v>2.4789839501517751E-3</v>
      </c>
      <c r="E18" s="100">
        <f t="shared" si="9"/>
        <v>0.24789839501517752</v>
      </c>
      <c r="F18" s="81">
        <f>分析係数表!C21</f>
        <v>0.26258212636596168</v>
      </c>
      <c r="G18" s="100">
        <f t="shared" si="0"/>
        <v>6.5093687685794432E-2</v>
      </c>
      <c r="H18" s="100">
        <v>9.8922287941874562E-2</v>
      </c>
      <c r="I18" s="100">
        <f t="shared" si="1"/>
        <v>9.8922287941874562E-2</v>
      </c>
      <c r="J18" s="81">
        <f>分析係数表!G21</f>
        <v>0.28467983327929475</v>
      </c>
      <c r="K18" s="101">
        <f t="shared" si="2"/>
        <v>2.8161180438899241E-2</v>
      </c>
      <c r="L18" s="75"/>
      <c r="M18" s="76"/>
      <c r="N18" s="77">
        <f>分析係数表!H21</f>
        <v>1.0324354165676096E-3</v>
      </c>
      <c r="O18" s="78">
        <f t="shared" si="3"/>
        <v>2.4310041184307296E-2</v>
      </c>
      <c r="P18" s="72">
        <f>分析係数表!C21</f>
        <v>0.26258212636596168</v>
      </c>
      <c r="Q18" s="78">
        <f t="shared" si="4"/>
        <v>6.3833823062195115E-3</v>
      </c>
      <c r="R18" s="79">
        <v>1.8544145213876241E-2</v>
      </c>
      <c r="S18" s="80">
        <f t="shared" si="5"/>
        <v>0.11746643315575081</v>
      </c>
      <c r="T18" s="81">
        <f>分析係数表!F21</f>
        <v>0.42515189534375575</v>
      </c>
      <c r="U18" s="82">
        <f t="shared" si="6"/>
        <v>4.9941076695438048E-2</v>
      </c>
      <c r="V18" s="83">
        <f>分析係数表!D21</f>
        <v>6.1343946819791585E-2</v>
      </c>
      <c r="W18" s="84">
        <f t="shared" si="7"/>
        <v>0</v>
      </c>
      <c r="X18" s="72">
        <f>分析係数表!E21</f>
        <v>5.4343995376178865E-2</v>
      </c>
      <c r="Y18" s="85">
        <f t="shared" si="8"/>
        <v>0</v>
      </c>
    </row>
    <row r="19" spans="1:25" x14ac:dyDescent="0.15">
      <c r="A19" s="10" t="s">
        <v>7</v>
      </c>
      <c r="B19" s="9" t="s">
        <v>225</v>
      </c>
      <c r="C19" s="86"/>
      <c r="D19" s="99">
        <f>投入係数表!AM19</f>
        <v>6.7558751835170156E-6</v>
      </c>
      <c r="E19" s="100">
        <f t="shared" si="9"/>
        <v>6.7558751835170158E-4</v>
      </c>
      <c r="F19" s="81">
        <f>分析係数表!C22</f>
        <v>0.19256748567873505</v>
      </c>
      <c r="G19" s="100">
        <f t="shared" si="0"/>
        <v>1.3009618976492346E-4</v>
      </c>
      <c r="H19" s="100">
        <v>1.9464379766831855E-2</v>
      </c>
      <c r="I19" s="100">
        <f t="shared" si="1"/>
        <v>1.9464379766831855E-2</v>
      </c>
      <c r="J19" s="81">
        <f>分析係数表!G22</f>
        <v>0.19753386347788673</v>
      </c>
      <c r="K19" s="101">
        <f t="shared" si="2"/>
        <v>3.8448741355431044E-3</v>
      </c>
      <c r="L19" s="75"/>
      <c r="M19" s="76"/>
      <c r="N19" s="77">
        <f>分析係数表!H22</f>
        <v>4.8211298587508529E-5</v>
      </c>
      <c r="O19" s="78">
        <f t="shared" si="3"/>
        <v>1.1351980331202811E-3</v>
      </c>
      <c r="P19" s="72">
        <f>分析係数表!C22</f>
        <v>0.19256748567873505</v>
      </c>
      <c r="Q19" s="78">
        <f t="shared" si="4"/>
        <v>2.1860223098541792E-4</v>
      </c>
      <c r="R19" s="79">
        <v>5.3361519593505234E-3</v>
      </c>
      <c r="S19" s="80">
        <f t="shared" si="5"/>
        <v>2.4800531726182379E-2</v>
      </c>
      <c r="T19" s="81">
        <f>分析係数表!F22</f>
        <v>0.41915604646677446</v>
      </c>
      <c r="U19" s="82">
        <f t="shared" si="6"/>
        <v>1.0395292828620416E-2</v>
      </c>
      <c r="V19" s="83">
        <f>分析係数表!D22</f>
        <v>2.9425619037728289E-2</v>
      </c>
      <c r="W19" s="84">
        <f t="shared" si="7"/>
        <v>0</v>
      </c>
      <c r="X19" s="72">
        <f>分析係数表!E22</f>
        <v>2.8940662878506891E-2</v>
      </c>
      <c r="Y19" s="85">
        <f t="shared" si="8"/>
        <v>0</v>
      </c>
    </row>
    <row r="20" spans="1:25" x14ac:dyDescent="0.15">
      <c r="A20" s="10" t="s">
        <v>8</v>
      </c>
      <c r="B20" s="9" t="s">
        <v>226</v>
      </c>
      <c r="C20" s="86"/>
      <c r="D20" s="99">
        <f>投入係数表!AM20</f>
        <v>8.0226017804264567E-6</v>
      </c>
      <c r="E20" s="100">
        <f t="shared" si="9"/>
        <v>8.0226017804264568E-4</v>
      </c>
      <c r="F20" s="81">
        <f>分析係数表!C23</f>
        <v>0.20116432520583094</v>
      </c>
      <c r="G20" s="100">
        <f t="shared" si="0"/>
        <v>1.6138612735545861E-4</v>
      </c>
      <c r="H20" s="100">
        <v>1.9950597073196685E-2</v>
      </c>
      <c r="I20" s="100">
        <f t="shared" si="1"/>
        <v>1.9950597073196685E-2</v>
      </c>
      <c r="J20" s="81">
        <f>分析係数表!G23</f>
        <v>0.20785566100352021</v>
      </c>
      <c r="K20" s="101">
        <f t="shared" si="2"/>
        <v>4.1468445420641924E-3</v>
      </c>
      <c r="L20" s="75"/>
      <c r="M20" s="76"/>
      <c r="N20" s="77">
        <f>分析係数表!H23</f>
        <v>2.5225877402069866E-5</v>
      </c>
      <c r="O20" s="78">
        <f t="shared" si="3"/>
        <v>5.9397625140889063E-4</v>
      </c>
      <c r="P20" s="72">
        <f>分析係数表!C23</f>
        <v>0.20116432520583094</v>
      </c>
      <c r="Q20" s="78">
        <f t="shared" si="4"/>
        <v>1.1948683180295848E-4</v>
      </c>
      <c r="R20" s="79">
        <v>5.0866628175630212E-3</v>
      </c>
      <c r="S20" s="80">
        <f t="shared" si="5"/>
        <v>2.5037259890759708E-2</v>
      </c>
      <c r="T20" s="81">
        <f>分析係数表!F23</f>
        <v>0.42478695148042223</v>
      </c>
      <c r="U20" s="82">
        <f t="shared" si="6"/>
        <v>1.0635501302418866E-2</v>
      </c>
      <c r="V20" s="83">
        <f>分析係数表!D23</f>
        <v>3.5044555722743287E-2</v>
      </c>
      <c r="W20" s="84">
        <f t="shared" si="7"/>
        <v>0</v>
      </c>
      <c r="X20" s="72">
        <f>分析係数表!E23</f>
        <v>3.4275414947972954E-2</v>
      </c>
      <c r="Y20" s="85">
        <f t="shared" si="8"/>
        <v>0</v>
      </c>
    </row>
    <row r="21" spans="1:25" x14ac:dyDescent="0.15">
      <c r="A21" s="10" t="s">
        <v>9</v>
      </c>
      <c r="B21" s="9" t="s">
        <v>227</v>
      </c>
      <c r="C21" s="86"/>
      <c r="D21" s="99">
        <f>投入係数表!AM21</f>
        <v>4.6995556745340239E-4</v>
      </c>
      <c r="E21" s="100">
        <f t="shared" si="9"/>
        <v>4.6995556745340242E-2</v>
      </c>
      <c r="F21" s="81">
        <f>分析係数表!C24</f>
        <v>0.46796458506974481</v>
      </c>
      <c r="G21" s="100">
        <f t="shared" si="0"/>
        <v>2.1992256212454792E-2</v>
      </c>
      <c r="H21" s="100">
        <v>4.4746395379627678E-2</v>
      </c>
      <c r="I21" s="100">
        <f t="shared" si="1"/>
        <v>4.4746395379627678E-2</v>
      </c>
      <c r="J21" s="81">
        <f>分析係数表!G24</f>
        <v>0.19290112247208774</v>
      </c>
      <c r="K21" s="101">
        <f t="shared" si="2"/>
        <v>8.6316298953100189E-3</v>
      </c>
      <c r="L21" s="75"/>
      <c r="M21" s="76"/>
      <c r="N21" s="77">
        <f>分析係数表!H24</f>
        <v>1.1220536652328578E-3</v>
      </c>
      <c r="O21" s="78">
        <f t="shared" si="3"/>
        <v>2.6420219972207303E-2</v>
      </c>
      <c r="P21" s="72">
        <f>分析係数表!C24</f>
        <v>0.46796458506974481</v>
      </c>
      <c r="Q21" s="78">
        <f t="shared" si="4"/>
        <v>1.2363727276745375E-2</v>
      </c>
      <c r="R21" s="79">
        <v>2.5091410349057999E-2</v>
      </c>
      <c r="S21" s="80">
        <f t="shared" si="5"/>
        <v>6.983780572868567E-2</v>
      </c>
      <c r="T21" s="81">
        <f>分析係数表!F24</f>
        <v>0.36341689561906876</v>
      </c>
      <c r="U21" s="82">
        <f t="shared" si="6"/>
        <v>2.5380238554766562E-2</v>
      </c>
      <c r="V21" s="83">
        <f>分析係数表!D24</f>
        <v>4.5804723184795566E-2</v>
      </c>
      <c r="W21" s="84">
        <f t="shared" si="7"/>
        <v>0</v>
      </c>
      <c r="X21" s="72">
        <f>分析係数表!E24</f>
        <v>4.4933066139114755E-2</v>
      </c>
      <c r="Y21" s="85">
        <f t="shared" si="8"/>
        <v>0</v>
      </c>
    </row>
    <row r="22" spans="1:25" x14ac:dyDescent="0.15">
      <c r="A22" s="10" t="s">
        <v>10</v>
      </c>
      <c r="B22" s="9" t="s">
        <v>228</v>
      </c>
      <c r="C22" s="86"/>
      <c r="D22" s="99">
        <f>投入係数表!AM22</f>
        <v>1.0978297173215151E-5</v>
      </c>
      <c r="E22" s="100">
        <f t="shared" si="9"/>
        <v>1.0978297173215152E-3</v>
      </c>
      <c r="F22" s="81">
        <f>分析係数表!C25</f>
        <v>0.11839811615034102</v>
      </c>
      <c r="G22" s="100">
        <f t="shared" si="0"/>
        <v>1.2998097038472879E-4</v>
      </c>
      <c r="H22" s="100">
        <v>1.5455858869355191E-2</v>
      </c>
      <c r="I22" s="100">
        <f t="shared" si="1"/>
        <v>1.5455858869355191E-2</v>
      </c>
      <c r="J22" s="81">
        <f>分析係数表!G25</f>
        <v>0.19601885967651284</v>
      </c>
      <c r="K22" s="101">
        <f t="shared" si="2"/>
        <v>3.0296398308921218E-3</v>
      </c>
      <c r="L22" s="75"/>
      <c r="M22" s="76"/>
      <c r="N22" s="77">
        <f>分析係数表!H25</f>
        <v>4.7721717414244671E-4</v>
      </c>
      <c r="O22" s="78">
        <f t="shared" si="3"/>
        <v>1.1236702045567534E-2</v>
      </c>
      <c r="P22" s="72">
        <f>分析係数表!C25</f>
        <v>0.11839811615034102</v>
      </c>
      <c r="Q22" s="78">
        <f t="shared" si="4"/>
        <v>1.3304043539378793E-3</v>
      </c>
      <c r="R22" s="79">
        <v>8.392871777791017E-3</v>
      </c>
      <c r="S22" s="80">
        <f t="shared" si="5"/>
        <v>2.384873064714621E-2</v>
      </c>
      <c r="T22" s="81">
        <f>分析係数表!F25</f>
        <v>0.34892899519140697</v>
      </c>
      <c r="U22" s="82">
        <f t="shared" si="6"/>
        <v>8.3215136212992404E-3</v>
      </c>
      <c r="V22" s="83">
        <f>分析係数表!D25</f>
        <v>3.4959095734715541E-2</v>
      </c>
      <c r="W22" s="84">
        <f t="shared" si="7"/>
        <v>0</v>
      </c>
      <c r="X22" s="72">
        <f>分析係数表!E25</f>
        <v>3.4440766876912506E-2</v>
      </c>
      <c r="Y22" s="85">
        <f t="shared" si="8"/>
        <v>0</v>
      </c>
    </row>
    <row r="23" spans="1:25" x14ac:dyDescent="0.15">
      <c r="A23" s="10" t="s">
        <v>11</v>
      </c>
      <c r="B23" s="9" t="s">
        <v>35</v>
      </c>
      <c r="C23" s="86"/>
      <c r="D23" s="99">
        <f>投入係数表!AM23</f>
        <v>1.7311930157762353E-4</v>
      </c>
      <c r="E23" s="100">
        <f t="shared" si="9"/>
        <v>1.7311930157762351E-2</v>
      </c>
      <c r="F23" s="81">
        <f>分析係数表!C26</f>
        <v>0.29113960871661038</v>
      </c>
      <c r="G23" s="100">
        <f t="shared" si="0"/>
        <v>5.0401885722602176E-3</v>
      </c>
      <c r="H23" s="100">
        <v>2.3718690089978151E-2</v>
      </c>
      <c r="I23" s="100">
        <f t="shared" si="1"/>
        <v>2.3718690089978151E-2</v>
      </c>
      <c r="J23" s="81">
        <f>分析係数表!G26</f>
        <v>0.2004458717578543</v>
      </c>
      <c r="K23" s="101">
        <f t="shared" si="2"/>
        <v>4.7543135120400497E-3</v>
      </c>
      <c r="L23" s="75"/>
      <c r="M23" s="76"/>
      <c r="N23" s="77">
        <f>分析係数表!H26</f>
        <v>1.0726059667332082E-2</v>
      </c>
      <c r="O23" s="78">
        <f t="shared" si="3"/>
        <v>0.2525590928729099</v>
      </c>
      <c r="P23" s="72">
        <f>分析係数表!C26</f>
        <v>0.29113960871661038</v>
      </c>
      <c r="Q23" s="78">
        <f t="shared" si="4"/>
        <v>7.3529955476841047E-2</v>
      </c>
      <c r="R23" s="79">
        <v>8.272937747266193E-2</v>
      </c>
      <c r="S23" s="80">
        <f t="shared" si="5"/>
        <v>0.10644806756264008</v>
      </c>
      <c r="T23" s="81">
        <f>分析係数表!F26</f>
        <v>0.34176102976079403</v>
      </c>
      <c r="U23" s="82">
        <f t="shared" si="6"/>
        <v>3.6379801186254453E-2</v>
      </c>
      <c r="V23" s="83">
        <f>分析係数表!D26</f>
        <v>2.5195355338839619E-2</v>
      </c>
      <c r="W23" s="84">
        <f t="shared" si="7"/>
        <v>0</v>
      </c>
      <c r="X23" s="72">
        <f>分析係数表!E26</f>
        <v>2.4685974681555249E-2</v>
      </c>
      <c r="Y23" s="85">
        <f t="shared" si="8"/>
        <v>0</v>
      </c>
    </row>
    <row r="24" spans="1:25" x14ac:dyDescent="0.15">
      <c r="A24" s="10" t="s">
        <v>12</v>
      </c>
      <c r="B24" s="9" t="s">
        <v>496</v>
      </c>
      <c r="C24" s="86"/>
      <c r="D24" s="99">
        <f>投入係数表!AM24</f>
        <v>1.2625041749197424E-4</v>
      </c>
      <c r="E24" s="100">
        <f t="shared" si="9"/>
        <v>1.2625041749197425E-2</v>
      </c>
      <c r="F24" s="81">
        <f>分析係数表!C27</f>
        <v>0.22390034937983039</v>
      </c>
      <c r="G24" s="100">
        <f t="shared" si="0"/>
        <v>2.8267512585802485E-3</v>
      </c>
      <c r="H24" s="100">
        <v>5.3907756698288126E-3</v>
      </c>
      <c r="I24" s="100">
        <f t="shared" si="1"/>
        <v>5.3907756698288126E-3</v>
      </c>
      <c r="J24" s="81">
        <f>分析係数表!G27</f>
        <v>0.17801424712710151</v>
      </c>
      <c r="K24" s="101">
        <f t="shared" si="2"/>
        <v>9.5963487229567244E-4</v>
      </c>
      <c r="L24" s="75"/>
      <c r="M24" s="76"/>
      <c r="N24" s="77">
        <f>分析係数表!H27</f>
        <v>1.001616696609949E-2</v>
      </c>
      <c r="O24" s="78">
        <f t="shared" si="3"/>
        <v>0.23584374145579456</v>
      </c>
      <c r="P24" s="72">
        <f>分析係数表!C27</f>
        <v>0.22390034937983039</v>
      </c>
      <c r="Q24" s="78">
        <f t="shared" si="4"/>
        <v>5.2805496110998794E-2</v>
      </c>
      <c r="R24" s="79">
        <v>5.3926514159278315E-2</v>
      </c>
      <c r="S24" s="80">
        <f t="shared" si="5"/>
        <v>5.9317289829107125E-2</v>
      </c>
      <c r="T24" s="81">
        <f>分析係数表!F27</f>
        <v>0.3354402389489512</v>
      </c>
      <c r="U24" s="82">
        <f t="shared" si="6"/>
        <v>1.9897405874079888E-2</v>
      </c>
      <c r="V24" s="83">
        <f>分析係数表!D27</f>
        <v>2.2648101403620974E-2</v>
      </c>
      <c r="W24" s="84">
        <f t="shared" si="7"/>
        <v>0</v>
      </c>
      <c r="X24" s="72">
        <f>分析係数表!E27</f>
        <v>2.2430380263578655E-2</v>
      </c>
      <c r="Y24" s="85">
        <f t="shared" si="8"/>
        <v>0</v>
      </c>
    </row>
    <row r="25" spans="1:25" x14ac:dyDescent="0.15">
      <c r="A25" s="10" t="s">
        <v>13</v>
      </c>
      <c r="B25" s="9" t="s">
        <v>153</v>
      </c>
      <c r="C25" s="86"/>
      <c r="D25" s="99">
        <f>投入係数表!AM25</f>
        <v>2.7023500734068063E-5</v>
      </c>
      <c r="E25" s="100">
        <f t="shared" si="9"/>
        <v>2.7023500734068063E-3</v>
      </c>
      <c r="F25" s="81">
        <f>分析係数表!C28</f>
        <v>0.22512814125204084</v>
      </c>
      <c r="G25" s="100">
        <f t="shared" si="0"/>
        <v>6.083750490383904E-4</v>
      </c>
      <c r="H25" s="100">
        <v>3.3467579464215844E-2</v>
      </c>
      <c r="I25" s="100">
        <f t="shared" si="1"/>
        <v>3.3467579464215844E-2</v>
      </c>
      <c r="J25" s="81">
        <f>分析係数表!G28</f>
        <v>0.17968722251031818</v>
      </c>
      <c r="K25" s="101">
        <f t="shared" si="2"/>
        <v>6.0136963980683081E-3</v>
      </c>
      <c r="L25" s="75"/>
      <c r="M25" s="76"/>
      <c r="N25" s="77">
        <f>分析係数表!H28</f>
        <v>8.1409051127791718E-3</v>
      </c>
      <c r="O25" s="78">
        <f t="shared" si="3"/>
        <v>0.19168825031898695</v>
      </c>
      <c r="P25" s="72">
        <f>分析係数表!C28</f>
        <v>0.22512814125204084</v>
      </c>
      <c r="Q25" s="78">
        <f t="shared" si="4"/>
        <v>4.3154419494169455E-2</v>
      </c>
      <c r="R25" s="79">
        <v>5.5533822433514096E-2</v>
      </c>
      <c r="S25" s="80">
        <f t="shared" si="5"/>
        <v>8.900140189772994E-2</v>
      </c>
      <c r="T25" s="81">
        <f>分析係数表!F28</f>
        <v>0.30733691598411605</v>
      </c>
      <c r="U25" s="82">
        <f t="shared" si="6"/>
        <v>2.7353416377511174E-2</v>
      </c>
      <c r="V25" s="83">
        <f>分析係数表!D28</f>
        <v>2.8688437249149327E-2</v>
      </c>
      <c r="W25" s="84">
        <f t="shared" si="7"/>
        <v>0</v>
      </c>
      <c r="X25" s="72">
        <f>分析係数表!E28</f>
        <v>2.8133457885501985E-2</v>
      </c>
      <c r="Y25" s="85">
        <f t="shared" si="8"/>
        <v>0</v>
      </c>
    </row>
    <row r="26" spans="1:25" x14ac:dyDescent="0.15">
      <c r="A26" s="10" t="s">
        <v>14</v>
      </c>
      <c r="B26" s="9" t="s">
        <v>55</v>
      </c>
      <c r="C26" s="86"/>
      <c r="D26" s="99">
        <f>投入係数表!AM26</f>
        <v>6.3479892193121761E-3</v>
      </c>
      <c r="E26" s="100">
        <f t="shared" si="9"/>
        <v>0.63479892193121756</v>
      </c>
      <c r="F26" s="81">
        <f>分析係数表!C29</f>
        <v>0.20292812083079403</v>
      </c>
      <c r="G26" s="100">
        <f t="shared" si="0"/>
        <v>0.12881855233291592</v>
      </c>
      <c r="H26" s="100">
        <v>0.18164136332223504</v>
      </c>
      <c r="I26" s="100">
        <f t="shared" si="1"/>
        <v>0.18164136332223504</v>
      </c>
      <c r="J26" s="81">
        <f>分析係数表!G29</f>
        <v>0.25422836329948895</v>
      </c>
      <c r="K26" s="101">
        <f t="shared" si="2"/>
        <v>4.6178386504899638E-2</v>
      </c>
      <c r="L26" s="75"/>
      <c r="M26" s="76"/>
      <c r="N26" s="77">
        <f>分析係数表!H29</f>
        <v>1.2173975242294967E-2</v>
      </c>
      <c r="O26" s="78">
        <f t="shared" si="3"/>
        <v>0.28665215738223138</v>
      </c>
      <c r="P26" s="72">
        <f>分析係数表!C29</f>
        <v>0.20292812083079403</v>
      </c>
      <c r="Q26" s="78">
        <f t="shared" si="4"/>
        <v>5.8169783629669236E-2</v>
      </c>
      <c r="R26" s="79">
        <v>8.4825359195219413E-2</v>
      </c>
      <c r="S26" s="80">
        <f t="shared" si="5"/>
        <v>0.26646672251745446</v>
      </c>
      <c r="T26" s="81">
        <f>分析係数表!F29</f>
        <v>0.40384720428768384</v>
      </c>
      <c r="U26" s="82">
        <f t="shared" si="6"/>
        <v>0.10761184092437599</v>
      </c>
      <c r="V26" s="83">
        <f>分析係数表!D29</f>
        <v>7.670374473161555E-2</v>
      </c>
      <c r="W26" s="84">
        <f t="shared" si="7"/>
        <v>0</v>
      </c>
      <c r="X26" s="72">
        <f>分析係数表!E29</f>
        <v>6.1557890505000185E-2</v>
      </c>
      <c r="Y26" s="85">
        <f t="shared" si="8"/>
        <v>0</v>
      </c>
    </row>
    <row r="27" spans="1:25" x14ac:dyDescent="0.15">
      <c r="A27" s="10" t="s">
        <v>15</v>
      </c>
      <c r="B27" s="9" t="s">
        <v>36</v>
      </c>
      <c r="C27" s="86"/>
      <c r="D27" s="99">
        <f>投入係数表!AM27</f>
        <v>2.2201494821832792E-3</v>
      </c>
      <c r="E27" s="100">
        <f t="shared" si="9"/>
        <v>0.22201494821832793</v>
      </c>
      <c r="F27" s="81">
        <f>分析係数表!C30</f>
        <v>1</v>
      </c>
      <c r="G27" s="100">
        <f t="shared" si="0"/>
        <v>0.22201494821832793</v>
      </c>
      <c r="H27" s="100">
        <v>0.39277149715158349</v>
      </c>
      <c r="I27" s="100">
        <f t="shared" si="1"/>
        <v>0.39277149715158349</v>
      </c>
      <c r="J27" s="81">
        <f>分析係数表!G30</f>
        <v>0.34673715455884868</v>
      </c>
      <c r="K27" s="101">
        <f t="shared" si="2"/>
        <v>0.13618847131415901</v>
      </c>
      <c r="L27" s="75"/>
      <c r="M27" s="76"/>
      <c r="N27" s="77">
        <f>分析係数表!H30</f>
        <v>0</v>
      </c>
      <c r="O27" s="78">
        <f t="shared" si="3"/>
        <v>0</v>
      </c>
      <c r="P27" s="72">
        <f>分析係数表!C30</f>
        <v>1</v>
      </c>
      <c r="Q27" s="78">
        <f t="shared" si="4"/>
        <v>0</v>
      </c>
      <c r="R27" s="79">
        <v>0.10124303286603939</v>
      </c>
      <c r="S27" s="80">
        <f t="shared" si="5"/>
        <v>0.49401453001762285</v>
      </c>
      <c r="T27" s="81">
        <f>分析係数表!F30</f>
        <v>0.44336430675838301</v>
      </c>
      <c r="U27" s="82">
        <f t="shared" si="6"/>
        <v>0.21902840962983175</v>
      </c>
      <c r="V27" s="83">
        <f>分析係数表!D30</f>
        <v>8.6867041025616112E-2</v>
      </c>
      <c r="W27" s="84">
        <f t="shared" si="7"/>
        <v>0</v>
      </c>
      <c r="X27" s="72">
        <f>分析係数表!E30</f>
        <v>6.5897217034789901E-2</v>
      </c>
      <c r="Y27" s="85">
        <f t="shared" si="8"/>
        <v>0</v>
      </c>
    </row>
    <row r="28" spans="1:25" x14ac:dyDescent="0.15">
      <c r="A28" s="10" t="s">
        <v>16</v>
      </c>
      <c r="B28" s="9" t="s">
        <v>154</v>
      </c>
      <c r="C28" s="86"/>
      <c r="D28" s="99">
        <f>投入係数表!AM28</f>
        <v>3.5576438716400607E-2</v>
      </c>
      <c r="E28" s="100">
        <f t="shared" si="9"/>
        <v>3.5576438716400607</v>
      </c>
      <c r="F28" s="81">
        <f>分析係数表!C31</f>
        <v>0.99667993786519227</v>
      </c>
      <c r="G28" s="100">
        <f t="shared" si="0"/>
        <v>3.5458322729326976</v>
      </c>
      <c r="H28" s="100">
        <v>4.4819706791561691</v>
      </c>
      <c r="I28" s="100">
        <f t="shared" si="1"/>
        <v>4.4819706791561691</v>
      </c>
      <c r="J28" s="81">
        <f>分析係数表!G31</f>
        <v>7.0744430198025232E-2</v>
      </c>
      <c r="K28" s="101">
        <f t="shared" si="2"/>
        <v>0.31707446186115934</v>
      </c>
      <c r="L28" s="75"/>
      <c r="M28" s="76"/>
      <c r="N28" s="77">
        <f>分析係数表!H31</f>
        <v>1.5783931066306964E-2</v>
      </c>
      <c r="O28" s="78">
        <f t="shared" si="3"/>
        <v>0.37165328514964052</v>
      </c>
      <c r="P28" s="72">
        <f>分析係数表!C31</f>
        <v>0.99667993786519227</v>
      </c>
      <c r="Q28" s="78">
        <f t="shared" si="4"/>
        <v>0.37041937315033829</v>
      </c>
      <c r="R28" s="79">
        <v>0.70234036371438169</v>
      </c>
      <c r="S28" s="80">
        <f t="shared" si="5"/>
        <v>5.1843110428705508</v>
      </c>
      <c r="T28" s="81">
        <f>分析係数表!F31</f>
        <v>0.308369223350977</v>
      </c>
      <c r="U28" s="82">
        <f t="shared" si="6"/>
        <v>1.5986819698998853</v>
      </c>
      <c r="V28" s="83">
        <f>分析係数表!D31</f>
        <v>6.5953615120199595E-3</v>
      </c>
      <c r="W28" s="84">
        <f t="shared" si="7"/>
        <v>0</v>
      </c>
      <c r="X28" s="72">
        <f>分析係数表!E31</f>
        <v>6.5953615120199595E-3</v>
      </c>
      <c r="Y28" s="85">
        <f t="shared" si="8"/>
        <v>0</v>
      </c>
    </row>
    <row r="29" spans="1:25" x14ac:dyDescent="0.15">
      <c r="A29" s="10" t="s">
        <v>17</v>
      </c>
      <c r="B29" s="9" t="s">
        <v>229</v>
      </c>
      <c r="C29" s="86"/>
      <c r="D29" s="99">
        <f>投入係数表!AM29</f>
        <v>8.6314750313409277E-3</v>
      </c>
      <c r="E29" s="100">
        <f t="shared" si="9"/>
        <v>0.86314750313409272</v>
      </c>
      <c r="F29" s="81">
        <f>分析係数表!C32</f>
        <v>0.99973750468741629</v>
      </c>
      <c r="G29" s="100">
        <f t="shared" si="0"/>
        <v>0.86292093096045164</v>
      </c>
      <c r="H29" s="100">
        <v>1.0176960608985706</v>
      </c>
      <c r="I29" s="100">
        <f t="shared" si="1"/>
        <v>1.0176960608985706</v>
      </c>
      <c r="J29" s="81">
        <f>分析係数表!G32</f>
        <v>0.13654952076677315</v>
      </c>
      <c r="K29" s="101">
        <f t="shared" si="2"/>
        <v>0.1389659094019326</v>
      </c>
      <c r="L29" s="75"/>
      <c r="M29" s="76"/>
      <c r="N29" s="77">
        <f>分析係数表!H32</f>
        <v>6.1925380029087757E-3</v>
      </c>
      <c r="O29" s="78">
        <f t="shared" si="3"/>
        <v>0.14581140037464235</v>
      </c>
      <c r="P29" s="72">
        <f>分析係数表!C32</f>
        <v>0.99973750468741629</v>
      </c>
      <c r="Q29" s="78">
        <f t="shared" si="4"/>
        <v>0.14577312556552274</v>
      </c>
      <c r="R29" s="79">
        <v>0.21710448687986467</v>
      </c>
      <c r="S29" s="80">
        <f t="shared" si="5"/>
        <v>1.2348005477784352</v>
      </c>
      <c r="T29" s="81">
        <f>分析係数表!F32</f>
        <v>0.46980830670926516</v>
      </c>
      <c r="U29" s="82">
        <f t="shared" si="6"/>
        <v>0.58011955447545971</v>
      </c>
      <c r="V29" s="83">
        <f>分析係数表!D32</f>
        <v>1.7896698615548455E-2</v>
      </c>
      <c r="W29" s="84">
        <f t="shared" si="7"/>
        <v>0</v>
      </c>
      <c r="X29" s="72">
        <f>分析係数表!E32</f>
        <v>1.7896698615548455E-2</v>
      </c>
      <c r="Y29" s="85">
        <f t="shared" si="8"/>
        <v>0</v>
      </c>
    </row>
    <row r="30" spans="1:25" x14ac:dyDescent="0.15">
      <c r="A30" s="10" t="s">
        <v>18</v>
      </c>
      <c r="B30" s="9" t="s">
        <v>230</v>
      </c>
      <c r="C30" s="86"/>
      <c r="D30" s="99">
        <f>投入係数表!AM30</f>
        <v>1.7188635435663166E-2</v>
      </c>
      <c r="E30" s="100">
        <f t="shared" si="9"/>
        <v>1.7188635435663167</v>
      </c>
      <c r="F30" s="81">
        <f>分析係数表!C33</f>
        <v>0.92720800471848297</v>
      </c>
      <c r="G30" s="100">
        <f t="shared" si="0"/>
        <v>1.5937440366134656</v>
      </c>
      <c r="H30" s="100">
        <v>1.6800847609704896</v>
      </c>
      <c r="I30" s="100">
        <f t="shared" si="1"/>
        <v>1.6800847609704896</v>
      </c>
      <c r="J30" s="81">
        <f>分析係数表!G33</f>
        <v>0.48251618559482062</v>
      </c>
      <c r="K30" s="101">
        <f t="shared" si="2"/>
        <v>0.81066809033946663</v>
      </c>
      <c r="L30" s="75"/>
      <c r="M30" s="76"/>
      <c r="N30" s="77">
        <f>分析係数表!H33</f>
        <v>1.0711870111293417E-3</v>
      </c>
      <c r="O30" s="78">
        <f t="shared" si="3"/>
        <v>2.522249812314924E-2</v>
      </c>
      <c r="P30" s="72">
        <f>分析係数表!C33</f>
        <v>0.92720800471848297</v>
      </c>
      <c r="Q30" s="78">
        <f t="shared" si="4"/>
        <v>2.3386502158780888E-2</v>
      </c>
      <c r="R30" s="79">
        <v>9.5004652031885295E-2</v>
      </c>
      <c r="S30" s="80">
        <f t="shared" si="5"/>
        <v>1.7750894130023749</v>
      </c>
      <c r="T30" s="81">
        <f>分析係数表!F33</f>
        <v>0.61375438359859724</v>
      </c>
      <c r="U30" s="82">
        <f t="shared" si="6"/>
        <v>1.0894689085096685</v>
      </c>
      <c r="V30" s="83">
        <f>分析係数表!D33</f>
        <v>6.3927479543206545E-2</v>
      </c>
      <c r="W30" s="84">
        <f t="shared" si="7"/>
        <v>0</v>
      </c>
      <c r="X30" s="72">
        <f>分析係数表!E33</f>
        <v>6.2471900008991998E-2</v>
      </c>
      <c r="Y30" s="85">
        <f t="shared" si="8"/>
        <v>0</v>
      </c>
    </row>
    <row r="31" spans="1:25" x14ac:dyDescent="0.15">
      <c r="A31" s="10" t="s">
        <v>19</v>
      </c>
      <c r="B31" s="9" t="s">
        <v>231</v>
      </c>
      <c r="C31" s="86"/>
      <c r="D31" s="99">
        <f>投入係数表!AM31</f>
        <v>8.0120879496721073E-2</v>
      </c>
      <c r="E31" s="100">
        <f t="shared" si="9"/>
        <v>8.0120879496721074</v>
      </c>
      <c r="F31" s="81">
        <f>分析係数表!C34</f>
        <v>0.43058167090385968</v>
      </c>
      <c r="G31" s="100">
        <f t="shared" si="0"/>
        <v>3.449858216798495</v>
      </c>
      <c r="H31" s="100">
        <v>3.8675679994892418</v>
      </c>
      <c r="I31" s="100">
        <f t="shared" si="1"/>
        <v>3.8675679994892418</v>
      </c>
      <c r="J31" s="81">
        <f>分析係数表!G34</f>
        <v>0.40252218378442245</v>
      </c>
      <c r="K31" s="101">
        <f t="shared" si="2"/>
        <v>1.5567819170891597</v>
      </c>
      <c r="L31" s="75"/>
      <c r="M31" s="76"/>
      <c r="N31" s="77">
        <f>分析係数表!H34</f>
        <v>0.17332617383102331</v>
      </c>
      <c r="O31" s="78">
        <f t="shared" si="3"/>
        <v>4.081191284738007</v>
      </c>
      <c r="P31" s="72">
        <f>分析係数表!C34</f>
        <v>0.43058167090385968</v>
      </c>
      <c r="Q31" s="78">
        <f t="shared" si="4"/>
        <v>1.7572861626607608</v>
      </c>
      <c r="R31" s="79">
        <v>1.9740455743649246</v>
      </c>
      <c r="S31" s="80">
        <f t="shared" si="5"/>
        <v>5.8416135738541666</v>
      </c>
      <c r="T31" s="81">
        <f>分析係数表!F34</f>
        <v>0.66293540075026103</v>
      </c>
      <c r="U31" s="82">
        <f t="shared" si="6"/>
        <v>3.8726124356111766</v>
      </c>
      <c r="V31" s="83">
        <f>分析係数表!D34</f>
        <v>0.16067471370017011</v>
      </c>
      <c r="W31" s="84">
        <f t="shared" si="7"/>
        <v>1</v>
      </c>
      <c r="X31" s="72">
        <f>分析係数表!E34</f>
        <v>0.14658203786750718</v>
      </c>
      <c r="Y31" s="85">
        <f t="shared" si="8"/>
        <v>1</v>
      </c>
    </row>
    <row r="32" spans="1:25" x14ac:dyDescent="0.15">
      <c r="A32" s="10" t="s">
        <v>20</v>
      </c>
      <c r="B32" s="9" t="s">
        <v>37</v>
      </c>
      <c r="C32" s="86"/>
      <c r="D32" s="99">
        <f>投入係数表!AM32</f>
        <v>7.6354056839711372E-3</v>
      </c>
      <c r="E32" s="100">
        <f t="shared" si="9"/>
        <v>0.76354056839711371</v>
      </c>
      <c r="F32" s="81">
        <f>分析係数表!C35</f>
        <v>0.85041941808411148</v>
      </c>
      <c r="G32" s="100">
        <f t="shared" si="0"/>
        <v>0.64932972585988513</v>
      </c>
      <c r="H32" s="100">
        <v>1.1106853388406033</v>
      </c>
      <c r="I32" s="100">
        <f t="shared" si="1"/>
        <v>1.1106853388406033</v>
      </c>
      <c r="J32" s="81">
        <f>分析係数表!G35</f>
        <v>0.31439227022235533</v>
      </c>
      <c r="K32" s="101">
        <f t="shared" si="2"/>
        <v>0.34919088518078323</v>
      </c>
      <c r="L32" s="75"/>
      <c r="M32" s="76"/>
      <c r="N32" s="77">
        <f>分析係数表!H35</f>
        <v>5.0116599150103677E-2</v>
      </c>
      <c r="O32" s="78">
        <f t="shared" si="3"/>
        <v>1.1800608249248847</v>
      </c>
      <c r="P32" s="72">
        <f>分析係数表!C35</f>
        <v>0.85041941808411148</v>
      </c>
      <c r="Q32" s="78">
        <f t="shared" si="4"/>
        <v>1.003546640036477</v>
      </c>
      <c r="R32" s="79">
        <v>1.5411367624361785</v>
      </c>
      <c r="S32" s="80">
        <f t="shared" si="5"/>
        <v>2.6518221012767818</v>
      </c>
      <c r="T32" s="81">
        <f>分析係数表!F35</f>
        <v>0.64510687312527537</v>
      </c>
      <c r="U32" s="82">
        <f t="shared" si="6"/>
        <v>1.710708663839162</v>
      </c>
      <c r="V32" s="83">
        <f>分析係数表!D35</f>
        <v>4.4457450663799247E-2</v>
      </c>
      <c r="W32" s="84">
        <f t="shared" si="7"/>
        <v>0</v>
      </c>
      <c r="X32" s="72">
        <f>分析係数表!E35</f>
        <v>4.3787951741632962E-2</v>
      </c>
      <c r="Y32" s="85">
        <f t="shared" si="8"/>
        <v>0</v>
      </c>
    </row>
    <row r="33" spans="1:25" x14ac:dyDescent="0.15">
      <c r="A33" s="10" t="s">
        <v>21</v>
      </c>
      <c r="B33" s="9" t="s">
        <v>38</v>
      </c>
      <c r="C33" s="86"/>
      <c r="D33" s="99">
        <f>投入係数表!AM33</f>
        <v>1.3047706190366206E-2</v>
      </c>
      <c r="E33" s="100">
        <f t="shared" si="9"/>
        <v>1.3047706190366206</v>
      </c>
      <c r="F33" s="81">
        <f>分析係数表!C36</f>
        <v>0.99367212085214862</v>
      </c>
      <c r="G33" s="100">
        <f t="shared" si="0"/>
        <v>1.2965141882436897</v>
      </c>
      <c r="H33" s="100">
        <v>1.6462100993755613</v>
      </c>
      <c r="I33" s="100">
        <f t="shared" si="1"/>
        <v>1.6462100993755613</v>
      </c>
      <c r="J33" s="81">
        <f>分析係数表!G36</f>
        <v>5.4622350270852466E-2</v>
      </c>
      <c r="K33" s="101">
        <f t="shared" si="2"/>
        <v>8.991986466750676E-2</v>
      </c>
      <c r="L33" s="75"/>
      <c r="M33" s="76"/>
      <c r="N33" s="77">
        <f>分析係数表!H36</f>
        <v>0.22260102528255266</v>
      </c>
      <c r="O33" s="78">
        <f t="shared" si="3"/>
        <v>5.2414320600106166</v>
      </c>
      <c r="P33" s="72">
        <f>分析係数表!C36</f>
        <v>0.99367212085214862</v>
      </c>
      <c r="Q33" s="78">
        <f t="shared" si="4"/>
        <v>5.2082649113731954</v>
      </c>
      <c r="R33" s="79">
        <v>5.5501257736274754</v>
      </c>
      <c r="S33" s="80">
        <f t="shared" si="5"/>
        <v>7.1963358730030365</v>
      </c>
      <c r="T33" s="81">
        <f>分析係数表!F36</f>
        <v>0.84078106922799567</v>
      </c>
      <c r="U33" s="82">
        <f t="shared" si="6"/>
        <v>6.0505429698272746</v>
      </c>
      <c r="V33" s="83">
        <f>分析係数表!D36</f>
        <v>1.6146279761308086E-2</v>
      </c>
      <c r="W33" s="84">
        <f t="shared" si="7"/>
        <v>0</v>
      </c>
      <c r="X33" s="72">
        <f>分析係数表!E36</f>
        <v>1.4152245516969955E-2</v>
      </c>
      <c r="Y33" s="85">
        <f t="shared" si="8"/>
        <v>0</v>
      </c>
    </row>
    <row r="34" spans="1:25" x14ac:dyDescent="0.15">
      <c r="A34" s="10" t="s">
        <v>22</v>
      </c>
      <c r="B34" s="9" t="s">
        <v>471</v>
      </c>
      <c r="C34" s="86"/>
      <c r="D34" s="99">
        <f>投入係数表!AM34</f>
        <v>2.8271226432023861E-2</v>
      </c>
      <c r="E34" s="100">
        <f t="shared" si="9"/>
        <v>2.8271226432023862</v>
      </c>
      <c r="F34" s="81">
        <f>分析係数表!C37</f>
        <v>0.57178358697686016</v>
      </c>
      <c r="G34" s="100">
        <f t="shared" si="0"/>
        <v>1.6165023257537623</v>
      </c>
      <c r="H34" s="100">
        <v>2.1375060154918417</v>
      </c>
      <c r="I34" s="100">
        <f t="shared" si="1"/>
        <v>2.1375060154918417</v>
      </c>
      <c r="J34" s="81">
        <f>分析係数表!G37</f>
        <v>0.36884830758302428</v>
      </c>
      <c r="K34" s="101">
        <f t="shared" si="2"/>
        <v>0.78841547626269948</v>
      </c>
      <c r="L34" s="75"/>
      <c r="M34" s="76"/>
      <c r="N34" s="77">
        <f>分析係数表!H37</f>
        <v>4.5622990798280361E-2</v>
      </c>
      <c r="O34" s="78">
        <f t="shared" si="3"/>
        <v>1.0742529435349322</v>
      </c>
      <c r="P34" s="72">
        <f>分析係数表!C37</f>
        <v>0.57178358697686016</v>
      </c>
      <c r="Q34" s="78">
        <f t="shared" si="4"/>
        <v>0.61424020137485391</v>
      </c>
      <c r="R34" s="79">
        <v>0.82966859601766119</v>
      </c>
      <c r="S34" s="80">
        <f t="shared" si="5"/>
        <v>2.967174611509503</v>
      </c>
      <c r="T34" s="81">
        <f>分析係数表!F37</f>
        <v>0.64429400301330442</v>
      </c>
      <c r="U34" s="82">
        <f t="shared" si="6"/>
        <v>1.911732808088904</v>
      </c>
      <c r="V34" s="83">
        <f>分析係数表!D37</f>
        <v>7.2142948725191447E-2</v>
      </c>
      <c r="W34" s="84">
        <f t="shared" si="7"/>
        <v>0</v>
      </c>
      <c r="X34" s="72">
        <f>分析係数表!E37</f>
        <v>6.9101643267789628E-2</v>
      </c>
      <c r="Y34" s="85">
        <f t="shared" si="8"/>
        <v>0</v>
      </c>
    </row>
    <row r="35" spans="1:25" x14ac:dyDescent="0.15">
      <c r="A35" s="10" t="s">
        <v>23</v>
      </c>
      <c r="B35" s="9" t="s">
        <v>155</v>
      </c>
      <c r="C35" s="86"/>
      <c r="D35" s="99">
        <f>投入係数表!AM35</f>
        <v>1.6253368964945031E-2</v>
      </c>
      <c r="E35" s="100">
        <f t="shared" si="9"/>
        <v>1.625336896494503</v>
      </c>
      <c r="F35" s="81">
        <f>分析係数表!C38</f>
        <v>0.42668283982472699</v>
      </c>
      <c r="G35" s="100">
        <f t="shared" si="0"/>
        <v>0.69350336266818291</v>
      </c>
      <c r="H35" s="100">
        <v>1.0285411777230964</v>
      </c>
      <c r="I35" s="100">
        <f t="shared" si="1"/>
        <v>1.0285411777230964</v>
      </c>
      <c r="J35" s="81">
        <f>分析係数表!G38</f>
        <v>0.18042179614021467</v>
      </c>
      <c r="K35" s="101">
        <f t="shared" si="2"/>
        <v>0.18557124668897279</v>
      </c>
      <c r="L35" s="75"/>
      <c r="M35" s="76"/>
      <c r="N35" s="77">
        <f>分析係数表!H38</f>
        <v>3.1385057501308801E-2</v>
      </c>
      <c r="O35" s="78">
        <f t="shared" si="3"/>
        <v>0.73900219634581465</v>
      </c>
      <c r="P35" s="72">
        <f>分析係数表!C38</f>
        <v>0.42668283982472699</v>
      </c>
      <c r="Q35" s="78">
        <f t="shared" si="4"/>
        <v>0.3153195557735427</v>
      </c>
      <c r="R35" s="79">
        <v>0.50528857652089976</v>
      </c>
      <c r="S35" s="80">
        <f t="shared" si="5"/>
        <v>1.533829754243996</v>
      </c>
      <c r="T35" s="81">
        <f>分析係数表!F38</f>
        <v>0.52437100026299643</v>
      </c>
      <c r="U35" s="82">
        <f t="shared" si="6"/>
        <v>0.80429584246607022</v>
      </c>
      <c r="V35" s="83">
        <f>分析係数表!D38</f>
        <v>3.745569762927526E-2</v>
      </c>
      <c r="W35" s="84">
        <f t="shared" si="7"/>
        <v>0</v>
      </c>
      <c r="X35" s="72">
        <f>分析係数表!E38</f>
        <v>3.4218337111297577E-2</v>
      </c>
      <c r="Y35" s="85">
        <f t="shared" si="8"/>
        <v>0</v>
      </c>
    </row>
    <row r="36" spans="1:25" x14ac:dyDescent="0.15">
      <c r="A36" s="10" t="s">
        <v>24</v>
      </c>
      <c r="B36" s="9" t="s">
        <v>39</v>
      </c>
      <c r="C36" s="86"/>
      <c r="D36" s="99">
        <f>投入係数表!AM36</f>
        <v>0</v>
      </c>
      <c r="E36" s="100">
        <f t="shared" si="9"/>
        <v>0</v>
      </c>
      <c r="F36" s="81">
        <f>分析係数表!C39</f>
        <v>1</v>
      </c>
      <c r="G36" s="100">
        <f t="shared" si="0"/>
        <v>0</v>
      </c>
      <c r="H36" s="100">
        <v>0.10434431603599659</v>
      </c>
      <c r="I36" s="100">
        <f t="shared" si="1"/>
        <v>0.10434431603599659</v>
      </c>
      <c r="J36" s="81">
        <f>分析係数表!G39</f>
        <v>0.351753812215997</v>
      </c>
      <c r="K36" s="101">
        <f t="shared" si="2"/>
        <v>3.6703510948732587E-2</v>
      </c>
      <c r="L36" s="75"/>
      <c r="M36" s="76"/>
      <c r="N36" s="77">
        <f>分析係数表!H39</f>
        <v>2.6196741762610056E-3</v>
      </c>
      <c r="O36" s="78">
        <f t="shared" si="3"/>
        <v>6.1683652161114072E-2</v>
      </c>
      <c r="P36" s="72">
        <f>分析係数表!C39</f>
        <v>1</v>
      </c>
      <c r="Q36" s="78">
        <f t="shared" si="4"/>
        <v>6.1683652161114072E-2</v>
      </c>
      <c r="R36" s="79">
        <v>8.0248801203274781E-2</v>
      </c>
      <c r="S36" s="80">
        <f t="shared" si="5"/>
        <v>0.18459311723927135</v>
      </c>
      <c r="T36" s="81">
        <f>分析係数表!F39</f>
        <v>0.70125652740175148</v>
      </c>
      <c r="U36" s="82">
        <f t="shared" si="6"/>
        <v>0.12944712837747582</v>
      </c>
      <c r="V36" s="83">
        <f>分析係数表!D39</f>
        <v>5.4632803645743147E-2</v>
      </c>
      <c r="W36" s="84">
        <f t="shared" si="7"/>
        <v>0</v>
      </c>
      <c r="X36" s="72">
        <f>分析係数表!E39</f>
        <v>5.4632803645743147E-2</v>
      </c>
      <c r="Y36" s="85">
        <f t="shared" si="8"/>
        <v>0</v>
      </c>
    </row>
    <row r="37" spans="1:25" x14ac:dyDescent="0.15">
      <c r="A37" s="10" t="s">
        <v>25</v>
      </c>
      <c r="B37" s="9" t="s">
        <v>40</v>
      </c>
      <c r="C37" s="86"/>
      <c r="D37" s="99">
        <f>投入係数表!AM37</f>
        <v>4.4462103551521362E-4</v>
      </c>
      <c r="E37" s="100">
        <f t="shared" si="9"/>
        <v>4.4462103551521359E-2</v>
      </c>
      <c r="F37" s="81">
        <f>分析係数表!C40</f>
        <v>0.86812466863195592</v>
      </c>
      <c r="G37" s="100">
        <f t="shared" si="0"/>
        <v>3.8598648912344193E-2</v>
      </c>
      <c r="H37" s="100">
        <v>5.1335118177563449E-2</v>
      </c>
      <c r="I37" s="100">
        <f t="shared" si="1"/>
        <v>5.1335118177563449E-2</v>
      </c>
      <c r="J37" s="81">
        <f>分析係数表!G40</f>
        <v>0.5308449982881025</v>
      </c>
      <c r="K37" s="101">
        <f t="shared" si="2"/>
        <v>2.7250990721088209E-2</v>
      </c>
      <c r="L37" s="75"/>
      <c r="M37" s="76"/>
      <c r="N37" s="77">
        <f>分析係数表!H40</f>
        <v>3.1726768564274997E-2</v>
      </c>
      <c r="O37" s="78">
        <f t="shared" si="3"/>
        <v>0.74704822990930753</v>
      </c>
      <c r="P37" s="72">
        <f>分析係数表!C40</f>
        <v>0.86812466863195592</v>
      </c>
      <c r="Q37" s="78">
        <f t="shared" si="4"/>
        <v>0.64853099704210682</v>
      </c>
      <c r="R37" s="79">
        <v>0.65420057639741613</v>
      </c>
      <c r="S37" s="80">
        <f t="shared" si="5"/>
        <v>0.70553569457497955</v>
      </c>
      <c r="T37" s="81">
        <f>分析係数表!F40</f>
        <v>0.72849135138041188</v>
      </c>
      <c r="U37" s="82">
        <f t="shared" si="6"/>
        <v>0.5139766515880444</v>
      </c>
      <c r="V37" s="83">
        <f>分析係数表!D40</f>
        <v>7.8167788596215718E-2</v>
      </c>
      <c r="W37" s="84">
        <f t="shared" si="7"/>
        <v>0</v>
      </c>
      <c r="X37" s="72">
        <f>分析係数表!E40</f>
        <v>7.1051953968348291E-2</v>
      </c>
      <c r="Y37" s="85">
        <f t="shared" si="8"/>
        <v>0</v>
      </c>
    </row>
    <row r="38" spans="1:25" x14ac:dyDescent="0.15">
      <c r="A38" s="10" t="s">
        <v>26</v>
      </c>
      <c r="B38" s="9" t="s">
        <v>233</v>
      </c>
      <c r="C38" s="86"/>
      <c r="D38" s="99">
        <f>投入係数表!AM38</f>
        <v>8.0648260003234374E-5</v>
      </c>
      <c r="E38" s="100">
        <f t="shared" si="9"/>
        <v>8.0648260003234381E-3</v>
      </c>
      <c r="F38" s="81">
        <f>分析係数表!C41</f>
        <v>0.9999434031873089</v>
      </c>
      <c r="G38" s="100">
        <f t="shared" si="0"/>
        <v>8.064369556876911E-3</v>
      </c>
      <c r="H38" s="100">
        <v>1.5303093864566573E-2</v>
      </c>
      <c r="I38" s="100">
        <f t="shared" si="1"/>
        <v>1.5303093864566573E-2</v>
      </c>
      <c r="J38" s="81">
        <f>分析係数表!G41</f>
        <v>0.50163334603597476</v>
      </c>
      <c r="K38" s="101">
        <f t="shared" si="2"/>
        <v>7.6765421799851264E-3</v>
      </c>
      <c r="L38" s="75"/>
      <c r="M38" s="76"/>
      <c r="N38" s="77">
        <f>分析係数表!H41</f>
        <v>4.605647758626856E-2</v>
      </c>
      <c r="O38" s="78">
        <f t="shared" si="3"/>
        <v>1.0844599564867743</v>
      </c>
      <c r="P38" s="72">
        <f>分析係数表!C41</f>
        <v>0.9999434031873089</v>
      </c>
      <c r="Q38" s="78">
        <f t="shared" si="4"/>
        <v>1.0843985795097459</v>
      </c>
      <c r="R38" s="79">
        <v>1.1047339166751595</v>
      </c>
      <c r="S38" s="80">
        <f t="shared" si="5"/>
        <v>1.1200370105397262</v>
      </c>
      <c r="T38" s="81">
        <f>分析係数表!F41</f>
        <v>0.6065809667987323</v>
      </c>
      <c r="U38" s="82">
        <f t="shared" si="6"/>
        <v>0.67939313270354906</v>
      </c>
      <c r="V38" s="83">
        <f>分析係数表!D41</f>
        <v>0.10372147914479408</v>
      </c>
      <c r="W38" s="84">
        <f t="shared" si="7"/>
        <v>0</v>
      </c>
      <c r="X38" s="72">
        <f>分析係数表!E41</f>
        <v>9.872112035903656E-2</v>
      </c>
      <c r="Y38" s="85">
        <f t="shared" si="8"/>
        <v>0</v>
      </c>
    </row>
    <row r="39" spans="1:25" x14ac:dyDescent="0.15">
      <c r="A39" s="10" t="s">
        <v>56</v>
      </c>
      <c r="B39" s="9" t="s">
        <v>472</v>
      </c>
      <c r="C39" s="86"/>
      <c r="D39" s="99">
        <f>投入係数表!AM39</f>
        <v>2.5731439605220434E-3</v>
      </c>
      <c r="E39" s="100">
        <f t="shared" si="9"/>
        <v>0.25731439605220435</v>
      </c>
      <c r="F39" s="81">
        <f>分析係数表!C42</f>
        <v>0.93692850875802069</v>
      </c>
      <c r="G39" s="100">
        <f>E39*F39</f>
        <v>0.24108519337516254</v>
      </c>
      <c r="H39" s="100">
        <v>0.28868109656686203</v>
      </c>
      <c r="I39" s="100">
        <f>C39+H39</f>
        <v>0.28868109656686203</v>
      </c>
      <c r="J39" s="81">
        <f>分析係数表!G42</f>
        <v>0.49922072097325781</v>
      </c>
      <c r="K39" s="101">
        <f>I39*J39</f>
        <v>0.14411558515945952</v>
      </c>
      <c r="L39" s="75"/>
      <c r="M39" s="76"/>
      <c r="N39" s="77">
        <f>分析係数表!H42</f>
        <v>1.1809361738003208E-2</v>
      </c>
      <c r="O39" s="78">
        <f t="shared" si="3"/>
        <v>0.27806685590627528</v>
      </c>
      <c r="P39" s="72">
        <f>分析係数表!C42</f>
        <v>0.93692850875802069</v>
      </c>
      <c r="Q39" s="78">
        <f>O39*P39</f>
        <v>0.26052876463929792</v>
      </c>
      <c r="R39" s="79">
        <v>0.28467022911818279</v>
      </c>
      <c r="S39" s="80">
        <f>I39+R39</f>
        <v>0.57335132568504488</v>
      </c>
      <c r="T39" s="81">
        <f>分析係数表!F42</f>
        <v>0.57339238661209846</v>
      </c>
      <c r="U39" s="82">
        <f>S39*T39</f>
        <v>0.32875528500175843</v>
      </c>
      <c r="V39" s="83">
        <f>分析係数表!D42</f>
        <v>0.13686157986208444</v>
      </c>
      <c r="W39" s="84">
        <f>ROUND(S39*V39,0)</f>
        <v>0</v>
      </c>
      <c r="X39" s="72">
        <f>分析係数表!E42</f>
        <v>0.12798116275158378</v>
      </c>
      <c r="Y39" s="85">
        <f>ROUND(S39*X39,0)</f>
        <v>0</v>
      </c>
    </row>
    <row r="40" spans="1:25" x14ac:dyDescent="0.15">
      <c r="A40" s="10" t="s">
        <v>156</v>
      </c>
      <c r="B40" s="9" t="s">
        <v>41</v>
      </c>
      <c r="C40" s="86"/>
      <c r="D40" s="99">
        <f>投入係数表!AM40</f>
        <v>4.0730326997026146E-2</v>
      </c>
      <c r="E40" s="100">
        <f t="shared" si="9"/>
        <v>4.0730326997026145</v>
      </c>
      <c r="F40" s="81">
        <f>分析係数表!C43</f>
        <v>0.64668770435795053</v>
      </c>
      <c r="G40" s="100">
        <f>E40*F40</f>
        <v>2.6339801663455495</v>
      </c>
      <c r="H40" s="100">
        <v>4.1348910328445951</v>
      </c>
      <c r="I40" s="100">
        <f>C40+H40</f>
        <v>4.1348910328445951</v>
      </c>
      <c r="J40" s="81">
        <f>分析係数表!G43</f>
        <v>0.34525361813281841</v>
      </c>
      <c r="K40" s="101">
        <f>I40*J40</f>
        <v>1.4275860896745429</v>
      </c>
      <c r="L40" s="75"/>
      <c r="M40" s="76"/>
      <c r="N40" s="77">
        <f>分析係数表!H43</f>
        <v>1.6687581740348217E-2</v>
      </c>
      <c r="O40" s="78">
        <f t="shared" si="3"/>
        <v>0.39293092126096557</v>
      </c>
      <c r="P40" s="72">
        <f>分析係数表!C43</f>
        <v>0.64668770435795053</v>
      </c>
      <c r="Q40" s="78">
        <f>O40*P40</f>
        <v>0.25410359544150846</v>
      </c>
      <c r="R40" s="79">
        <v>1.0241155802448225</v>
      </c>
      <c r="S40" s="80">
        <f>I40+R40</f>
        <v>5.1590066130894172</v>
      </c>
      <c r="T40" s="81">
        <f>分析係数表!F43</f>
        <v>0.5971160790993254</v>
      </c>
      <c r="U40" s="82">
        <f>S40*T40</f>
        <v>3.0805258008554435</v>
      </c>
      <c r="V40" s="83">
        <f>分析係数表!D43</f>
        <v>0.11965406207615147</v>
      </c>
      <c r="W40" s="84">
        <f>ROUND(S40*V40,0)</f>
        <v>1</v>
      </c>
      <c r="X40" s="72">
        <f>分析係数表!E43</f>
        <v>0.10089499703022012</v>
      </c>
      <c r="Y40" s="85">
        <f>ROUND(S40*X40,0)</f>
        <v>1</v>
      </c>
    </row>
    <row r="41" spans="1:25" x14ac:dyDescent="0.15">
      <c r="A41" s="10" t="s">
        <v>166</v>
      </c>
      <c r="B41" s="9" t="s">
        <v>42</v>
      </c>
      <c r="C41" s="347">
        <f>最終需要_まとめ!C42</f>
        <v>100</v>
      </c>
      <c r="D41" s="99">
        <f>投入係数表!AM41</f>
        <v>1.6852952887482165E-2</v>
      </c>
      <c r="E41" s="100">
        <f t="shared" si="9"/>
        <v>1.6852952887482164</v>
      </c>
      <c r="F41" s="81">
        <f>分析係数表!C44</f>
        <v>0.69156580457188765</v>
      </c>
      <c r="G41" s="100">
        <f>E41*F41</f>
        <v>1.165492592304372</v>
      </c>
      <c r="H41" s="100">
        <v>1.1936951299016567</v>
      </c>
      <c r="I41" s="100">
        <f>C41+H41</f>
        <v>101.19369512990166</v>
      </c>
      <c r="J41" s="81">
        <f>分析係数表!G44</f>
        <v>0.27271905819722003</v>
      </c>
      <c r="K41" s="101">
        <f>I41*J41</f>
        <v>27.597449231323392</v>
      </c>
      <c r="L41" s="75"/>
      <c r="M41" s="76"/>
      <c r="N41" s="77">
        <f>分析係数表!H44</f>
        <v>0.15674397651271663</v>
      </c>
      <c r="O41" s="78">
        <f t="shared" si="3"/>
        <v>3.6907417774220721</v>
      </c>
      <c r="P41" s="72">
        <f>分析係数表!C44</f>
        <v>0.69156580457188765</v>
      </c>
      <c r="Q41" s="78">
        <f>O41*P41</f>
        <v>2.5523908067699739</v>
      </c>
      <c r="R41" s="79">
        <v>2.6009598539292171</v>
      </c>
      <c r="S41" s="80">
        <f>I41+R41</f>
        <v>103.79465498383087</v>
      </c>
      <c r="T41" s="81">
        <f>分析係数表!F44</f>
        <v>0.50862281906626206</v>
      </c>
      <c r="U41" s="82">
        <f>S41*T41</f>
        <v>52.792330021886102</v>
      </c>
      <c r="V41" s="83">
        <f>分析係数表!D44</f>
        <v>0.14406819380410243</v>
      </c>
      <c r="W41" s="84">
        <f>ROUND(S41*V41,0)</f>
        <v>15</v>
      </c>
      <c r="X41" s="72">
        <f>分析係数表!E44</f>
        <v>0.11993705213297758</v>
      </c>
      <c r="Y41" s="85">
        <f>ROUND(S41*X41,0)</f>
        <v>12</v>
      </c>
    </row>
    <row r="42" spans="1:25" x14ac:dyDescent="0.15">
      <c r="A42" s="10" t="s">
        <v>282</v>
      </c>
      <c r="B42" s="9" t="s">
        <v>236</v>
      </c>
      <c r="C42" s="86"/>
      <c r="D42" s="99">
        <f>投入係数表!AM42</f>
        <v>1.8342201123248698E-3</v>
      </c>
      <c r="E42" s="100">
        <f t="shared" si="9"/>
        <v>0.18342201123248697</v>
      </c>
      <c r="F42" s="81">
        <f>分析係数表!C45</f>
        <v>1</v>
      </c>
      <c r="G42" s="100">
        <f>E42*F42</f>
        <v>0.18342201123248697</v>
      </c>
      <c r="H42" s="100">
        <v>0.22492452920474038</v>
      </c>
      <c r="I42" s="100">
        <f>C42+H42</f>
        <v>0.22492452920474038</v>
      </c>
      <c r="J42" s="81">
        <f>分析係数表!G45</f>
        <v>0</v>
      </c>
      <c r="K42" s="101">
        <f>I42*J42</f>
        <v>0</v>
      </c>
      <c r="L42" s="75"/>
      <c r="M42" s="76"/>
      <c r="N42" s="77">
        <f>分析係数表!H45</f>
        <v>0</v>
      </c>
      <c r="O42" s="78">
        <f t="shared" si="3"/>
        <v>0</v>
      </c>
      <c r="P42" s="72">
        <f>分析係数表!C45</f>
        <v>1</v>
      </c>
      <c r="Q42" s="78">
        <f>O42*P42</f>
        <v>0</v>
      </c>
      <c r="R42" s="79">
        <v>2.8789083628302153E-2</v>
      </c>
      <c r="S42" s="80">
        <f>I42+R42</f>
        <v>0.2537136128330425</v>
      </c>
      <c r="T42" s="81">
        <f>分析係数表!F45</f>
        <v>0</v>
      </c>
      <c r="U42" s="82">
        <f>S42*T42</f>
        <v>0</v>
      </c>
      <c r="V42" s="83">
        <f>分析係数表!D45</f>
        <v>0</v>
      </c>
      <c r="W42" s="84">
        <f>ROUND(S42*V42,0)</f>
        <v>0</v>
      </c>
      <c r="X42" s="72">
        <f>分析係数表!E45</f>
        <v>0</v>
      </c>
      <c r="Y42" s="85">
        <f>ROUND(S42*X42,0)</f>
        <v>0</v>
      </c>
    </row>
    <row r="43" spans="1:25" x14ac:dyDescent="0.15">
      <c r="A43" s="10" t="s">
        <v>875</v>
      </c>
      <c r="B43" s="9" t="s">
        <v>237</v>
      </c>
      <c r="C43" s="86"/>
      <c r="D43" s="459">
        <f>投入係数表!AM43</f>
        <v>2.6309911417809078E-3</v>
      </c>
      <c r="E43" s="443">
        <f t="shared" si="9"/>
        <v>0.26309911417809079</v>
      </c>
      <c r="F43" s="453">
        <f>分析係数表!C46</f>
        <v>0.99300149364803736</v>
      </c>
      <c r="G43" s="443">
        <f>E43*F43</f>
        <v>0.2612578133563197</v>
      </c>
      <c r="H43" s="443">
        <v>0.42313038222099197</v>
      </c>
      <c r="I43" s="443">
        <f>C43+H43</f>
        <v>0.42313038222099197</v>
      </c>
      <c r="J43" s="453">
        <f>分析係数表!G46</f>
        <v>1.2662527198429125E-2</v>
      </c>
      <c r="K43" s="460">
        <f>I43*J43</f>
        <v>5.3578999733550226E-3</v>
      </c>
      <c r="L43" s="448"/>
      <c r="M43" s="449"/>
      <c r="N43" s="450">
        <f>分析係数表!H46</f>
        <v>3.642815848522589E-5</v>
      </c>
      <c r="O43" s="451">
        <f t="shared" si="3"/>
        <v>8.5774859989639133E-4</v>
      </c>
      <c r="P43" s="447">
        <f>分析係数表!C46</f>
        <v>0.99300149364803736</v>
      </c>
      <c r="Q43" s="451">
        <f>O43*P43</f>
        <v>8.5174564087162942E-4</v>
      </c>
      <c r="R43" s="452">
        <v>7.5284202423533716E-2</v>
      </c>
      <c r="S43" s="444">
        <f>I43+R43</f>
        <v>0.4984145846445257</v>
      </c>
      <c r="T43" s="453">
        <f>分析係数表!F46</f>
        <v>0.42786180544499286</v>
      </c>
      <c r="U43" s="445">
        <f>S43*T43</f>
        <v>0.21325256404612297</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99">
        <f>投入係数表!AM44</f>
        <v>0.47022031331215647</v>
      </c>
      <c r="E44" s="443">
        <f>SUM(E5:E43)</f>
        <v>47.022031331215643</v>
      </c>
      <c r="F44" s="453">
        <f>分析係数表!C47</f>
        <v>0.58532523599566522</v>
      </c>
      <c r="G44" s="443">
        <f>SUM(G5:G43)</f>
        <v>23.416354550985567</v>
      </c>
      <c r="H44" s="443">
        <f>SUM(H5:H43)</f>
        <v>29.787460428193693</v>
      </c>
      <c r="I44" s="443">
        <f>SUM(I5:I43)</f>
        <v>129.7874604281937</v>
      </c>
      <c r="J44" s="81">
        <f>分析係数表!G47</f>
        <v>0.25475569279079324</v>
      </c>
      <c r="K44" s="460">
        <f>SUM(K5:K43)</f>
        <v>34.525376702374764</v>
      </c>
      <c r="L44" s="15">
        <f>最終需要_まとめ!M21</f>
        <v>0.68200000000000005</v>
      </c>
      <c r="M44" s="441">
        <f>K44*L44</f>
        <v>23.546306911019592</v>
      </c>
      <c r="N44" s="77">
        <f>分析係数表!H47</f>
        <v>1</v>
      </c>
      <c r="O44" s="443">
        <f>SUM(O5:O43)</f>
        <v>23.546306911019592</v>
      </c>
      <c r="P44" s="72">
        <f>分析係数表!C47</f>
        <v>0.58532523599566522</v>
      </c>
      <c r="Q44" s="443">
        <f>SUM(Q5:Q43)</f>
        <v>15.290094742197512</v>
      </c>
      <c r="R44" s="441">
        <f>SUM(R5:R43)</f>
        <v>18.773962375523563</v>
      </c>
      <c r="S44" s="444">
        <f>SUM(S5:S43)</f>
        <v>148.56142280371728</v>
      </c>
      <c r="T44" s="453">
        <f>分析係数表!F47</f>
        <v>0.5063294671067512</v>
      </c>
      <c r="U44" s="445">
        <f>SUM(U5:U43)</f>
        <v>78.197192386740198</v>
      </c>
      <c r="V44" s="454">
        <f>分析係数表!D47</f>
        <v>6.4581730562403572E-2</v>
      </c>
      <c r="W44" s="458">
        <f>SUM(W5:W43)</f>
        <v>17</v>
      </c>
      <c r="X44" s="88">
        <f>分析係数表!E47</f>
        <v>5.7136770824146227E-2</v>
      </c>
      <c r="Y44" s="95">
        <f>SUM(Y5:Y43)</f>
        <v>14</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6"/>
  <sheetViews>
    <sheetView zoomScaleNormal="100"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851</v>
      </c>
      <c r="C1" s="58"/>
      <c r="D1" s="58"/>
      <c r="E1" s="58"/>
      <c r="F1" s="59"/>
      <c r="G1" s="58" t="s">
        <v>445</v>
      </c>
    </row>
    <row r="2" spans="1:25" x14ac:dyDescent="0.15">
      <c r="B2" s="5" t="s">
        <v>241</v>
      </c>
      <c r="S2" s="5" t="s">
        <v>139</v>
      </c>
      <c r="U2" s="60" t="s">
        <v>170</v>
      </c>
      <c r="W2" s="5" t="s">
        <v>122</v>
      </c>
      <c r="Y2" s="5" t="s">
        <v>140</v>
      </c>
    </row>
    <row r="3" spans="1:25" ht="45" x14ac:dyDescent="0.15">
      <c r="B3" s="61"/>
      <c r="C3" s="62" t="s">
        <v>185</v>
      </c>
      <c r="D3" s="62" t="s">
        <v>258</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853</v>
      </c>
      <c r="D4" s="68" t="s">
        <v>854</v>
      </c>
      <c r="E4" s="68" t="s">
        <v>855</v>
      </c>
      <c r="F4" s="68" t="s">
        <v>856</v>
      </c>
      <c r="G4" s="68" t="s">
        <v>857</v>
      </c>
      <c r="H4" s="68" t="s">
        <v>144</v>
      </c>
      <c r="I4" s="68" t="s">
        <v>858</v>
      </c>
      <c r="J4" s="68" t="s">
        <v>859</v>
      </c>
      <c r="K4" s="69" t="s">
        <v>860</v>
      </c>
      <c r="L4" s="68" t="s">
        <v>861</v>
      </c>
      <c r="M4" s="68" t="s">
        <v>862</v>
      </c>
      <c r="N4" s="68" t="s">
        <v>863</v>
      </c>
      <c r="O4" s="68" t="s">
        <v>864</v>
      </c>
      <c r="P4" s="68" t="s">
        <v>865</v>
      </c>
      <c r="Q4" s="68" t="s">
        <v>866</v>
      </c>
      <c r="R4" s="68" t="s">
        <v>145</v>
      </c>
      <c r="S4" s="68" t="s">
        <v>867</v>
      </c>
      <c r="T4" s="70" t="s">
        <v>868</v>
      </c>
      <c r="U4" s="69" t="s">
        <v>869</v>
      </c>
      <c r="V4" s="68" t="s">
        <v>870</v>
      </c>
      <c r="W4" s="68" t="s">
        <v>871</v>
      </c>
      <c r="X4" s="68" t="s">
        <v>872</v>
      </c>
      <c r="Y4" s="69" t="s">
        <v>873</v>
      </c>
    </row>
    <row r="5" spans="1:25" x14ac:dyDescent="0.15">
      <c r="A5" s="8" t="s">
        <v>219</v>
      </c>
      <c r="B5" s="9" t="s">
        <v>220</v>
      </c>
      <c r="C5" s="86"/>
      <c r="D5" s="99">
        <f>投入係数表!AN5</f>
        <v>0</v>
      </c>
      <c r="E5" s="100">
        <f>$C$42*D5</f>
        <v>0</v>
      </c>
      <c r="F5" s="81">
        <f>分析係数表!C8</f>
        <v>0.16988323914406789</v>
      </c>
      <c r="G5" s="100">
        <f t="shared" ref="G5:G38" si="0">E5*F5</f>
        <v>0</v>
      </c>
      <c r="H5" s="100">
        <f t="array" ref="H5:H43">MMULT(逆行列係数!C5:AO43,'38'!G5:G43)</f>
        <v>3.3906154868247186E-3</v>
      </c>
      <c r="I5" s="100">
        <f t="shared" ref="I5:I38" si="1">C5+H5</f>
        <v>3.3906154868247186E-3</v>
      </c>
      <c r="J5" s="81">
        <f>分析係数表!G8</f>
        <v>0.11982810575688495</v>
      </c>
      <c r="K5" s="101">
        <f t="shared" ref="K5:K38" si="2">I5*J5</f>
        <v>4.0629103113616432E-4</v>
      </c>
      <c r="L5" s="75" t="s">
        <v>495</v>
      </c>
      <c r="M5" s="76" t="s">
        <v>495</v>
      </c>
      <c r="N5" s="77">
        <f>分析係数表!H8</f>
        <v>1.1007693311748612E-2</v>
      </c>
      <c r="O5" s="78">
        <f t="shared" ref="O5:O43" si="3">$M$44*N5</f>
        <v>8.5219023335274841E-2</v>
      </c>
      <c r="P5" s="72">
        <f>分析係数表!C8</f>
        <v>0.16988323914406789</v>
      </c>
      <c r="Q5" s="78">
        <f t="shared" ref="Q5:Q38" si="4">O5*P5</f>
        <v>1.4477283720890398E-2</v>
      </c>
      <c r="R5" s="79">
        <f t="array" ref="R5:R43">MMULT(逆行列係数!C5:AO43,'38'!Q5:Q43)</f>
        <v>2.4260923878007695E-2</v>
      </c>
      <c r="S5" s="80">
        <f t="shared" ref="S5:S38" si="5">I5+R5</f>
        <v>2.7651539364832414E-2</v>
      </c>
      <c r="T5" s="81">
        <f>分析係数表!F8</f>
        <v>0.4520504153237429</v>
      </c>
      <c r="U5" s="82">
        <f t="shared" ref="U5:U38" si="6">S5*T5</f>
        <v>1.2499889854213318E-2</v>
      </c>
      <c r="V5" s="83">
        <f>分析係数表!D8</f>
        <v>0.2736524906322878</v>
      </c>
      <c r="W5" s="84">
        <f t="shared" ref="W5:W38" si="7">ROUND(S5*V5,0)</f>
        <v>0</v>
      </c>
      <c r="X5" s="72">
        <f>分析係数表!E8</f>
        <v>4.6479574456934729E-2</v>
      </c>
      <c r="Y5" s="85">
        <f t="shared" ref="Y5:Y38" si="8">ROUND(S5*X5,0)</f>
        <v>0</v>
      </c>
    </row>
    <row r="6" spans="1:25" x14ac:dyDescent="0.15">
      <c r="A6" s="10" t="s">
        <v>177</v>
      </c>
      <c r="B6" s="9" t="s">
        <v>221</v>
      </c>
      <c r="C6" s="86"/>
      <c r="D6" s="99">
        <f>投入係数表!AN6</f>
        <v>0</v>
      </c>
      <c r="E6" s="100">
        <f t="shared" ref="E6:E43" si="9">$C$42*D6</f>
        <v>0</v>
      </c>
      <c r="F6" s="81">
        <f>分析係数表!C9</f>
        <v>0.40976645435244163</v>
      </c>
      <c r="G6" s="100">
        <f t="shared" si="0"/>
        <v>0</v>
      </c>
      <c r="H6" s="100">
        <v>7.279308552882717E-2</v>
      </c>
      <c r="I6" s="100">
        <f t="shared" si="1"/>
        <v>7.279308552882717E-2</v>
      </c>
      <c r="J6" s="81">
        <f>分析係数表!G9</f>
        <v>0.27278621711745094</v>
      </c>
      <c r="K6" s="101">
        <f t="shared" si="2"/>
        <v>1.9856950433715825E-2</v>
      </c>
      <c r="L6" s="75"/>
      <c r="M6" s="76"/>
      <c r="N6" s="77">
        <f>分析係数表!H9</f>
        <v>5.6766522140644718E-4</v>
      </c>
      <c r="O6" s="78">
        <f t="shared" si="3"/>
        <v>4.3947332451593621E-3</v>
      </c>
      <c r="P6" s="72">
        <f>分析係数表!C9</f>
        <v>0.40976645435244163</v>
      </c>
      <c r="Q6" s="78">
        <f t="shared" si="4"/>
        <v>1.8008142596937515E-3</v>
      </c>
      <c r="R6" s="79">
        <v>2.4240453875097275E-3</v>
      </c>
      <c r="S6" s="80">
        <f t="shared" si="5"/>
        <v>7.5217130916336902E-2</v>
      </c>
      <c r="T6" s="81">
        <f>分析係数表!F9</f>
        <v>0.74407187847350875</v>
      </c>
      <c r="U6" s="82">
        <f t="shared" si="6"/>
        <v>5.596695189430663E-2</v>
      </c>
      <c r="V6" s="83">
        <f>分析係数表!D9</f>
        <v>0.14440533530937386</v>
      </c>
      <c r="W6" s="84">
        <f t="shared" si="7"/>
        <v>0</v>
      </c>
      <c r="X6" s="72">
        <f>分析係数表!E9</f>
        <v>0.11439422008151168</v>
      </c>
      <c r="Y6" s="85">
        <f t="shared" si="8"/>
        <v>0</v>
      </c>
    </row>
    <row r="7" spans="1:25" x14ac:dyDescent="0.15">
      <c r="A7" s="10" t="s">
        <v>178</v>
      </c>
      <c r="B7" s="9" t="s">
        <v>222</v>
      </c>
      <c r="C7" s="86"/>
      <c r="D7" s="99">
        <f>投入係数表!AN7</f>
        <v>0</v>
      </c>
      <c r="E7" s="100">
        <f t="shared" si="9"/>
        <v>0</v>
      </c>
      <c r="F7" s="81">
        <f>分析係数表!C10</f>
        <v>0.68007710705743762</v>
      </c>
      <c r="G7" s="100">
        <f t="shared" si="0"/>
        <v>0</v>
      </c>
      <c r="H7" s="100">
        <v>8.2965352017140039E-3</v>
      </c>
      <c r="I7" s="100">
        <f t="shared" si="1"/>
        <v>8.2965352017140039E-3</v>
      </c>
      <c r="J7" s="81">
        <f>分析係数表!G10</f>
        <v>0.17854260725424764</v>
      </c>
      <c r="K7" s="101">
        <f t="shared" si="2"/>
        <v>1.4812850260906636E-3</v>
      </c>
      <c r="L7" s="75"/>
      <c r="M7" s="76"/>
      <c r="N7" s="77">
        <f>分析係数表!H10</f>
        <v>1.290834700219075E-3</v>
      </c>
      <c r="O7" s="78">
        <f t="shared" si="3"/>
        <v>9.9933445931441357E-3</v>
      </c>
      <c r="P7" s="72">
        <f>分析係数表!C10</f>
        <v>0.68007710705743762</v>
      </c>
      <c r="Q7" s="78">
        <f t="shared" si="4"/>
        <v>6.7962448807335502E-3</v>
      </c>
      <c r="R7" s="79">
        <v>1.1463416608427781E-2</v>
      </c>
      <c r="S7" s="80">
        <f t="shared" si="5"/>
        <v>1.9759951810141785E-2</v>
      </c>
      <c r="T7" s="81">
        <f>分析係数表!F10</f>
        <v>0.51654343606185527</v>
      </c>
      <c r="U7" s="82">
        <f t="shared" si="6"/>
        <v>1.0206873404427315E-2</v>
      </c>
      <c r="V7" s="83">
        <f>分析係数表!D10</f>
        <v>9.7799297694606213E-2</v>
      </c>
      <c r="W7" s="84">
        <f t="shared" si="7"/>
        <v>0</v>
      </c>
      <c r="X7" s="72">
        <f>分析係数表!E10</f>
        <v>2.6958057972911079E-2</v>
      </c>
      <c r="Y7" s="85">
        <f t="shared" si="8"/>
        <v>0</v>
      </c>
    </row>
    <row r="8" spans="1:25" x14ac:dyDescent="0.15">
      <c r="A8" s="10" t="s">
        <v>179</v>
      </c>
      <c r="B8" s="9" t="s">
        <v>27</v>
      </c>
      <c r="C8" s="86"/>
      <c r="D8" s="99">
        <f>投入係数表!AN8</f>
        <v>0</v>
      </c>
      <c r="E8" s="100">
        <f t="shared" si="9"/>
        <v>0</v>
      </c>
      <c r="F8" s="81">
        <f>分析係数表!C11</f>
        <v>2.1147201560344109E-2</v>
      </c>
      <c r="G8" s="100">
        <f t="shared" si="0"/>
        <v>0</v>
      </c>
      <c r="H8" s="100">
        <v>1.0397143801036698E-2</v>
      </c>
      <c r="I8" s="100">
        <f t="shared" si="1"/>
        <v>1.0397143801036698E-2</v>
      </c>
      <c r="J8" s="81">
        <f>分析係数表!G11</f>
        <v>0.2349962690544718</v>
      </c>
      <c r="K8" s="101">
        <f t="shared" si="2"/>
        <v>2.4432900020664537E-3</v>
      </c>
      <c r="L8" s="75"/>
      <c r="M8" s="76"/>
      <c r="N8" s="77">
        <f>分析係数表!H11</f>
        <v>-2.2238602446561594E-5</v>
      </c>
      <c r="O8" s="78">
        <f t="shared" si="3"/>
        <v>-1.7216613210096609E-4</v>
      </c>
      <c r="P8" s="72">
        <f>分析係数表!C11</f>
        <v>2.1147201560344109E-2</v>
      </c>
      <c r="Q8" s="78">
        <f t="shared" si="4"/>
        <v>-3.6408318974039601E-6</v>
      </c>
      <c r="R8" s="79">
        <v>2.0020341649140305E-3</v>
      </c>
      <c r="S8" s="80">
        <f t="shared" si="5"/>
        <v>1.2399177965950728E-2</v>
      </c>
      <c r="T8" s="81">
        <f>分析係数表!F11</f>
        <v>0.38828483104146677</v>
      </c>
      <c r="U8" s="82">
        <f t="shared" si="6"/>
        <v>4.8144127215622558E-3</v>
      </c>
      <c r="V8" s="83">
        <f>分析係数表!D11</f>
        <v>2.238567316917173E-2</v>
      </c>
      <c r="W8" s="84">
        <f t="shared" si="7"/>
        <v>0</v>
      </c>
      <c r="X8" s="72">
        <f>分析係数表!E11</f>
        <v>2.1852680950858117E-2</v>
      </c>
      <c r="Y8" s="85">
        <f t="shared" si="8"/>
        <v>0</v>
      </c>
    </row>
    <row r="9" spans="1:25" x14ac:dyDescent="0.15">
      <c r="A9" s="10" t="s">
        <v>180</v>
      </c>
      <c r="B9" s="9" t="s">
        <v>151</v>
      </c>
      <c r="C9" s="86"/>
      <c r="D9" s="99">
        <f>投入係数表!AN9</f>
        <v>0</v>
      </c>
      <c r="E9" s="100">
        <f t="shared" si="9"/>
        <v>0</v>
      </c>
      <c r="F9" s="81">
        <f>分析係数表!C12</f>
        <v>0.26979296775158057</v>
      </c>
      <c r="G9" s="100">
        <f t="shared" si="0"/>
        <v>0</v>
      </c>
      <c r="H9" s="100">
        <v>9.9570908299959193E-3</v>
      </c>
      <c r="I9" s="100">
        <f t="shared" si="1"/>
        <v>9.9570908299959193E-3</v>
      </c>
      <c r="J9" s="81">
        <f>分析係数表!G12</f>
        <v>0.14399966915404239</v>
      </c>
      <c r="K9" s="101">
        <f t="shared" si="2"/>
        <v>1.4338177852561617E-3</v>
      </c>
      <c r="L9" s="75"/>
      <c r="M9" s="76"/>
      <c r="N9" s="77">
        <f>分析係数表!H12</f>
        <v>8.4790563397567215E-2</v>
      </c>
      <c r="O9" s="78">
        <f t="shared" si="3"/>
        <v>0.65642898981172115</v>
      </c>
      <c r="P9" s="72">
        <f>分析係数表!C12</f>
        <v>0.26979296775158057</v>
      </c>
      <c r="Q9" s="78">
        <f t="shared" si="4"/>
        <v>0.17709992527947629</v>
      </c>
      <c r="R9" s="79">
        <v>0.22373257455695275</v>
      </c>
      <c r="S9" s="80">
        <f t="shared" si="5"/>
        <v>0.23368966538694866</v>
      </c>
      <c r="T9" s="81">
        <f>分析係数表!F12</f>
        <v>0.33481714299007204</v>
      </c>
      <c r="U9" s="82">
        <f t="shared" si="6"/>
        <v>7.8243306111164077E-2</v>
      </c>
      <c r="V9" s="83">
        <f>分析係数表!D12</f>
        <v>3.7088865741159563E-2</v>
      </c>
      <c r="W9" s="84">
        <f t="shared" si="7"/>
        <v>0</v>
      </c>
      <c r="X9" s="72">
        <f>分析係数表!E12</f>
        <v>3.539948357013805E-2</v>
      </c>
      <c r="Y9" s="85">
        <f t="shared" si="8"/>
        <v>0</v>
      </c>
    </row>
    <row r="10" spans="1:25" x14ac:dyDescent="0.15">
      <c r="A10" s="10" t="s">
        <v>181</v>
      </c>
      <c r="B10" s="9" t="s">
        <v>28</v>
      </c>
      <c r="C10" s="86"/>
      <c r="D10" s="99">
        <f>投入係数表!AN10</f>
        <v>1.949281550514239E-2</v>
      </c>
      <c r="E10" s="100">
        <f t="shared" si="9"/>
        <v>1.9492815505142389</v>
      </c>
      <c r="F10" s="81">
        <f>分析係数表!C13</f>
        <v>6.684233532602335E-2</v>
      </c>
      <c r="G10" s="100">
        <f t="shared" si="0"/>
        <v>0.13029453104430347</v>
      </c>
      <c r="H10" s="100">
        <v>0.14191530544140091</v>
      </c>
      <c r="I10" s="100">
        <f t="shared" si="1"/>
        <v>0.14191530544140091</v>
      </c>
      <c r="J10" s="81">
        <f>分析係数表!G13</f>
        <v>0.23596605339775753</v>
      </c>
      <c r="K10" s="101">
        <f t="shared" si="2"/>
        <v>3.3487194541744675E-2</v>
      </c>
      <c r="L10" s="75"/>
      <c r="M10" s="76"/>
      <c r="N10" s="77">
        <f>分析係数表!H13</f>
        <v>1.6879182236800124E-2</v>
      </c>
      <c r="O10" s="78">
        <f t="shared" si="3"/>
        <v>0.13067473667557394</v>
      </c>
      <c r="P10" s="72">
        <f>分析係数表!C13</f>
        <v>6.684233532602335E-2</v>
      </c>
      <c r="Q10" s="78">
        <f t="shared" si="4"/>
        <v>8.7346045675085159E-3</v>
      </c>
      <c r="R10" s="79">
        <v>9.7583883896627983E-3</v>
      </c>
      <c r="S10" s="80">
        <f t="shared" si="5"/>
        <v>0.15167369383106372</v>
      </c>
      <c r="T10" s="81">
        <f>分析係数表!F13</f>
        <v>0.36934894381465649</v>
      </c>
      <c r="U10" s="82">
        <f t="shared" si="6"/>
        <v>5.602051862097096E-2</v>
      </c>
      <c r="V10" s="83">
        <f>分析係数表!D13</f>
        <v>0.1651861487951434</v>
      </c>
      <c r="W10" s="84">
        <f t="shared" si="7"/>
        <v>0</v>
      </c>
      <c r="X10" s="72">
        <f>分析係数表!E13</f>
        <v>0.12199715046769498</v>
      </c>
      <c r="Y10" s="85">
        <f t="shared" si="8"/>
        <v>0</v>
      </c>
    </row>
    <row r="11" spans="1:25" x14ac:dyDescent="0.15">
      <c r="A11" s="10" t="s">
        <v>182</v>
      </c>
      <c r="B11" s="9" t="s">
        <v>223</v>
      </c>
      <c r="C11" s="86"/>
      <c r="D11" s="99">
        <f>投入係数表!AN11</f>
        <v>0.43194222700775997</v>
      </c>
      <c r="E11" s="100">
        <f t="shared" si="9"/>
        <v>43.194222700775995</v>
      </c>
      <c r="F11" s="81">
        <f>分析係数表!C14</f>
        <v>0.21710827927701792</v>
      </c>
      <c r="G11" s="100">
        <f t="shared" si="0"/>
        <v>9.3778233652737821</v>
      </c>
      <c r="H11" s="100">
        <v>10.113913510693299</v>
      </c>
      <c r="I11" s="100">
        <f t="shared" si="1"/>
        <v>10.113913510693299</v>
      </c>
      <c r="J11" s="81">
        <f>分析係数表!G14</f>
        <v>0.17574790290253137</v>
      </c>
      <c r="K11" s="101">
        <f t="shared" si="2"/>
        <v>1.777499089641926</v>
      </c>
      <c r="L11" s="75"/>
      <c r="M11" s="76"/>
      <c r="N11" s="77">
        <f>分析係数表!H14</f>
        <v>1.1225515443921091E-3</v>
      </c>
      <c r="O11" s="78">
        <f t="shared" si="3"/>
        <v>8.6905352054547375E-3</v>
      </c>
      <c r="P11" s="72">
        <f>分析係数表!C14</f>
        <v>0.21710827927701792</v>
      </c>
      <c r="Q11" s="78">
        <f t="shared" si="4"/>
        <v>1.8867871444526235E-3</v>
      </c>
      <c r="R11" s="79">
        <v>1.0615804995352821E-2</v>
      </c>
      <c r="S11" s="80">
        <f t="shared" si="5"/>
        <v>10.124529315688653</v>
      </c>
      <c r="T11" s="81">
        <f>分析係数表!F14</f>
        <v>0.32729567218469302</v>
      </c>
      <c r="U11" s="82">
        <f t="shared" si="6"/>
        <v>3.3137146279319478</v>
      </c>
      <c r="V11" s="83">
        <f>分析係数表!D14</f>
        <v>4.5196804531672026E-2</v>
      </c>
      <c r="W11" s="84">
        <f t="shared" si="7"/>
        <v>0</v>
      </c>
      <c r="X11" s="72">
        <f>分析係数表!E14</f>
        <v>3.8130342673435243E-2</v>
      </c>
      <c r="Y11" s="85">
        <f t="shared" si="8"/>
        <v>0</v>
      </c>
    </row>
    <row r="12" spans="1:25" x14ac:dyDescent="0.15">
      <c r="A12" s="10" t="s">
        <v>183</v>
      </c>
      <c r="B12" s="9" t="s">
        <v>29</v>
      </c>
      <c r="C12" s="86"/>
      <c r="D12" s="99">
        <f>投入係数表!AN12</f>
        <v>1.0340474510823153E-2</v>
      </c>
      <c r="E12" s="100">
        <f t="shared" si="9"/>
        <v>1.0340474510823154</v>
      </c>
      <c r="F12" s="81">
        <f>分析係数表!C15</f>
        <v>0.1777237835164599</v>
      </c>
      <c r="G12" s="100">
        <f t="shared" si="0"/>
        <v>0.18377482534190059</v>
      </c>
      <c r="H12" s="100">
        <v>0.32666295082733754</v>
      </c>
      <c r="I12" s="100">
        <f t="shared" si="1"/>
        <v>0.32666295082733754</v>
      </c>
      <c r="J12" s="81">
        <f>分析係数表!G15</f>
        <v>0.10387096116118634</v>
      </c>
      <c r="K12" s="101">
        <f t="shared" si="2"/>
        <v>3.3930794678184897E-2</v>
      </c>
      <c r="L12" s="75"/>
      <c r="M12" s="76"/>
      <c r="N12" s="77">
        <f>分析係数表!H15</f>
        <v>7.5144901505810619E-3</v>
      </c>
      <c r="O12" s="78">
        <f t="shared" si="3"/>
        <v>5.8175449965668979E-2</v>
      </c>
      <c r="P12" s="72">
        <f>分析係数表!C15</f>
        <v>0.1777237835164599</v>
      </c>
      <c r="Q12" s="78">
        <f t="shared" si="4"/>
        <v>1.0339161075671198E-2</v>
      </c>
      <c r="R12" s="79">
        <v>2.4268054614629629E-2</v>
      </c>
      <c r="S12" s="80">
        <f t="shared" si="5"/>
        <v>0.35093100544196715</v>
      </c>
      <c r="T12" s="81">
        <f>分析係数表!F15</f>
        <v>0.33005409485469872</v>
      </c>
      <c r="U12" s="82">
        <f t="shared" si="6"/>
        <v>0.11582621535759782</v>
      </c>
      <c r="V12" s="83">
        <f>分析係数表!D15</f>
        <v>1.862209422908882E-2</v>
      </c>
      <c r="W12" s="84">
        <f t="shared" si="7"/>
        <v>0</v>
      </c>
      <c r="X12" s="72">
        <f>分析係数表!E15</f>
        <v>1.8544573004253467E-2</v>
      </c>
      <c r="Y12" s="85">
        <f t="shared" si="8"/>
        <v>0</v>
      </c>
    </row>
    <row r="13" spans="1:25" x14ac:dyDescent="0.15">
      <c r="A13" s="10" t="s">
        <v>184</v>
      </c>
      <c r="B13" s="9" t="s">
        <v>30</v>
      </c>
      <c r="C13" s="86"/>
      <c r="D13" s="99">
        <f>投入係数表!AN13</f>
        <v>0</v>
      </c>
      <c r="E13" s="100">
        <f t="shared" si="9"/>
        <v>0</v>
      </c>
      <c r="F13" s="81">
        <f>分析係数表!C16</f>
        <v>0.12368252551663639</v>
      </c>
      <c r="G13" s="100">
        <f t="shared" si="0"/>
        <v>0</v>
      </c>
      <c r="H13" s="100">
        <v>8.6388588428534044E-2</v>
      </c>
      <c r="I13" s="100">
        <f t="shared" si="1"/>
        <v>8.6388588428534044E-2</v>
      </c>
      <c r="J13" s="81">
        <f>分析係数表!G16</f>
        <v>1.9772048092292722E-2</v>
      </c>
      <c r="K13" s="101">
        <f t="shared" si="2"/>
        <v>1.7080793250342577E-3</v>
      </c>
      <c r="L13" s="75"/>
      <c r="M13" s="76"/>
      <c r="N13" s="77">
        <f>分析係数表!H16</f>
        <v>1.7113434381227897E-2</v>
      </c>
      <c r="O13" s="78">
        <f t="shared" si="3"/>
        <v>0.13248826276110015</v>
      </c>
      <c r="P13" s="72">
        <f>分析係数表!C16</f>
        <v>0.12368252551663639</v>
      </c>
      <c r="Q13" s="78">
        <f t="shared" si="4"/>
        <v>1.6386482939604596E-2</v>
      </c>
      <c r="R13" s="79">
        <v>2.3816355696158233E-2</v>
      </c>
      <c r="S13" s="80">
        <f t="shared" si="5"/>
        <v>0.11020494412469228</v>
      </c>
      <c r="T13" s="81">
        <f>分析係数表!F16</f>
        <v>0.17086837167280561</v>
      </c>
      <c r="U13" s="82">
        <f t="shared" si="6"/>
        <v>1.8830539352878695E-2</v>
      </c>
      <c r="V13" s="83">
        <f>分析係数表!D16</f>
        <v>1.2952602682604767E-2</v>
      </c>
      <c r="W13" s="84">
        <f t="shared" si="7"/>
        <v>0</v>
      </c>
      <c r="X13" s="72">
        <f>分析係数表!E16</f>
        <v>1.2952602682604767E-2</v>
      </c>
      <c r="Y13" s="85">
        <f t="shared" si="8"/>
        <v>0</v>
      </c>
    </row>
    <row r="14" spans="1:25" x14ac:dyDescent="0.15">
      <c r="A14" s="10" t="s">
        <v>2</v>
      </c>
      <c r="B14" s="9" t="s">
        <v>469</v>
      </c>
      <c r="C14" s="86"/>
      <c r="D14" s="99">
        <f>投入係数表!AN14</f>
        <v>4.728400103961683E-2</v>
      </c>
      <c r="E14" s="100">
        <f t="shared" si="9"/>
        <v>4.7284001039616825</v>
      </c>
      <c r="F14" s="81">
        <f>分析係数表!C17</f>
        <v>0.19283956701830429</v>
      </c>
      <c r="G14" s="100">
        <f t="shared" si="0"/>
        <v>0.91182262873727582</v>
      </c>
      <c r="H14" s="100">
        <v>1.0465206488946412</v>
      </c>
      <c r="I14" s="100">
        <f t="shared" si="1"/>
        <v>1.0465206488946412</v>
      </c>
      <c r="J14" s="81">
        <f>分析係数表!G17</f>
        <v>0.23402763404868787</v>
      </c>
      <c r="K14" s="101">
        <f t="shared" si="2"/>
        <v>0.24491475144391048</v>
      </c>
      <c r="L14" s="75"/>
      <c r="M14" s="76"/>
      <c r="N14" s="77">
        <f>分析係数表!H17</f>
        <v>3.1766349957435482E-3</v>
      </c>
      <c r="O14" s="78">
        <f t="shared" si="3"/>
        <v>2.4592775630929792E-2</v>
      </c>
      <c r="P14" s="72">
        <f>分析係数表!C17</f>
        <v>0.19283956701830429</v>
      </c>
      <c r="Q14" s="78">
        <f t="shared" si="4"/>
        <v>4.7424602044468063E-3</v>
      </c>
      <c r="R14" s="79">
        <v>1.0903111353198408E-2</v>
      </c>
      <c r="S14" s="80">
        <f t="shared" si="5"/>
        <v>1.0574237602478396</v>
      </c>
      <c r="T14" s="81">
        <f>分析係数表!F17</f>
        <v>0.36995154049829787</v>
      </c>
      <c r="U14" s="82">
        <f t="shared" si="6"/>
        <v>0.39119554906319104</v>
      </c>
      <c r="V14" s="83">
        <f>分析係数表!D17</f>
        <v>4.4453920652026524E-2</v>
      </c>
      <c r="W14" s="84">
        <f t="shared" si="7"/>
        <v>0</v>
      </c>
      <c r="X14" s="72">
        <f>分析係数表!E17</f>
        <v>4.2061277361062542E-2</v>
      </c>
      <c r="Y14" s="85">
        <f t="shared" si="8"/>
        <v>0</v>
      </c>
    </row>
    <row r="15" spans="1:25" x14ac:dyDescent="0.15">
      <c r="A15" s="10" t="s">
        <v>3</v>
      </c>
      <c r="B15" s="9" t="s">
        <v>31</v>
      </c>
      <c r="C15" s="86"/>
      <c r="D15" s="99">
        <f>投入係数表!AN15</f>
        <v>4.9938736865555271E-3</v>
      </c>
      <c r="E15" s="100">
        <f t="shared" si="9"/>
        <v>0.49938736865555272</v>
      </c>
      <c r="F15" s="81">
        <f>分析係数表!C18</f>
        <v>0.30630539049432115</v>
      </c>
      <c r="G15" s="100">
        <f t="shared" si="0"/>
        <v>0.15296504296397059</v>
      </c>
      <c r="H15" s="100">
        <v>0.1798924352703562</v>
      </c>
      <c r="I15" s="100">
        <f t="shared" si="1"/>
        <v>0.1798924352703562</v>
      </c>
      <c r="J15" s="81">
        <f>分析係数表!G18</f>
        <v>0.21755179396051724</v>
      </c>
      <c r="K15" s="101">
        <f t="shared" si="2"/>
        <v>3.9135922012992215E-2</v>
      </c>
      <c r="L15" s="75"/>
      <c r="M15" s="76"/>
      <c r="N15" s="77">
        <f>分析係数表!H18</f>
        <v>5.3704565311248737E-4</v>
      </c>
      <c r="O15" s="78">
        <f t="shared" si="3"/>
        <v>4.1576836080501958E-3</v>
      </c>
      <c r="P15" s="72">
        <f>分析係数表!C18</f>
        <v>0.30630539049432115</v>
      </c>
      <c r="Q15" s="78">
        <f t="shared" si="4"/>
        <v>1.2735209011156532E-3</v>
      </c>
      <c r="R15" s="79">
        <v>3.3653204576722796E-3</v>
      </c>
      <c r="S15" s="80">
        <f t="shared" si="5"/>
        <v>0.18325775572802847</v>
      </c>
      <c r="T15" s="81">
        <f>分析係数表!F18</f>
        <v>0.4635011306393737</v>
      </c>
      <c r="U15" s="82">
        <f t="shared" si="6"/>
        <v>8.4940176978375359E-2</v>
      </c>
      <c r="V15" s="83">
        <f>分析係数表!D18</f>
        <v>4.1488554421314744E-2</v>
      </c>
      <c r="W15" s="84">
        <f t="shared" si="7"/>
        <v>0</v>
      </c>
      <c r="X15" s="72">
        <f>分析係数表!E18</f>
        <v>3.8178621954614265E-2</v>
      </c>
      <c r="Y15" s="85">
        <f t="shared" si="8"/>
        <v>0</v>
      </c>
    </row>
    <row r="16" spans="1:25" x14ac:dyDescent="0.15">
      <c r="A16" s="10" t="s">
        <v>4</v>
      </c>
      <c r="B16" s="9" t="s">
        <v>32</v>
      </c>
      <c r="C16" s="86"/>
      <c r="D16" s="99">
        <f>投入係数表!AN16</f>
        <v>1.8564586195373706E-5</v>
      </c>
      <c r="E16" s="100">
        <f t="shared" si="9"/>
        <v>1.8564586195373707E-3</v>
      </c>
      <c r="F16" s="81">
        <f>分析係数表!C19</f>
        <v>0.36966314955627488</v>
      </c>
      <c r="G16" s="100">
        <f t="shared" si="0"/>
        <v>6.862643403190787E-4</v>
      </c>
      <c r="H16" s="100">
        <v>4.3268681585228383E-2</v>
      </c>
      <c r="I16" s="100">
        <f t="shared" si="1"/>
        <v>4.3268681585228383E-2</v>
      </c>
      <c r="J16" s="81">
        <f>分析係数表!G19</f>
        <v>4.2381117789262797E-2</v>
      </c>
      <c r="K16" s="101">
        <f t="shared" si="2"/>
        <v>1.8337750908496702E-3</v>
      </c>
      <c r="L16" s="75"/>
      <c r="M16" s="76"/>
      <c r="N16" s="77">
        <f>分析係数表!H19</f>
        <v>-1.254655481313475E-4</v>
      </c>
      <c r="O16" s="78">
        <f t="shared" si="3"/>
        <v>-9.7132534230097293E-4</v>
      </c>
      <c r="P16" s="72">
        <f>分析係数表!C19</f>
        <v>0.36966314955627488</v>
      </c>
      <c r="Q16" s="78">
        <f t="shared" si="4"/>
        <v>-3.5906318527880447E-4</v>
      </c>
      <c r="R16" s="79">
        <v>2.2788508293904858E-3</v>
      </c>
      <c r="S16" s="80">
        <f t="shared" si="5"/>
        <v>4.5547532414618869E-2</v>
      </c>
      <c r="T16" s="81">
        <f>分析係数表!F19</f>
        <v>0.17645477862102601</v>
      </c>
      <c r="U16" s="82">
        <f t="shared" si="6"/>
        <v>8.0370797489555789E-3</v>
      </c>
      <c r="V16" s="83">
        <f>分析係数表!D19</f>
        <v>8.3109656186295868E-3</v>
      </c>
      <c r="W16" s="84">
        <f t="shared" si="7"/>
        <v>0</v>
      </c>
      <c r="X16" s="72">
        <f>分析係数表!E19</f>
        <v>8.1137788631236215E-3</v>
      </c>
      <c r="Y16" s="85">
        <f t="shared" si="8"/>
        <v>0</v>
      </c>
    </row>
    <row r="17" spans="1:25" x14ac:dyDescent="0.15">
      <c r="A17" s="10" t="s">
        <v>5</v>
      </c>
      <c r="B17" s="9" t="s">
        <v>33</v>
      </c>
      <c r="C17" s="86"/>
      <c r="D17" s="99">
        <f>投入係数表!AN17</f>
        <v>9.4679389596405894E-4</v>
      </c>
      <c r="E17" s="100">
        <f t="shared" si="9"/>
        <v>9.46793895964059E-2</v>
      </c>
      <c r="F17" s="81">
        <f>分析係数表!C20</f>
        <v>0.11840151680286914</v>
      </c>
      <c r="G17" s="100">
        <f t="shared" si="0"/>
        <v>1.1210183338184247E-2</v>
      </c>
      <c r="H17" s="100">
        <v>2.332067671720281E-2</v>
      </c>
      <c r="I17" s="100">
        <f t="shared" si="1"/>
        <v>2.332067671720281E-2</v>
      </c>
      <c r="J17" s="81">
        <f>分析係数表!G20</f>
        <v>0.11103277983246747</v>
      </c>
      <c r="K17" s="101">
        <f t="shared" si="2"/>
        <v>2.5893595634853299E-3</v>
      </c>
      <c r="L17" s="75"/>
      <c r="M17" s="76"/>
      <c r="N17" s="77">
        <f>分析係数表!H20</f>
        <v>6.0558701736942728E-4</v>
      </c>
      <c r="O17" s="78">
        <f t="shared" si="3"/>
        <v>4.6883150450479499E-3</v>
      </c>
      <c r="P17" s="72">
        <f>分析係数表!C20</f>
        <v>0.11840151680286914</v>
      </c>
      <c r="Q17" s="78">
        <f t="shared" si="4"/>
        <v>5.55103612583389E-4</v>
      </c>
      <c r="R17" s="79">
        <v>1.4477567536510057E-3</v>
      </c>
      <c r="S17" s="80">
        <f t="shared" si="5"/>
        <v>2.4768433470853814E-2</v>
      </c>
      <c r="T17" s="81">
        <f>分析係数表!F20</f>
        <v>0.24737258814980315</v>
      </c>
      <c r="U17" s="82">
        <f t="shared" si="6"/>
        <v>6.1270314921013196E-3</v>
      </c>
      <c r="V17" s="83">
        <f>分析係数表!D20</f>
        <v>2.4837040813006365E-2</v>
      </c>
      <c r="W17" s="84">
        <f t="shared" si="7"/>
        <v>0</v>
      </c>
      <c r="X17" s="72">
        <f>分析係数表!E20</f>
        <v>2.4562278789456368E-2</v>
      </c>
      <c r="Y17" s="85">
        <f t="shared" si="8"/>
        <v>0</v>
      </c>
    </row>
    <row r="18" spans="1:25" x14ac:dyDescent="0.15">
      <c r="A18" s="10" t="s">
        <v>6</v>
      </c>
      <c r="B18" s="9" t="s">
        <v>34</v>
      </c>
      <c r="C18" s="86"/>
      <c r="D18" s="99">
        <f>投入係数表!AN18</f>
        <v>3.7129172390747411E-4</v>
      </c>
      <c r="E18" s="100">
        <f t="shared" si="9"/>
        <v>3.7129172390747409E-2</v>
      </c>
      <c r="F18" s="81">
        <f>分析係数表!C21</f>
        <v>0.26258212636596168</v>
      </c>
      <c r="G18" s="100">
        <f t="shared" si="0"/>
        <v>9.7494570365708119E-3</v>
      </c>
      <c r="H18" s="100">
        <v>6.7709257241832244E-2</v>
      </c>
      <c r="I18" s="100">
        <f t="shared" si="1"/>
        <v>6.7709257241832244E-2</v>
      </c>
      <c r="J18" s="81">
        <f>分析係数表!G21</f>
        <v>0.28467983327929475</v>
      </c>
      <c r="K18" s="101">
        <f t="shared" si="2"/>
        <v>1.9275460063069683E-2</v>
      </c>
      <c r="L18" s="75"/>
      <c r="M18" s="76"/>
      <c r="N18" s="77">
        <f>分析係数表!H21</f>
        <v>1.0324354165676096E-3</v>
      </c>
      <c r="O18" s="78">
        <f t="shared" si="3"/>
        <v>7.9928769238814187E-3</v>
      </c>
      <c r="P18" s="72">
        <f>分析係数表!C21</f>
        <v>0.26258212636596168</v>
      </c>
      <c r="Q18" s="78">
        <f t="shared" si="4"/>
        <v>2.0987866184542098E-3</v>
      </c>
      <c r="R18" s="79">
        <v>6.0971130912265865E-3</v>
      </c>
      <c r="S18" s="80">
        <f t="shared" si="5"/>
        <v>7.3806370333058827E-2</v>
      </c>
      <c r="T18" s="81">
        <f>分析係数表!F21</f>
        <v>0.42515189534375575</v>
      </c>
      <c r="U18" s="82">
        <f t="shared" si="6"/>
        <v>3.1378918235543105E-2</v>
      </c>
      <c r="V18" s="83">
        <f>分析係数表!D21</f>
        <v>6.1343946819791585E-2</v>
      </c>
      <c r="W18" s="84">
        <f t="shared" si="7"/>
        <v>0</v>
      </c>
      <c r="X18" s="72">
        <f>分析係数表!E21</f>
        <v>5.4343995376178865E-2</v>
      </c>
      <c r="Y18" s="85">
        <f t="shared" si="8"/>
        <v>0</v>
      </c>
    </row>
    <row r="19" spans="1:25" x14ac:dyDescent="0.15">
      <c r="A19" s="10" t="s">
        <v>7</v>
      </c>
      <c r="B19" s="9" t="s">
        <v>225</v>
      </c>
      <c r="C19" s="86"/>
      <c r="D19" s="99">
        <f>投入係数表!AN19</f>
        <v>0</v>
      </c>
      <c r="E19" s="100">
        <f t="shared" si="9"/>
        <v>0</v>
      </c>
      <c r="F19" s="81">
        <f>分析係数表!C22</f>
        <v>0.19256748567873505</v>
      </c>
      <c r="G19" s="100">
        <f t="shared" si="0"/>
        <v>0</v>
      </c>
      <c r="H19" s="100">
        <v>1.2948696634426089E-2</v>
      </c>
      <c r="I19" s="100">
        <f t="shared" si="1"/>
        <v>1.2948696634426089E-2</v>
      </c>
      <c r="J19" s="81">
        <f>分析係数表!G22</f>
        <v>0.19753386347788673</v>
      </c>
      <c r="K19" s="101">
        <f t="shared" si="2"/>
        <v>2.5578060732012946E-3</v>
      </c>
      <c r="L19" s="75"/>
      <c r="M19" s="76"/>
      <c r="N19" s="77">
        <f>分析係数表!H22</f>
        <v>4.8211298587508529E-5</v>
      </c>
      <c r="O19" s="78">
        <f t="shared" si="3"/>
        <v>3.7324075653231829E-4</v>
      </c>
      <c r="P19" s="72">
        <f>分析係数表!C22</f>
        <v>0.19256748567873505</v>
      </c>
      <c r="Q19" s="78">
        <f t="shared" si="4"/>
        <v>7.1874034038257439E-5</v>
      </c>
      <c r="R19" s="79">
        <v>1.7544686796232075E-3</v>
      </c>
      <c r="S19" s="80">
        <f t="shared" si="5"/>
        <v>1.4703165314049296E-2</v>
      </c>
      <c r="T19" s="81">
        <f>分析係数表!F22</f>
        <v>0.41915604646677446</v>
      </c>
      <c r="U19" s="82">
        <f t="shared" si="6"/>
        <v>6.1629206435843131E-3</v>
      </c>
      <c r="V19" s="83">
        <f>分析係数表!D22</f>
        <v>2.9425619037728289E-2</v>
      </c>
      <c r="W19" s="84">
        <f t="shared" si="7"/>
        <v>0</v>
      </c>
      <c r="X19" s="72">
        <f>分析係数表!E22</f>
        <v>2.8940662878506891E-2</v>
      </c>
      <c r="Y19" s="85">
        <f t="shared" si="8"/>
        <v>0</v>
      </c>
    </row>
    <row r="20" spans="1:25" x14ac:dyDescent="0.15">
      <c r="A20" s="10" t="s">
        <v>8</v>
      </c>
      <c r="B20" s="9" t="s">
        <v>226</v>
      </c>
      <c r="C20" s="86"/>
      <c r="D20" s="99">
        <f>投入係数表!AN20</f>
        <v>0</v>
      </c>
      <c r="E20" s="100">
        <f t="shared" si="9"/>
        <v>0</v>
      </c>
      <c r="F20" s="81">
        <f>分析係数表!C23</f>
        <v>0.20116432520583094</v>
      </c>
      <c r="G20" s="100">
        <f t="shared" si="0"/>
        <v>0</v>
      </c>
      <c r="H20" s="100">
        <v>9.8078212296550688E-3</v>
      </c>
      <c r="I20" s="100">
        <f t="shared" si="1"/>
        <v>9.8078212296550688E-3</v>
      </c>
      <c r="J20" s="81">
        <f>分析係数表!G23</f>
        <v>0.20785566100352021</v>
      </c>
      <c r="K20" s="101">
        <f t="shared" si="2"/>
        <v>2.0386111646943125E-3</v>
      </c>
      <c r="L20" s="75"/>
      <c r="M20" s="76"/>
      <c r="N20" s="77">
        <f>分析係数表!H23</f>
        <v>2.5225877402069866E-5</v>
      </c>
      <c r="O20" s="78">
        <f t="shared" si="3"/>
        <v>1.9529292596527496E-4</v>
      </c>
      <c r="P20" s="72">
        <f>分析係数表!C23</f>
        <v>0.20116432520583094</v>
      </c>
      <c r="Q20" s="78">
        <f t="shared" si="4"/>
        <v>3.9285969669276834E-5</v>
      </c>
      <c r="R20" s="79">
        <v>1.6724393655207059E-3</v>
      </c>
      <c r="S20" s="80">
        <f t="shared" si="5"/>
        <v>1.1480260595175774E-2</v>
      </c>
      <c r="T20" s="81">
        <f>分析係数表!F23</f>
        <v>0.42478695148042223</v>
      </c>
      <c r="U20" s="82">
        <f t="shared" si="6"/>
        <v>4.8766649004255347E-3</v>
      </c>
      <c r="V20" s="83">
        <f>分析係数表!D23</f>
        <v>3.5044555722743287E-2</v>
      </c>
      <c r="W20" s="84">
        <f t="shared" si="7"/>
        <v>0</v>
      </c>
      <c r="X20" s="72">
        <f>分析係数表!E23</f>
        <v>3.4275414947972954E-2</v>
      </c>
      <c r="Y20" s="85">
        <f t="shared" si="8"/>
        <v>0</v>
      </c>
    </row>
    <row r="21" spans="1:25" x14ac:dyDescent="0.15">
      <c r="A21" s="10" t="s">
        <v>9</v>
      </c>
      <c r="B21" s="9" t="s">
        <v>227</v>
      </c>
      <c r="C21" s="86"/>
      <c r="D21" s="99">
        <f>投入係数表!AN21</f>
        <v>2.4709464226042401E-2</v>
      </c>
      <c r="E21" s="100">
        <f t="shared" si="9"/>
        <v>2.4709464226042401</v>
      </c>
      <c r="F21" s="81">
        <f>分析係数表!C24</f>
        <v>0.46796458506974481</v>
      </c>
      <c r="G21" s="100">
        <f t="shared" si="0"/>
        <v>1.1563154173835635</v>
      </c>
      <c r="H21" s="100">
        <v>1.248175976221257</v>
      </c>
      <c r="I21" s="100">
        <f t="shared" si="1"/>
        <v>1.248175976221257</v>
      </c>
      <c r="J21" s="81">
        <f>分析係数表!G24</f>
        <v>0.19290112247208774</v>
      </c>
      <c r="K21" s="101">
        <f t="shared" si="2"/>
        <v>0.24077454685577437</v>
      </c>
      <c r="L21" s="75"/>
      <c r="M21" s="76"/>
      <c r="N21" s="77">
        <f>分析係数表!H24</f>
        <v>1.1220536652328578E-3</v>
      </c>
      <c r="O21" s="78">
        <f t="shared" si="3"/>
        <v>8.6866807398106854E-3</v>
      </c>
      <c r="P21" s="72">
        <f>分析係数表!C24</f>
        <v>0.46796458506974481</v>
      </c>
      <c r="Q21" s="78">
        <f t="shared" si="4"/>
        <v>4.0650589480388513E-3</v>
      </c>
      <c r="R21" s="79">
        <v>8.249782599960653E-3</v>
      </c>
      <c r="S21" s="80">
        <f t="shared" si="5"/>
        <v>1.2564257588212175</v>
      </c>
      <c r="T21" s="81">
        <f>分析係数表!F24</f>
        <v>0.36341689561906876</v>
      </c>
      <c r="U21" s="82">
        <f t="shared" si="6"/>
        <v>0.4566063488466397</v>
      </c>
      <c r="V21" s="83">
        <f>分析係数表!D24</f>
        <v>4.5804723184795566E-2</v>
      </c>
      <c r="W21" s="84">
        <f t="shared" si="7"/>
        <v>0</v>
      </c>
      <c r="X21" s="72">
        <f>分析係数表!E24</f>
        <v>4.4933066139114755E-2</v>
      </c>
      <c r="Y21" s="85">
        <f t="shared" si="8"/>
        <v>0</v>
      </c>
    </row>
    <row r="22" spans="1:25" x14ac:dyDescent="0.15">
      <c r="A22" s="10" t="s">
        <v>10</v>
      </c>
      <c r="B22" s="9" t="s">
        <v>228</v>
      </c>
      <c r="C22" s="86"/>
      <c r="D22" s="99">
        <f>投入係数表!AN22</f>
        <v>3.5978168046634243E-2</v>
      </c>
      <c r="E22" s="100">
        <f t="shared" si="9"/>
        <v>3.5978168046634242</v>
      </c>
      <c r="F22" s="81">
        <f>分析係数表!C25</f>
        <v>0.11839811615034102</v>
      </c>
      <c r="G22" s="100">
        <f t="shared" si="0"/>
        <v>0.4259747319261889</v>
      </c>
      <c r="H22" s="100">
        <v>0.47107755796461925</v>
      </c>
      <c r="I22" s="100">
        <f t="shared" si="1"/>
        <v>0.47107755796461925</v>
      </c>
      <c r="J22" s="81">
        <f>分析係数表!G25</f>
        <v>0.19601885967651284</v>
      </c>
      <c r="K22" s="101">
        <f t="shared" si="2"/>
        <v>9.2340085731421037E-2</v>
      </c>
      <c r="L22" s="75"/>
      <c r="M22" s="76"/>
      <c r="N22" s="77">
        <f>分析係数表!H25</f>
        <v>4.7721717414244671E-4</v>
      </c>
      <c r="O22" s="78">
        <f t="shared" si="3"/>
        <v>3.6945053198233434E-3</v>
      </c>
      <c r="P22" s="72">
        <f>分析係数表!C25</f>
        <v>0.11839811615034102</v>
      </c>
      <c r="Q22" s="78">
        <f t="shared" si="4"/>
        <v>4.3742246997449701E-4</v>
      </c>
      <c r="R22" s="79">
        <v>2.7594848831891412E-3</v>
      </c>
      <c r="S22" s="80">
        <f t="shared" si="5"/>
        <v>0.47383704284780842</v>
      </c>
      <c r="T22" s="81">
        <f>分析係数表!F25</f>
        <v>0.34892899519140697</v>
      </c>
      <c r="U22" s="82">
        <f t="shared" si="6"/>
        <v>0.16533548324535344</v>
      </c>
      <c r="V22" s="83">
        <f>分析係数表!D25</f>
        <v>3.4959095734715541E-2</v>
      </c>
      <c r="W22" s="84">
        <f t="shared" si="7"/>
        <v>0</v>
      </c>
      <c r="X22" s="72">
        <f>分析係数表!E25</f>
        <v>3.4440766876912506E-2</v>
      </c>
      <c r="Y22" s="85">
        <f t="shared" si="8"/>
        <v>0</v>
      </c>
    </row>
    <row r="23" spans="1:25" x14ac:dyDescent="0.15">
      <c r="A23" s="10" t="s">
        <v>11</v>
      </c>
      <c r="B23" s="9" t="s">
        <v>35</v>
      </c>
      <c r="C23" s="86"/>
      <c r="D23" s="99">
        <f>投入係数表!AN23</f>
        <v>0</v>
      </c>
      <c r="E23" s="100">
        <f t="shared" si="9"/>
        <v>0</v>
      </c>
      <c r="F23" s="81">
        <f>分析係数表!C26</f>
        <v>0.29113960871661038</v>
      </c>
      <c r="G23" s="100">
        <f t="shared" si="0"/>
        <v>0</v>
      </c>
      <c r="H23" s="100">
        <v>2.3675626828233702E-2</v>
      </c>
      <c r="I23" s="100">
        <f t="shared" si="1"/>
        <v>2.3675626828233702E-2</v>
      </c>
      <c r="J23" s="81">
        <f>分析係数表!G26</f>
        <v>0.2004458717578543</v>
      </c>
      <c r="K23" s="101">
        <f t="shared" si="2"/>
        <v>4.7456816589989473E-3</v>
      </c>
      <c r="L23" s="75"/>
      <c r="M23" s="76"/>
      <c r="N23" s="77">
        <f>分析係数表!H26</f>
        <v>1.0726059667332082E-2</v>
      </c>
      <c r="O23" s="78">
        <f t="shared" si="3"/>
        <v>8.3038680602623052E-2</v>
      </c>
      <c r="P23" s="72">
        <f>分析係数表!C26</f>
        <v>0.29113960871661038</v>
      </c>
      <c r="Q23" s="78">
        <f t="shared" si="4"/>
        <v>2.4175848978991259E-2</v>
      </c>
      <c r="R23" s="79">
        <v>2.7200518794479246E-2</v>
      </c>
      <c r="S23" s="80">
        <f t="shared" si="5"/>
        <v>5.0876145622712948E-2</v>
      </c>
      <c r="T23" s="81">
        <f>分析係数表!F26</f>
        <v>0.34176102976079403</v>
      </c>
      <c r="U23" s="82">
        <f t="shared" si="6"/>
        <v>1.738748391827849E-2</v>
      </c>
      <c r="V23" s="83">
        <f>分析係数表!D26</f>
        <v>2.5195355338839619E-2</v>
      </c>
      <c r="W23" s="84">
        <f t="shared" si="7"/>
        <v>0</v>
      </c>
      <c r="X23" s="72">
        <f>分析係数表!E26</f>
        <v>2.4685974681555249E-2</v>
      </c>
      <c r="Y23" s="85">
        <f t="shared" si="8"/>
        <v>0</v>
      </c>
    </row>
    <row r="24" spans="1:25" x14ac:dyDescent="0.15">
      <c r="A24" s="10" t="s">
        <v>12</v>
      </c>
      <c r="B24" s="9" t="s">
        <v>496</v>
      </c>
      <c r="C24" s="86"/>
      <c r="D24" s="99">
        <f>投入係数表!AN24</f>
        <v>0</v>
      </c>
      <c r="E24" s="100">
        <f t="shared" si="9"/>
        <v>0</v>
      </c>
      <c r="F24" s="81">
        <f>分析係数表!C27</f>
        <v>0.22390034937983039</v>
      </c>
      <c r="G24" s="100">
        <f t="shared" si="0"/>
        <v>0</v>
      </c>
      <c r="H24" s="100">
        <v>1.9201369781483436E-3</v>
      </c>
      <c r="I24" s="100">
        <f t="shared" si="1"/>
        <v>1.9201369781483436E-3</v>
      </c>
      <c r="J24" s="81">
        <f>分析係数表!G27</f>
        <v>0.17801424712710151</v>
      </c>
      <c r="K24" s="101">
        <f t="shared" si="2"/>
        <v>3.4181173854598514E-4</v>
      </c>
      <c r="L24" s="75"/>
      <c r="M24" s="76"/>
      <c r="N24" s="77">
        <f>分析係数表!H27</f>
        <v>1.001616696609949E-2</v>
      </c>
      <c r="O24" s="78">
        <f t="shared" si="3"/>
        <v>7.7542855005146308E-2</v>
      </c>
      <c r="P24" s="72">
        <f>分析係数表!C27</f>
        <v>0.22390034937983039</v>
      </c>
      <c r="Q24" s="78">
        <f t="shared" si="4"/>
        <v>1.7361872327561787E-2</v>
      </c>
      <c r="R24" s="79">
        <v>1.7730450859429179E-2</v>
      </c>
      <c r="S24" s="80">
        <f t="shared" si="5"/>
        <v>1.9650587837577522E-2</v>
      </c>
      <c r="T24" s="81">
        <f>分析係数表!F27</f>
        <v>0.3354402389489512</v>
      </c>
      <c r="U24" s="82">
        <f t="shared" si="6"/>
        <v>6.5915978797243579E-3</v>
      </c>
      <c r="V24" s="83">
        <f>分析係数表!D27</f>
        <v>2.2648101403620974E-2</v>
      </c>
      <c r="W24" s="84">
        <f t="shared" si="7"/>
        <v>0</v>
      </c>
      <c r="X24" s="72">
        <f>分析係数表!E27</f>
        <v>2.2430380263578655E-2</v>
      </c>
      <c r="Y24" s="85">
        <f t="shared" si="8"/>
        <v>0</v>
      </c>
    </row>
    <row r="25" spans="1:25" x14ac:dyDescent="0.15">
      <c r="A25" s="10" t="s">
        <v>13</v>
      </c>
      <c r="B25" s="9" t="s">
        <v>153</v>
      </c>
      <c r="C25" s="86"/>
      <c r="D25" s="99">
        <f>投入係数表!AN25</f>
        <v>0</v>
      </c>
      <c r="E25" s="100">
        <f t="shared" si="9"/>
        <v>0</v>
      </c>
      <c r="F25" s="81">
        <f>分析係数表!C28</f>
        <v>0.22512814125204084</v>
      </c>
      <c r="G25" s="100">
        <f t="shared" si="0"/>
        <v>0</v>
      </c>
      <c r="H25" s="100">
        <v>3.8016520110889233E-2</v>
      </c>
      <c r="I25" s="100">
        <f t="shared" si="1"/>
        <v>3.8016520110889233E-2</v>
      </c>
      <c r="J25" s="81">
        <f>分析係数表!G28</f>
        <v>0.17968722251031818</v>
      </c>
      <c r="K25" s="101">
        <f t="shared" si="2"/>
        <v>6.8310829082333397E-3</v>
      </c>
      <c r="L25" s="75"/>
      <c r="M25" s="76"/>
      <c r="N25" s="77">
        <f>分析係数表!H28</f>
        <v>8.1409051127791718E-3</v>
      </c>
      <c r="O25" s="78">
        <f t="shared" si="3"/>
        <v>6.3025010156826419E-2</v>
      </c>
      <c r="P25" s="72">
        <f>分析係数表!C28</f>
        <v>0.22512814125204084</v>
      </c>
      <c r="Q25" s="78">
        <f t="shared" si="4"/>
        <v>1.4188703388997326E-2</v>
      </c>
      <c r="R25" s="79">
        <v>1.8258916324267484E-2</v>
      </c>
      <c r="S25" s="80">
        <f t="shared" si="5"/>
        <v>5.6275436435156714E-2</v>
      </c>
      <c r="T25" s="81">
        <f>分析係数表!F28</f>
        <v>0.30733691598411605</v>
      </c>
      <c r="U25" s="82">
        <f t="shared" si="6"/>
        <v>1.7295519079641223E-2</v>
      </c>
      <c r="V25" s="83">
        <f>分析係数表!D28</f>
        <v>2.8688437249149327E-2</v>
      </c>
      <c r="W25" s="84">
        <f t="shared" si="7"/>
        <v>0</v>
      </c>
      <c r="X25" s="72">
        <f>分析係数表!E28</f>
        <v>2.8133457885501985E-2</v>
      </c>
      <c r="Y25" s="85">
        <f t="shared" si="8"/>
        <v>0</v>
      </c>
    </row>
    <row r="26" spans="1:25" x14ac:dyDescent="0.15">
      <c r="A26" s="10" t="s">
        <v>14</v>
      </c>
      <c r="B26" s="9" t="s">
        <v>55</v>
      </c>
      <c r="C26" s="86"/>
      <c r="D26" s="99">
        <f>投入係数表!AN26</f>
        <v>6.3230980581442844E-2</v>
      </c>
      <c r="E26" s="100">
        <f t="shared" si="9"/>
        <v>6.3230980581442848</v>
      </c>
      <c r="F26" s="81">
        <f>分析係数表!C29</f>
        <v>0.20292812083079403</v>
      </c>
      <c r="G26" s="100">
        <f t="shared" si="0"/>
        <v>1.2831344067680626</v>
      </c>
      <c r="H26" s="100">
        <v>1.364489621764811</v>
      </c>
      <c r="I26" s="100">
        <f t="shared" si="1"/>
        <v>1.364489621764811</v>
      </c>
      <c r="J26" s="81">
        <f>分析係数表!G29</f>
        <v>0.25422836329948895</v>
      </c>
      <c r="K26" s="101">
        <f t="shared" si="2"/>
        <v>0.34689196328040661</v>
      </c>
      <c r="L26" s="75"/>
      <c r="M26" s="76"/>
      <c r="N26" s="77">
        <f>分析係数表!H29</f>
        <v>1.2173975242294967E-2</v>
      </c>
      <c r="O26" s="78">
        <f t="shared" si="3"/>
        <v>9.424810910646543E-2</v>
      </c>
      <c r="P26" s="72">
        <f>分析係数表!C29</f>
        <v>0.20292812083079403</v>
      </c>
      <c r="Q26" s="78">
        <f t="shared" si="4"/>
        <v>1.9125591672830677E-2</v>
      </c>
      <c r="R26" s="79">
        <v>2.7889654769860533E-2</v>
      </c>
      <c r="S26" s="80">
        <f t="shared" si="5"/>
        <v>1.3923792765346716</v>
      </c>
      <c r="T26" s="81">
        <f>分析係数表!F29</f>
        <v>0.40384720428768384</v>
      </c>
      <c r="U26" s="82">
        <f t="shared" si="6"/>
        <v>0.56230847813663498</v>
      </c>
      <c r="V26" s="83">
        <f>分析係数表!D29</f>
        <v>7.670374473161555E-2</v>
      </c>
      <c r="W26" s="84">
        <f t="shared" si="7"/>
        <v>0</v>
      </c>
      <c r="X26" s="72">
        <f>分析係数表!E29</f>
        <v>6.1557890505000185E-2</v>
      </c>
      <c r="Y26" s="85">
        <f t="shared" si="8"/>
        <v>0</v>
      </c>
    </row>
    <row r="27" spans="1:25" x14ac:dyDescent="0.15">
      <c r="A27" s="10" t="s">
        <v>15</v>
      </c>
      <c r="B27" s="9" t="s">
        <v>36</v>
      </c>
      <c r="C27" s="86"/>
      <c r="D27" s="99">
        <f>投入係数表!AN27</f>
        <v>0</v>
      </c>
      <c r="E27" s="100">
        <f t="shared" si="9"/>
        <v>0</v>
      </c>
      <c r="F27" s="81">
        <f>分析係数表!C30</f>
        <v>1</v>
      </c>
      <c r="G27" s="100">
        <f t="shared" si="0"/>
        <v>0</v>
      </c>
      <c r="H27" s="100">
        <v>0.16674245627439757</v>
      </c>
      <c r="I27" s="100">
        <f t="shared" si="1"/>
        <v>0.16674245627439757</v>
      </c>
      <c r="J27" s="81">
        <f>分析係数表!G30</f>
        <v>0.34673715455884868</v>
      </c>
      <c r="K27" s="101">
        <f t="shared" si="2"/>
        <v>5.7815804832737856E-2</v>
      </c>
      <c r="L27" s="75"/>
      <c r="M27" s="76"/>
      <c r="N27" s="77">
        <f>分析係数表!H30</f>
        <v>0</v>
      </c>
      <c r="O27" s="78">
        <f t="shared" si="3"/>
        <v>0</v>
      </c>
      <c r="P27" s="72">
        <f>分析係数表!C30</f>
        <v>1</v>
      </c>
      <c r="Q27" s="78">
        <f t="shared" si="4"/>
        <v>0</v>
      </c>
      <c r="R27" s="79">
        <v>3.3287607164610933E-2</v>
      </c>
      <c r="S27" s="80">
        <f t="shared" si="5"/>
        <v>0.2000300634390085</v>
      </c>
      <c r="T27" s="81">
        <f>分析係数表!F30</f>
        <v>0.44336430675838301</v>
      </c>
      <c r="U27" s="82">
        <f t="shared" si="6"/>
        <v>8.8686190407471374E-2</v>
      </c>
      <c r="V27" s="83">
        <f>分析係数表!D30</f>
        <v>8.6867041025616112E-2</v>
      </c>
      <c r="W27" s="84">
        <f t="shared" si="7"/>
        <v>0</v>
      </c>
      <c r="X27" s="72">
        <f>分析係数表!E30</f>
        <v>6.5897217034789901E-2</v>
      </c>
      <c r="Y27" s="85">
        <f t="shared" si="8"/>
        <v>0</v>
      </c>
    </row>
    <row r="28" spans="1:25" x14ac:dyDescent="0.15">
      <c r="A28" s="10" t="s">
        <v>16</v>
      </c>
      <c r="B28" s="9" t="s">
        <v>154</v>
      </c>
      <c r="C28" s="86"/>
      <c r="D28" s="99">
        <f>投入係数表!AN28</f>
        <v>0</v>
      </c>
      <c r="E28" s="100">
        <f t="shared" si="9"/>
        <v>0</v>
      </c>
      <c r="F28" s="81">
        <f>分析係数表!C31</f>
        <v>0.99667993786519227</v>
      </c>
      <c r="G28" s="100">
        <f t="shared" si="0"/>
        <v>0</v>
      </c>
      <c r="H28" s="100">
        <v>1.140226538505356</v>
      </c>
      <c r="I28" s="100">
        <f t="shared" si="1"/>
        <v>1.140226538505356</v>
      </c>
      <c r="J28" s="81">
        <f>分析係数表!G31</f>
        <v>7.0744430198025232E-2</v>
      </c>
      <c r="K28" s="101">
        <f t="shared" si="2"/>
        <v>8.0664676763228096E-2</v>
      </c>
      <c r="L28" s="75"/>
      <c r="M28" s="76"/>
      <c r="N28" s="77">
        <f>分析係数表!H31</f>
        <v>1.5783931066306964E-2</v>
      </c>
      <c r="O28" s="78">
        <f t="shared" si="3"/>
        <v>0.12219555466960134</v>
      </c>
      <c r="P28" s="72">
        <f>分析係数表!C31</f>
        <v>0.99667993786519227</v>
      </c>
      <c r="Q28" s="78">
        <f t="shared" si="4"/>
        <v>0.12178985783550098</v>
      </c>
      <c r="R28" s="79">
        <v>0.23092186653583105</v>
      </c>
      <c r="S28" s="80">
        <f t="shared" si="5"/>
        <v>1.3711484050411871</v>
      </c>
      <c r="T28" s="81">
        <f>分析係数表!F31</f>
        <v>0.308369223350977</v>
      </c>
      <c r="U28" s="82">
        <f t="shared" si="6"/>
        <v>0.4228199687614817</v>
      </c>
      <c r="V28" s="83">
        <f>分析係数表!D31</f>
        <v>6.5953615120199595E-3</v>
      </c>
      <c r="W28" s="84">
        <f t="shared" si="7"/>
        <v>0</v>
      </c>
      <c r="X28" s="72">
        <f>分析係数表!E31</f>
        <v>6.5953615120199595E-3</v>
      </c>
      <c r="Y28" s="85">
        <f t="shared" si="8"/>
        <v>0</v>
      </c>
    </row>
    <row r="29" spans="1:25" x14ac:dyDescent="0.15">
      <c r="A29" s="10" t="s">
        <v>17</v>
      </c>
      <c r="B29" s="9" t="s">
        <v>229</v>
      </c>
      <c r="C29" s="86"/>
      <c r="D29" s="99">
        <f>投入係数表!AN29</f>
        <v>0</v>
      </c>
      <c r="E29" s="100">
        <f t="shared" si="9"/>
        <v>0</v>
      </c>
      <c r="F29" s="81">
        <f>分析係数表!C32</f>
        <v>0.99973750468741629</v>
      </c>
      <c r="G29" s="100">
        <f t="shared" si="0"/>
        <v>0</v>
      </c>
      <c r="H29" s="100">
        <v>9.5329557917053484E-2</v>
      </c>
      <c r="I29" s="100">
        <f t="shared" si="1"/>
        <v>9.5329557917053484E-2</v>
      </c>
      <c r="J29" s="81">
        <f>分析係数表!G32</f>
        <v>0.13654952076677315</v>
      </c>
      <c r="K29" s="101">
        <f t="shared" si="2"/>
        <v>1.3017205448481999E-2</v>
      </c>
      <c r="L29" s="75"/>
      <c r="M29" s="76"/>
      <c r="N29" s="77">
        <f>分析係数表!H32</f>
        <v>6.1925380029087757E-3</v>
      </c>
      <c r="O29" s="78">
        <f t="shared" si="3"/>
        <v>4.7941201269771624E-2</v>
      </c>
      <c r="P29" s="72">
        <f>分析係数表!C32</f>
        <v>0.99973750468741629</v>
      </c>
      <c r="Q29" s="78">
        <f t="shared" si="4"/>
        <v>4.7928616929158674E-2</v>
      </c>
      <c r="R29" s="79">
        <v>7.1381592079463707E-2</v>
      </c>
      <c r="S29" s="80">
        <f t="shared" si="5"/>
        <v>0.16671114999651721</v>
      </c>
      <c r="T29" s="81">
        <f>分析係数表!F32</f>
        <v>0.46980830670926516</v>
      </c>
      <c r="U29" s="82">
        <f t="shared" si="6"/>
        <v>7.8322283089418063E-2</v>
      </c>
      <c r="V29" s="83">
        <f>分析係数表!D32</f>
        <v>1.7896698615548455E-2</v>
      </c>
      <c r="W29" s="84">
        <f t="shared" si="7"/>
        <v>0</v>
      </c>
      <c r="X29" s="72">
        <f>分析係数表!E32</f>
        <v>1.7896698615548455E-2</v>
      </c>
      <c r="Y29" s="85">
        <f t="shared" si="8"/>
        <v>0</v>
      </c>
    </row>
    <row r="30" spans="1:25" x14ac:dyDescent="0.15">
      <c r="A30" s="10" t="s">
        <v>18</v>
      </c>
      <c r="B30" s="9" t="s">
        <v>230</v>
      </c>
      <c r="C30" s="86"/>
      <c r="D30" s="99">
        <f>投入係数表!AN30</f>
        <v>0</v>
      </c>
      <c r="E30" s="100">
        <f t="shared" si="9"/>
        <v>0</v>
      </c>
      <c r="F30" s="81">
        <f>分析係数表!C33</f>
        <v>0.92720800471848297</v>
      </c>
      <c r="G30" s="100">
        <f t="shared" si="0"/>
        <v>0</v>
      </c>
      <c r="H30" s="100">
        <v>8.9310935892093504E-2</v>
      </c>
      <c r="I30" s="100">
        <f t="shared" si="1"/>
        <v>8.9310935892093504E-2</v>
      </c>
      <c r="J30" s="81">
        <f>分析係数表!G33</f>
        <v>0.48251618559482062</v>
      </c>
      <c r="K30" s="101">
        <f t="shared" si="2"/>
        <v>4.3093972118556513E-2</v>
      </c>
      <c r="L30" s="75"/>
      <c r="M30" s="76"/>
      <c r="N30" s="77">
        <f>分析係数表!H33</f>
        <v>1.0711870111293417E-3</v>
      </c>
      <c r="O30" s="78">
        <f t="shared" si="3"/>
        <v>8.2928828331767582E-3</v>
      </c>
      <c r="P30" s="72">
        <f>分析係数表!C33</f>
        <v>0.92720800471848297</v>
      </c>
      <c r="Q30" s="78">
        <f t="shared" si="4"/>
        <v>7.6892273451139824E-3</v>
      </c>
      <c r="R30" s="79">
        <v>3.1236495451814582E-2</v>
      </c>
      <c r="S30" s="80">
        <f t="shared" si="5"/>
        <v>0.12054743134390808</v>
      </c>
      <c r="T30" s="81">
        <f>分析係数表!F33</f>
        <v>0.61375438359859724</v>
      </c>
      <c r="U30" s="82">
        <f t="shared" si="6"/>
        <v>7.3986514418874522E-2</v>
      </c>
      <c r="V30" s="83">
        <f>分析係数表!D33</f>
        <v>6.3927479543206545E-2</v>
      </c>
      <c r="W30" s="84">
        <f t="shared" si="7"/>
        <v>0</v>
      </c>
      <c r="X30" s="72">
        <f>分析係数表!E33</f>
        <v>6.2471900008991998E-2</v>
      </c>
      <c r="Y30" s="85">
        <f t="shared" si="8"/>
        <v>0</v>
      </c>
    </row>
    <row r="31" spans="1:25" x14ac:dyDescent="0.15">
      <c r="A31" s="10" t="s">
        <v>19</v>
      </c>
      <c r="B31" s="9" t="s">
        <v>231</v>
      </c>
      <c r="C31" s="86"/>
      <c r="D31" s="99">
        <f>投入係数表!AN31</f>
        <v>0.22661790368692683</v>
      </c>
      <c r="E31" s="100">
        <f t="shared" si="9"/>
        <v>22.661790368692682</v>
      </c>
      <c r="F31" s="81">
        <f>分析係数表!C34</f>
        <v>0.43058167090385968</v>
      </c>
      <c r="G31" s="100">
        <f t="shared" si="0"/>
        <v>9.7577515626246889</v>
      </c>
      <c r="H31" s="100">
        <v>10.434879013253552</v>
      </c>
      <c r="I31" s="100">
        <f t="shared" si="1"/>
        <v>10.434879013253552</v>
      </c>
      <c r="J31" s="81">
        <f>分析係数表!G34</f>
        <v>0.40252218378442245</v>
      </c>
      <c r="K31" s="101">
        <f t="shared" si="2"/>
        <v>4.2002702879410592</v>
      </c>
      <c r="L31" s="75"/>
      <c r="M31" s="76"/>
      <c r="N31" s="77">
        <f>分析係数表!H34</f>
        <v>0.17332617383102331</v>
      </c>
      <c r="O31" s="78">
        <f t="shared" si="3"/>
        <v>1.3418512701979977</v>
      </c>
      <c r="P31" s="72">
        <f>分析係数表!C34</f>
        <v>0.43058167090385968</v>
      </c>
      <c r="Q31" s="78">
        <f t="shared" si="4"/>
        <v>0.57777656202632033</v>
      </c>
      <c r="R31" s="79">
        <v>0.64904469714419544</v>
      </c>
      <c r="S31" s="80">
        <f t="shared" si="5"/>
        <v>11.083923710397746</v>
      </c>
      <c r="T31" s="81">
        <f>分析係数表!F34</f>
        <v>0.66293540075026103</v>
      </c>
      <c r="U31" s="82">
        <f t="shared" si="6"/>
        <v>7.3479254068378506</v>
      </c>
      <c r="V31" s="83">
        <f>分析係数表!D34</f>
        <v>0.16067471370017011</v>
      </c>
      <c r="W31" s="84">
        <f t="shared" si="7"/>
        <v>2</v>
      </c>
      <c r="X31" s="72">
        <f>分析係数表!E34</f>
        <v>0.14658203786750718</v>
      </c>
      <c r="Y31" s="85">
        <f t="shared" si="8"/>
        <v>2</v>
      </c>
    </row>
    <row r="32" spans="1:25" x14ac:dyDescent="0.15">
      <c r="A32" s="10" t="s">
        <v>20</v>
      </c>
      <c r="B32" s="9" t="s">
        <v>37</v>
      </c>
      <c r="C32" s="86"/>
      <c r="D32" s="99">
        <f>投入係数表!AN32</f>
        <v>0</v>
      </c>
      <c r="E32" s="100">
        <f t="shared" si="9"/>
        <v>0</v>
      </c>
      <c r="F32" s="81">
        <f>分析係数表!C35</f>
        <v>0.85041941808411148</v>
      </c>
      <c r="G32" s="100">
        <f t="shared" si="0"/>
        <v>0</v>
      </c>
      <c r="H32" s="100">
        <v>0.52675383938129139</v>
      </c>
      <c r="I32" s="100">
        <f t="shared" si="1"/>
        <v>0.52675383938129139</v>
      </c>
      <c r="J32" s="81">
        <f>分析係数表!G35</f>
        <v>0.31439227022235533</v>
      </c>
      <c r="K32" s="101">
        <f t="shared" si="2"/>
        <v>0.16560733541142611</v>
      </c>
      <c r="L32" s="75"/>
      <c r="M32" s="76"/>
      <c r="N32" s="77">
        <f>分析係数表!H35</f>
        <v>5.0116599150103677E-2</v>
      </c>
      <c r="O32" s="78">
        <f t="shared" si="3"/>
        <v>0.38799115414116259</v>
      </c>
      <c r="P32" s="72">
        <f>分析係数表!C35</f>
        <v>0.85041941808411148</v>
      </c>
      <c r="Q32" s="78">
        <f t="shared" si="4"/>
        <v>0.32995521152651031</v>
      </c>
      <c r="R32" s="79">
        <v>0.50670899204288844</v>
      </c>
      <c r="S32" s="80">
        <f t="shared" si="5"/>
        <v>1.0334628314241798</v>
      </c>
      <c r="T32" s="81">
        <f>分析係数表!F35</f>
        <v>0.64510687312527537</v>
      </c>
      <c r="U32" s="82">
        <f t="shared" si="6"/>
        <v>0.66669397567124622</v>
      </c>
      <c r="V32" s="83">
        <f>分析係数表!D35</f>
        <v>4.4457450663799247E-2</v>
      </c>
      <c r="W32" s="84">
        <f t="shared" si="7"/>
        <v>0</v>
      </c>
      <c r="X32" s="72">
        <f>分析係数表!E35</f>
        <v>4.3787951741632962E-2</v>
      </c>
      <c r="Y32" s="85">
        <f t="shared" si="8"/>
        <v>0</v>
      </c>
    </row>
    <row r="33" spans="1:25" x14ac:dyDescent="0.15">
      <c r="A33" s="10" t="s">
        <v>21</v>
      </c>
      <c r="B33" s="9" t="s">
        <v>38</v>
      </c>
      <c r="C33" s="86"/>
      <c r="D33" s="99">
        <f>投入係数表!AN33</f>
        <v>0</v>
      </c>
      <c r="E33" s="100">
        <f t="shared" si="9"/>
        <v>0</v>
      </c>
      <c r="F33" s="81">
        <f>分析係数表!C36</f>
        <v>0.99367212085214862</v>
      </c>
      <c r="G33" s="100">
        <f t="shared" si="0"/>
        <v>0</v>
      </c>
      <c r="H33" s="100">
        <v>0.58144048162700313</v>
      </c>
      <c r="I33" s="100">
        <f t="shared" si="1"/>
        <v>0.58144048162700313</v>
      </c>
      <c r="J33" s="81">
        <f>分析係数表!G36</f>
        <v>5.4622350270852466E-2</v>
      </c>
      <c r="K33" s="101">
        <f t="shared" si="2"/>
        <v>3.1759645649083325E-2</v>
      </c>
      <c r="L33" s="75"/>
      <c r="M33" s="76"/>
      <c r="N33" s="77">
        <f>分析係数表!H36</f>
        <v>0.22260102528255266</v>
      </c>
      <c r="O33" s="78">
        <f t="shared" si="3"/>
        <v>1.7233258077569507</v>
      </c>
      <c r="P33" s="72">
        <f>分析係数表!C36</f>
        <v>0.99367212085214862</v>
      </c>
      <c r="Q33" s="78">
        <f t="shared" si="4"/>
        <v>1.7124208103130913</v>
      </c>
      <c r="R33" s="79">
        <v>1.8248209406285549</v>
      </c>
      <c r="S33" s="80">
        <f t="shared" si="5"/>
        <v>2.4062614222555583</v>
      </c>
      <c r="T33" s="81">
        <f>分析係数表!F36</f>
        <v>0.84078106922799567</v>
      </c>
      <c r="U33" s="82">
        <f t="shared" si="6"/>
        <v>2.0231390514461061</v>
      </c>
      <c r="V33" s="83">
        <f>分析係数表!D36</f>
        <v>1.6146279761308086E-2</v>
      </c>
      <c r="W33" s="84">
        <f t="shared" si="7"/>
        <v>0</v>
      </c>
      <c r="X33" s="72">
        <f>分析係数表!E36</f>
        <v>1.4152245516969955E-2</v>
      </c>
      <c r="Y33" s="85">
        <f t="shared" si="8"/>
        <v>0</v>
      </c>
    </row>
    <row r="34" spans="1:25" x14ac:dyDescent="0.15">
      <c r="A34" s="10" t="s">
        <v>22</v>
      </c>
      <c r="B34" s="9" t="s">
        <v>471</v>
      </c>
      <c r="C34" s="86"/>
      <c r="D34" s="99">
        <f>投入係数表!AN34</f>
        <v>0.13357219767571382</v>
      </c>
      <c r="E34" s="100">
        <f t="shared" si="9"/>
        <v>13.357219767571383</v>
      </c>
      <c r="F34" s="81">
        <f>分析係数表!C37</f>
        <v>0.57178358697686016</v>
      </c>
      <c r="G34" s="100">
        <f t="shared" si="0"/>
        <v>7.6374390307401878</v>
      </c>
      <c r="H34" s="100">
        <v>8.5450258690098231</v>
      </c>
      <c r="I34" s="100">
        <f t="shared" si="1"/>
        <v>8.5450258690098231</v>
      </c>
      <c r="J34" s="81">
        <f>分析係数表!G37</f>
        <v>0.36884830758302428</v>
      </c>
      <c r="K34" s="101">
        <f t="shared" si="2"/>
        <v>3.1518183300374347</v>
      </c>
      <c r="L34" s="75"/>
      <c r="M34" s="76"/>
      <c r="N34" s="77">
        <f>分析係数表!H37</f>
        <v>4.5622990798280361E-2</v>
      </c>
      <c r="O34" s="78">
        <f t="shared" si="3"/>
        <v>0.35320267447077602</v>
      </c>
      <c r="P34" s="72">
        <f>分析係数表!C37</f>
        <v>0.57178358697686016</v>
      </c>
      <c r="Q34" s="78">
        <f t="shared" si="4"/>
        <v>0.20195549213872058</v>
      </c>
      <c r="R34" s="79">
        <v>0.2727860033350914</v>
      </c>
      <c r="S34" s="80">
        <f t="shared" si="5"/>
        <v>8.8178118723449153</v>
      </c>
      <c r="T34" s="81">
        <f>分析係数表!F37</f>
        <v>0.64429400301330442</v>
      </c>
      <c r="U34" s="82">
        <f t="shared" si="6"/>
        <v>5.6812633090513467</v>
      </c>
      <c r="V34" s="83">
        <f>分析係数表!D37</f>
        <v>7.2142948725191447E-2</v>
      </c>
      <c r="W34" s="84">
        <f t="shared" si="7"/>
        <v>1</v>
      </c>
      <c r="X34" s="72">
        <f>分析係数表!E37</f>
        <v>6.9101643267789628E-2</v>
      </c>
      <c r="Y34" s="85">
        <f t="shared" si="8"/>
        <v>1</v>
      </c>
    </row>
    <row r="35" spans="1:25" x14ac:dyDescent="0.15">
      <c r="A35" s="10" t="s">
        <v>23</v>
      </c>
      <c r="B35" s="9" t="s">
        <v>155</v>
      </c>
      <c r="C35" s="86"/>
      <c r="D35" s="99">
        <f>投入係数表!AN35</f>
        <v>0</v>
      </c>
      <c r="E35" s="100">
        <f t="shared" si="9"/>
        <v>0</v>
      </c>
      <c r="F35" s="81">
        <f>分析係数表!C38</f>
        <v>0.42668283982472699</v>
      </c>
      <c r="G35" s="100">
        <f t="shared" si="0"/>
        <v>0</v>
      </c>
      <c r="H35" s="100">
        <v>0.34394037765589924</v>
      </c>
      <c r="I35" s="100">
        <f t="shared" si="1"/>
        <v>0.34394037765589924</v>
      </c>
      <c r="J35" s="81">
        <f>分析係数表!G38</f>
        <v>0.18042179614021467</v>
      </c>
      <c r="K35" s="101">
        <f t="shared" si="2"/>
        <v>6.2054340701821101E-2</v>
      </c>
      <c r="L35" s="75"/>
      <c r="M35" s="76"/>
      <c r="N35" s="77">
        <f>分析係数表!H38</f>
        <v>3.1385057501308801E-2</v>
      </c>
      <c r="O35" s="78">
        <f t="shared" si="3"/>
        <v>0.24297587803689516</v>
      </c>
      <c r="P35" s="72">
        <f>分析係数表!C38</f>
        <v>0.42668283982472699</v>
      </c>
      <c r="Q35" s="78">
        <f t="shared" si="4"/>
        <v>0.10367363764968894</v>
      </c>
      <c r="R35" s="79">
        <v>0.16613338383736978</v>
      </c>
      <c r="S35" s="80">
        <f t="shared" si="5"/>
        <v>0.510073761493269</v>
      </c>
      <c r="T35" s="81">
        <f>分析係数表!F38</f>
        <v>0.52437100026299643</v>
      </c>
      <c r="U35" s="82">
        <f t="shared" si="6"/>
        <v>0.26746788852213454</v>
      </c>
      <c r="V35" s="83">
        <f>分析係数表!D38</f>
        <v>3.745569762927526E-2</v>
      </c>
      <c r="W35" s="84">
        <f t="shared" si="7"/>
        <v>0</v>
      </c>
      <c r="X35" s="72">
        <f>分析係数表!E38</f>
        <v>3.4218337111297577E-2</v>
      </c>
      <c r="Y35" s="85">
        <f t="shared" si="8"/>
        <v>0</v>
      </c>
    </row>
    <row r="36" spans="1:25" x14ac:dyDescent="0.15">
      <c r="A36" s="10" t="s">
        <v>24</v>
      </c>
      <c r="B36" s="9" t="s">
        <v>39</v>
      </c>
      <c r="C36" s="86"/>
      <c r="D36" s="99">
        <f>投入係数表!AN36</f>
        <v>0</v>
      </c>
      <c r="E36" s="100">
        <f t="shared" si="9"/>
        <v>0</v>
      </c>
      <c r="F36" s="81">
        <f>分析係数表!C39</f>
        <v>1</v>
      </c>
      <c r="G36" s="100">
        <f t="shared" si="0"/>
        <v>0</v>
      </c>
      <c r="H36" s="100">
        <v>6.5468931130343605E-2</v>
      </c>
      <c r="I36" s="100">
        <f t="shared" si="1"/>
        <v>6.5468931130343605E-2</v>
      </c>
      <c r="J36" s="81">
        <f>分析係数表!G39</f>
        <v>0.351753812215997</v>
      </c>
      <c r="K36" s="101">
        <f t="shared" si="2"/>
        <v>2.3028946106804924E-2</v>
      </c>
      <c r="L36" s="75"/>
      <c r="M36" s="76"/>
      <c r="N36" s="77">
        <f>分析係数表!H39</f>
        <v>2.6196741762610056E-3</v>
      </c>
      <c r="O36" s="78">
        <f t="shared" si="3"/>
        <v>2.0280913397117534E-2</v>
      </c>
      <c r="P36" s="72">
        <f>分析係数表!C39</f>
        <v>1</v>
      </c>
      <c r="Q36" s="78">
        <f t="shared" si="4"/>
        <v>2.0280913397117534E-2</v>
      </c>
      <c r="R36" s="79">
        <v>2.6384932318455033E-2</v>
      </c>
      <c r="S36" s="80">
        <f t="shared" si="5"/>
        <v>9.1853863448798645E-2</v>
      </c>
      <c r="T36" s="81">
        <f>分析係数表!F39</f>
        <v>0.70125652740175148</v>
      </c>
      <c r="U36" s="82">
        <f t="shared" si="6"/>
        <v>6.4413121310539209E-2</v>
      </c>
      <c r="V36" s="83">
        <f>分析係数表!D39</f>
        <v>5.4632803645743147E-2</v>
      </c>
      <c r="W36" s="84">
        <f t="shared" si="7"/>
        <v>0</v>
      </c>
      <c r="X36" s="72">
        <f>分析係数表!E39</f>
        <v>5.4632803645743147E-2</v>
      </c>
      <c r="Y36" s="85">
        <f t="shared" si="8"/>
        <v>0</v>
      </c>
    </row>
    <row r="37" spans="1:25" x14ac:dyDescent="0.15">
      <c r="A37" s="10" t="s">
        <v>25</v>
      </c>
      <c r="B37" s="9" t="s">
        <v>40</v>
      </c>
      <c r="C37" s="86"/>
      <c r="D37" s="99">
        <f>投入係数表!AN37</f>
        <v>0</v>
      </c>
      <c r="E37" s="100">
        <f t="shared" si="9"/>
        <v>0</v>
      </c>
      <c r="F37" s="81">
        <f>分析係数表!C40</f>
        <v>0.86812466863195592</v>
      </c>
      <c r="G37" s="100">
        <f t="shared" si="0"/>
        <v>0</v>
      </c>
      <c r="H37" s="100">
        <v>1.5893729976228756E-2</v>
      </c>
      <c r="I37" s="100">
        <f t="shared" si="1"/>
        <v>1.5893729976228756E-2</v>
      </c>
      <c r="J37" s="81">
        <f>分析係数表!G40</f>
        <v>0.5308449982881025</v>
      </c>
      <c r="K37" s="101">
        <f t="shared" si="2"/>
        <v>8.4371070620227178E-3</v>
      </c>
      <c r="L37" s="75"/>
      <c r="M37" s="76"/>
      <c r="N37" s="77">
        <f>分析係数表!H40</f>
        <v>3.1726768564274997E-2</v>
      </c>
      <c r="O37" s="78">
        <f t="shared" si="3"/>
        <v>0.24562132629059583</v>
      </c>
      <c r="P37" s="72">
        <f>分析係数表!C40</f>
        <v>0.86812466863195592</v>
      </c>
      <c r="Q37" s="78">
        <f t="shared" si="4"/>
        <v>0.21322993249496502</v>
      </c>
      <c r="R37" s="79">
        <v>0.21509402847298495</v>
      </c>
      <c r="S37" s="80">
        <f t="shared" si="5"/>
        <v>0.23098775844921371</v>
      </c>
      <c r="T37" s="81">
        <f>分析係数表!F40</f>
        <v>0.72849135138041188</v>
      </c>
      <c r="U37" s="82">
        <f t="shared" si="6"/>
        <v>0.16827258430499983</v>
      </c>
      <c r="V37" s="83">
        <f>分析係数表!D40</f>
        <v>7.8167788596215718E-2</v>
      </c>
      <c r="W37" s="84">
        <f t="shared" si="7"/>
        <v>0</v>
      </c>
      <c r="X37" s="72">
        <f>分析係数表!E40</f>
        <v>7.1051953968348291E-2</v>
      </c>
      <c r="Y37" s="85">
        <f t="shared" si="8"/>
        <v>0</v>
      </c>
    </row>
    <row r="38" spans="1:25" x14ac:dyDescent="0.15">
      <c r="A38" s="10" t="s">
        <v>26</v>
      </c>
      <c r="B38" s="9" t="s">
        <v>233</v>
      </c>
      <c r="C38" s="86"/>
      <c r="D38" s="99">
        <f>投入係数表!AN38</f>
        <v>0</v>
      </c>
      <c r="E38" s="100">
        <f t="shared" si="9"/>
        <v>0</v>
      </c>
      <c r="F38" s="81">
        <f>分析係数表!C41</f>
        <v>0.9999434031873089</v>
      </c>
      <c r="G38" s="100">
        <f t="shared" si="0"/>
        <v>0</v>
      </c>
      <c r="H38" s="100">
        <v>1.7236227995290419E-2</v>
      </c>
      <c r="I38" s="100">
        <f t="shared" si="1"/>
        <v>1.7236227995290419E-2</v>
      </c>
      <c r="J38" s="81">
        <f>分析係数表!G41</f>
        <v>0.50163334603597476</v>
      </c>
      <c r="K38" s="101">
        <f t="shared" si="2"/>
        <v>8.6462667223164737E-3</v>
      </c>
      <c r="L38" s="75"/>
      <c r="M38" s="76"/>
      <c r="N38" s="77">
        <f>分析係数表!H41</f>
        <v>4.605647758626856E-2</v>
      </c>
      <c r="O38" s="78">
        <f t="shared" si="3"/>
        <v>0.35655862922486348</v>
      </c>
      <c r="P38" s="72">
        <f>分析係数表!C41</f>
        <v>0.9999434031873089</v>
      </c>
      <c r="Q38" s="78">
        <f t="shared" si="4"/>
        <v>0.35653844914291183</v>
      </c>
      <c r="R38" s="79">
        <v>0.36322448665047907</v>
      </c>
      <c r="S38" s="80">
        <f t="shared" si="5"/>
        <v>0.38046071464576947</v>
      </c>
      <c r="T38" s="81">
        <f>分析係数表!F41</f>
        <v>0.6065809667987323</v>
      </c>
      <c r="U38" s="82">
        <f t="shared" si="6"/>
        <v>0.23078022811876744</v>
      </c>
      <c r="V38" s="83">
        <f>分析係数表!D41</f>
        <v>0.10372147914479408</v>
      </c>
      <c r="W38" s="84">
        <f t="shared" si="7"/>
        <v>0</v>
      </c>
      <c r="X38" s="72">
        <f>分析係数表!E41</f>
        <v>9.872112035903656E-2</v>
      </c>
      <c r="Y38" s="85">
        <f t="shared" si="8"/>
        <v>0</v>
      </c>
    </row>
    <row r="39" spans="1:25" x14ac:dyDescent="0.15">
      <c r="A39" s="10" t="s">
        <v>56</v>
      </c>
      <c r="B39" s="9" t="s">
        <v>472</v>
      </c>
      <c r="C39" s="86"/>
      <c r="D39" s="99">
        <f>投入係数表!AN39</f>
        <v>0</v>
      </c>
      <c r="E39" s="100">
        <f t="shared" si="9"/>
        <v>0</v>
      </c>
      <c r="F39" s="81">
        <f>分析係数表!C42</f>
        <v>0.93692850875802069</v>
      </c>
      <c r="G39" s="100">
        <f>E39*F39</f>
        <v>0</v>
      </c>
      <c r="H39" s="100">
        <v>4.2595770626275647E-2</v>
      </c>
      <c r="I39" s="100">
        <f>C39+H39</f>
        <v>4.2595770626275647E-2</v>
      </c>
      <c r="J39" s="81">
        <f>分析係数表!G42</f>
        <v>0.49922072097325781</v>
      </c>
      <c r="K39" s="101">
        <f>I39*J39</f>
        <v>2.1264691322460845E-2</v>
      </c>
      <c r="L39" s="75"/>
      <c r="M39" s="76"/>
      <c r="N39" s="77">
        <f>分析係数表!H42</f>
        <v>1.1809361738003208E-2</v>
      </c>
      <c r="O39" s="78">
        <f t="shared" si="3"/>
        <v>9.14253554331384E-2</v>
      </c>
      <c r="P39" s="72">
        <f>分析係数表!C42</f>
        <v>0.93692850875802069</v>
      </c>
      <c r="Q39" s="78">
        <f>O39*P39</f>
        <v>8.5659021928642373E-2</v>
      </c>
      <c r="R39" s="79">
        <v>9.3596472666757205E-2</v>
      </c>
      <c r="S39" s="80">
        <f>I39+R39</f>
        <v>0.13619224329303287</v>
      </c>
      <c r="T39" s="81">
        <f>分析係数表!F42</f>
        <v>0.57339238661209846</v>
      </c>
      <c r="U39" s="82">
        <f>S39*T39</f>
        <v>7.809159541984767E-2</v>
      </c>
      <c r="V39" s="83">
        <f>分析係数表!D42</f>
        <v>0.13686157986208444</v>
      </c>
      <c r="W39" s="84">
        <f>ROUND(S39*V39,0)</f>
        <v>0</v>
      </c>
      <c r="X39" s="72">
        <f>分析係数表!E42</f>
        <v>0.12798116275158378</v>
      </c>
      <c r="Y39" s="85">
        <f>ROUND(S39*X39,0)</f>
        <v>0</v>
      </c>
    </row>
    <row r="40" spans="1:25" x14ac:dyDescent="0.15">
      <c r="A40" s="10" t="s">
        <v>156</v>
      </c>
      <c r="B40" s="9" t="s">
        <v>41</v>
      </c>
      <c r="C40" s="86"/>
      <c r="D40" s="99">
        <f>投入係数表!AN40</f>
        <v>0</v>
      </c>
      <c r="E40" s="100">
        <f t="shared" si="9"/>
        <v>0</v>
      </c>
      <c r="F40" s="81">
        <f>分析係数表!C43</f>
        <v>0.64668770435795053</v>
      </c>
      <c r="G40" s="100">
        <f>E40*F40</f>
        <v>0</v>
      </c>
      <c r="H40" s="100">
        <v>1.7379743998488291</v>
      </c>
      <c r="I40" s="100">
        <f>C40+H40</f>
        <v>1.7379743998488291</v>
      </c>
      <c r="J40" s="81">
        <f>分析係数表!G43</f>
        <v>0.34525361813281841</v>
      </c>
      <c r="K40" s="101">
        <f>I40*J40</f>
        <v>0.6000419497700219</v>
      </c>
      <c r="L40" s="75"/>
      <c r="M40" s="76"/>
      <c r="N40" s="77">
        <f>分析係数表!H43</f>
        <v>1.6687581740348217E-2</v>
      </c>
      <c r="O40" s="78">
        <f t="shared" si="3"/>
        <v>0.12919140981355479</v>
      </c>
      <c r="P40" s="72">
        <f>分析係数表!C43</f>
        <v>0.64668770435795053</v>
      </c>
      <c r="Q40" s="78">
        <f>O40*P40</f>
        <v>8.3546496235094941E-2</v>
      </c>
      <c r="R40" s="79">
        <v>0.33671805517179826</v>
      </c>
      <c r="S40" s="80">
        <f>I40+R40</f>
        <v>2.0746924550206272</v>
      </c>
      <c r="T40" s="81">
        <f>分析係数表!F43</f>
        <v>0.5971160790993254</v>
      </c>
      <c r="U40" s="82">
        <f>S40*T40</f>
        <v>1.2388322240788705</v>
      </c>
      <c r="V40" s="83">
        <f>分析係数表!D43</f>
        <v>0.11965406207615147</v>
      </c>
      <c r="W40" s="84">
        <f>ROUND(S40*V40,0)</f>
        <v>0</v>
      </c>
      <c r="X40" s="72">
        <f>分析係数表!E43</f>
        <v>0.10089499703022012</v>
      </c>
      <c r="Y40" s="85">
        <f>ROUND(S40*X40,0)</f>
        <v>0</v>
      </c>
    </row>
    <row r="41" spans="1:25" x14ac:dyDescent="0.15">
      <c r="A41" s="10" t="s">
        <v>166</v>
      </c>
      <c r="B41" s="9" t="s">
        <v>42</v>
      </c>
      <c r="C41" s="123"/>
      <c r="D41" s="99">
        <f>投入係数表!AN41</f>
        <v>0</v>
      </c>
      <c r="E41" s="100">
        <f t="shared" si="9"/>
        <v>0</v>
      </c>
      <c r="F41" s="81">
        <f>分析係数表!C44</f>
        <v>0.69156580457188765</v>
      </c>
      <c r="G41" s="100">
        <f>E41*F41</f>
        <v>0</v>
      </c>
      <c r="H41" s="100">
        <v>1.5283570485483235E-2</v>
      </c>
      <c r="I41" s="100">
        <f>C41+H41</f>
        <v>1.5283570485483235E-2</v>
      </c>
      <c r="J41" s="81">
        <f>分析係数表!G44</f>
        <v>0.27271905819722003</v>
      </c>
      <c r="K41" s="101">
        <f>I41*J41</f>
        <v>4.1681209486918169E-3</v>
      </c>
      <c r="L41" s="75"/>
      <c r="M41" s="76"/>
      <c r="N41" s="77">
        <f>分析係数表!H44</f>
        <v>0.15674397651271663</v>
      </c>
      <c r="O41" s="78">
        <f t="shared" si="3"/>
        <v>1.2134757222791004</v>
      </c>
      <c r="P41" s="72">
        <f>分析係数表!C44</f>
        <v>0.69156580457188765</v>
      </c>
      <c r="Q41" s="78">
        <f>O41*P41</f>
        <v>0.83919831420639857</v>
      </c>
      <c r="R41" s="79">
        <v>0.85516728823284394</v>
      </c>
      <c r="S41" s="80">
        <f>I41+R41</f>
        <v>0.87045085871832717</v>
      </c>
      <c r="T41" s="81">
        <f>分析係数表!F44</f>
        <v>0.50862281906626206</v>
      </c>
      <c r="U41" s="82">
        <f>S41*T41</f>
        <v>0.44273116961996417</v>
      </c>
      <c r="V41" s="83">
        <f>分析係数表!D44</f>
        <v>0.14406819380410243</v>
      </c>
      <c r="W41" s="84">
        <f>ROUND(S41*V41,0)</f>
        <v>0</v>
      </c>
      <c r="X41" s="72">
        <f>分析係数表!E44</f>
        <v>0.11993705213297758</v>
      </c>
      <c r="Y41" s="85">
        <f>ROUND(S41*X41,0)</f>
        <v>0</v>
      </c>
    </row>
    <row r="42" spans="1:25" x14ac:dyDescent="0.15">
      <c r="A42" s="10" t="s">
        <v>282</v>
      </c>
      <c r="B42" s="9" t="s">
        <v>236</v>
      </c>
      <c r="C42" s="347">
        <f>最終需要_まとめ!C43</f>
        <v>100</v>
      </c>
      <c r="D42" s="99">
        <f>投入係数表!AN42</f>
        <v>0</v>
      </c>
      <c r="E42" s="100">
        <f t="shared" si="9"/>
        <v>0</v>
      </c>
      <c r="F42" s="81">
        <f>分析係数表!C45</f>
        <v>1</v>
      </c>
      <c r="G42" s="100">
        <f>E42*F42</f>
        <v>0</v>
      </c>
      <c r="H42" s="100">
        <v>5.7930514894709649E-2</v>
      </c>
      <c r="I42" s="100">
        <f>C42+H42</f>
        <v>100.05793051489471</v>
      </c>
      <c r="J42" s="81">
        <f>分析係数表!G45</f>
        <v>0</v>
      </c>
      <c r="K42" s="101">
        <f>I42*J42</f>
        <v>0</v>
      </c>
      <c r="L42" s="75"/>
      <c r="M42" s="76"/>
      <c r="N42" s="77">
        <f>分析係数表!H45</f>
        <v>0</v>
      </c>
      <c r="O42" s="78">
        <f t="shared" si="3"/>
        <v>0</v>
      </c>
      <c r="P42" s="72">
        <f>分析係数表!C45</f>
        <v>1</v>
      </c>
      <c r="Q42" s="78">
        <f>O42*P42</f>
        <v>0</v>
      </c>
      <c r="R42" s="79">
        <v>9.4655373245886784E-3</v>
      </c>
      <c r="S42" s="80">
        <f>I42+R42</f>
        <v>100.06739605221929</v>
      </c>
      <c r="T42" s="81">
        <f>分析係数表!F45</f>
        <v>0</v>
      </c>
      <c r="U42" s="82">
        <f>S42*T42</f>
        <v>0</v>
      </c>
      <c r="V42" s="83">
        <f>分析係数表!D45</f>
        <v>0</v>
      </c>
      <c r="W42" s="84">
        <f>ROUND(S42*V42,0)</f>
        <v>0</v>
      </c>
      <c r="X42" s="72">
        <f>分析係数表!E45</f>
        <v>0</v>
      </c>
      <c r="Y42" s="85">
        <f>ROUND(S42*X42,0)</f>
        <v>0</v>
      </c>
    </row>
    <row r="43" spans="1:25" x14ac:dyDescent="0.15">
      <c r="A43" s="10" t="s">
        <v>283</v>
      </c>
      <c r="B43" s="9" t="s">
        <v>237</v>
      </c>
      <c r="C43" s="86"/>
      <c r="D43" s="459">
        <f>投入係数表!AN43</f>
        <v>5.0124382727509008E-4</v>
      </c>
      <c r="E43" s="443">
        <f t="shared" si="9"/>
        <v>5.0124382727509006E-2</v>
      </c>
      <c r="F43" s="453">
        <f>分析係数表!C46</f>
        <v>0.99300149364803736</v>
      </c>
      <c r="G43" s="443">
        <f>E43*F43</f>
        <v>4.977358691660233E-2</v>
      </c>
      <c r="H43" s="443">
        <v>0.26548541315106733</v>
      </c>
      <c r="I43" s="443">
        <f>C43+H43</f>
        <v>0.26548541315106733</v>
      </c>
      <c r="J43" s="453">
        <f>分析係数表!G46</f>
        <v>1.2662527198429125E-2</v>
      </c>
      <c r="K43" s="460">
        <f>I43*J43</f>
        <v>3.3617162648115835E-3</v>
      </c>
      <c r="L43" s="448"/>
      <c r="M43" s="449"/>
      <c r="N43" s="450">
        <f>分析係数表!H46</f>
        <v>3.642815848522589E-5</v>
      </c>
      <c r="O43" s="451">
        <f t="shared" si="3"/>
        <v>2.8201840295643323E-4</v>
      </c>
      <c r="P43" s="447">
        <f>分析係数表!C46</f>
        <v>0.99300149364803736</v>
      </c>
      <c r="Q43" s="451">
        <f>O43*P43</f>
        <v>2.8004469537197226E-4</v>
      </c>
      <c r="R43" s="452">
        <v>2.4752626279889473E-2</v>
      </c>
      <c r="S43" s="444">
        <f>I43+R43</f>
        <v>0.29023803943095683</v>
      </c>
      <c r="T43" s="453">
        <f>分析係数表!F46</f>
        <v>0.42786180544499286</v>
      </c>
      <c r="U43" s="445">
        <f>S43*T43</f>
        <v>0.12418177155974422</v>
      </c>
      <c r="V43" s="454">
        <f>分析係数表!D46</f>
        <v>2.303242583452741E-3</v>
      </c>
      <c r="W43" s="458">
        <f>ROUND(S43*V43,0)</f>
        <v>0</v>
      </c>
      <c r="X43" s="72">
        <f>分析係数表!E46</f>
        <v>2.2926285623308391E-3</v>
      </c>
      <c r="Y43" s="85">
        <f>ROUND(S43*X43,0)</f>
        <v>0</v>
      </c>
    </row>
    <row r="44" spans="1:25" x14ac:dyDescent="0.15">
      <c r="A44" s="129">
        <v>40</v>
      </c>
      <c r="B44" s="17" t="s">
        <v>137</v>
      </c>
      <c r="C44" s="135">
        <f>SUM(C5:C43)</f>
        <v>100</v>
      </c>
      <c r="D44" s="99">
        <f>投入係数表!AN44</f>
        <v>1</v>
      </c>
      <c r="E44" s="443">
        <f>SUM(E5:E43)</f>
        <v>99.999999999999986</v>
      </c>
      <c r="F44" s="453">
        <f>分析係数表!C47</f>
        <v>0.58532523599566522</v>
      </c>
      <c r="G44" s="443">
        <f>SUM(G5:G43)</f>
        <v>31.088715034435602</v>
      </c>
      <c r="H44" s="443">
        <f>SUM(H5:H43)</f>
        <v>39.446056111304976</v>
      </c>
      <c r="I44" s="443">
        <f>SUM(I5:I43)</f>
        <v>139.44605611130496</v>
      </c>
      <c r="J44" s="81">
        <f>分析係数表!G47</f>
        <v>0.25475569279079324</v>
      </c>
      <c r="K44" s="460">
        <f>SUM(K5:K43)</f>
        <v>11.351568047151694</v>
      </c>
      <c r="L44" s="15">
        <f>最終需要_まとめ!M21</f>
        <v>0.68200000000000005</v>
      </c>
      <c r="M44" s="441">
        <f>K44*L44</f>
        <v>7.741769408157456</v>
      </c>
      <c r="N44" s="77">
        <f>分析係数表!H47</f>
        <v>1</v>
      </c>
      <c r="O44" s="443">
        <f>SUM(O5:O43)</f>
        <v>7.7417694081574568</v>
      </c>
      <c r="P44" s="72">
        <f>分析係数表!C47</f>
        <v>0.58532523599566522</v>
      </c>
      <c r="Q44" s="443">
        <f>SUM(Q5:Q43)</f>
        <v>5.0272167168421644</v>
      </c>
      <c r="R44" s="441">
        <f>SUM(R5:R43)</f>
        <v>6.1726744723907006</v>
      </c>
      <c r="S44" s="444">
        <f>SUM(S5:S43)</f>
        <v>145.61873058369565</v>
      </c>
      <c r="T44" s="453">
        <f>分析係数表!F47</f>
        <v>0.5063294671067512</v>
      </c>
      <c r="U44" s="445">
        <f>SUM(U5:U43)</f>
        <v>24.421973870036179</v>
      </c>
      <c r="V44" s="454">
        <f>分析係数表!D47</f>
        <v>6.4581730562403572E-2</v>
      </c>
      <c r="W44" s="458">
        <f>SUM(W5:W43)</f>
        <v>3</v>
      </c>
      <c r="X44" s="88">
        <f>分析係数表!E47</f>
        <v>5.7136770824146227E-2</v>
      </c>
      <c r="Y44" s="95">
        <f>SUM(Y5:Y43)</f>
        <v>3</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875" defaultRowHeight="11.25" x14ac:dyDescent="0.15"/>
  <cols>
    <col min="1" max="1" width="3" style="5" customWidth="1"/>
    <col min="2" max="2" width="19.125" style="5" customWidth="1"/>
    <col min="3" max="3" width="9.375" style="5" customWidth="1"/>
    <col min="4" max="4" width="8.875" style="5" customWidth="1"/>
    <col min="5" max="5" width="9" style="5" customWidth="1"/>
    <col min="6" max="16384" width="8.875" style="5"/>
  </cols>
  <sheetData>
    <row r="1" spans="1:25" ht="13.5" x14ac:dyDescent="0.15">
      <c r="B1" s="57" t="s">
        <v>825</v>
      </c>
      <c r="C1" s="58"/>
      <c r="D1" s="58"/>
      <c r="E1" s="58"/>
      <c r="F1" s="59"/>
      <c r="G1" s="58" t="s">
        <v>445</v>
      </c>
    </row>
    <row r="2" spans="1:25" x14ac:dyDescent="0.15">
      <c r="B2" s="5" t="s">
        <v>242</v>
      </c>
      <c r="S2" s="5" t="s">
        <v>139</v>
      </c>
      <c r="U2" s="60" t="s">
        <v>170</v>
      </c>
      <c r="W2" s="5" t="s">
        <v>122</v>
      </c>
      <c r="Y2" s="5" t="s">
        <v>140</v>
      </c>
    </row>
    <row r="3" spans="1:25" ht="45" x14ac:dyDescent="0.15">
      <c r="B3" s="61"/>
      <c r="C3" s="62" t="s">
        <v>185</v>
      </c>
      <c r="D3" s="62" t="s">
        <v>301</v>
      </c>
      <c r="E3" s="62" t="s">
        <v>129</v>
      </c>
      <c r="F3" s="62" t="s">
        <v>303</v>
      </c>
      <c r="G3" s="62" t="s">
        <v>304</v>
      </c>
      <c r="H3" s="62" t="s">
        <v>130</v>
      </c>
      <c r="I3" s="62" t="s">
        <v>131</v>
      </c>
      <c r="J3" s="62" t="s">
        <v>132</v>
      </c>
      <c r="K3" s="63" t="s">
        <v>133</v>
      </c>
      <c r="L3" s="62" t="s">
        <v>446</v>
      </c>
      <c r="M3" s="62" t="s">
        <v>134</v>
      </c>
      <c r="N3" s="62" t="s">
        <v>75</v>
      </c>
      <c r="O3" s="62" t="s">
        <v>134</v>
      </c>
      <c r="P3" s="62" t="s">
        <v>303</v>
      </c>
      <c r="Q3" s="62" t="s">
        <v>305</v>
      </c>
      <c r="R3" s="62" t="s">
        <v>135</v>
      </c>
      <c r="S3" s="64" t="s">
        <v>136</v>
      </c>
      <c r="T3" s="62" t="s">
        <v>169</v>
      </c>
      <c r="U3" s="66" t="s">
        <v>170</v>
      </c>
      <c r="V3" s="65" t="s">
        <v>171</v>
      </c>
      <c r="W3" s="64" t="s">
        <v>141</v>
      </c>
      <c r="X3" s="62" t="s">
        <v>142</v>
      </c>
      <c r="Y3" s="66" t="s">
        <v>143</v>
      </c>
    </row>
    <row r="4" spans="1:25" ht="21" x14ac:dyDescent="0.15">
      <c r="B4" s="67"/>
      <c r="C4" s="68" t="s">
        <v>827</v>
      </c>
      <c r="D4" s="68" t="s">
        <v>828</v>
      </c>
      <c r="E4" s="68" t="s">
        <v>829</v>
      </c>
      <c r="F4" s="68" t="s">
        <v>830</v>
      </c>
      <c r="G4" s="68" t="s">
        <v>831</v>
      </c>
      <c r="H4" s="68" t="s">
        <v>144</v>
      </c>
      <c r="I4" s="68" t="s">
        <v>832</v>
      </c>
      <c r="J4" s="68" t="s">
        <v>833</v>
      </c>
      <c r="K4" s="69" t="s">
        <v>834</v>
      </c>
      <c r="L4" s="68" t="s">
        <v>835</v>
      </c>
      <c r="M4" s="68" t="s">
        <v>836</v>
      </c>
      <c r="N4" s="68" t="s">
        <v>837</v>
      </c>
      <c r="O4" s="68" t="s">
        <v>838</v>
      </c>
      <c r="P4" s="68" t="s">
        <v>839</v>
      </c>
      <c r="Q4" s="68" t="s">
        <v>840</v>
      </c>
      <c r="R4" s="68" t="s">
        <v>145</v>
      </c>
      <c r="S4" s="68" t="s">
        <v>841</v>
      </c>
      <c r="T4" s="70" t="s">
        <v>842</v>
      </c>
      <c r="U4" s="69" t="s">
        <v>843</v>
      </c>
      <c r="V4" s="68" t="s">
        <v>844</v>
      </c>
      <c r="W4" s="68" t="s">
        <v>845</v>
      </c>
      <c r="X4" s="68" t="s">
        <v>846</v>
      </c>
      <c r="Y4" s="69" t="s">
        <v>847</v>
      </c>
    </row>
    <row r="5" spans="1:25" x14ac:dyDescent="0.15">
      <c r="A5" s="8" t="s">
        <v>219</v>
      </c>
      <c r="B5" s="9" t="s">
        <v>220</v>
      </c>
      <c r="C5" s="86"/>
      <c r="D5" s="99">
        <f>投入係数表!AO5</f>
        <v>0</v>
      </c>
      <c r="E5" s="100">
        <f>$C$43*D5</f>
        <v>0</v>
      </c>
      <c r="F5" s="81">
        <f>分析係数表!C8</f>
        <v>0.16988323914406789</v>
      </c>
      <c r="G5" s="100">
        <f t="shared" ref="G5:G38" si="0">E5*F5</f>
        <v>0</v>
      </c>
      <c r="H5" s="100">
        <f t="array" ref="H5:H43">MMULT(逆行列係数!C5:AO43,'39'!G5:G43)</f>
        <v>4.1131851915598818E-3</v>
      </c>
      <c r="I5" s="100">
        <f t="shared" ref="I5:I38" si="1">C5+H5</f>
        <v>4.1131851915598818E-3</v>
      </c>
      <c r="J5" s="81">
        <f>分析係数表!G8</f>
        <v>0.11982810575688495</v>
      </c>
      <c r="K5" s="101">
        <f t="shared" ref="K5:K38" si="2">I5*J5</f>
        <v>4.9287519013189063E-4</v>
      </c>
      <c r="L5" s="75" t="s">
        <v>495</v>
      </c>
      <c r="M5" s="76" t="s">
        <v>495</v>
      </c>
      <c r="N5" s="77">
        <f>分析係数表!H8</f>
        <v>1.1007693311748612E-2</v>
      </c>
      <c r="O5" s="78">
        <f t="shared" ref="O5:O43" si="3">$M$44*N5</f>
        <v>0.13030363175855675</v>
      </c>
      <c r="P5" s="72">
        <f>分析係数表!C8</f>
        <v>0.16988323914406789</v>
      </c>
      <c r="Q5" s="78">
        <f t="shared" ref="Q5:Q38" si="4">O5*P5</f>
        <v>2.2136403035379455E-2</v>
      </c>
      <c r="R5" s="79">
        <f t="array" ref="R5:R43">MMULT(逆行列係数!C5:AO43,'39'!Q5:Q43)</f>
        <v>3.7096018792481707E-2</v>
      </c>
      <c r="S5" s="80">
        <f t="shared" ref="S5:S38" si="5">I5+R5</f>
        <v>4.1209203984041591E-2</v>
      </c>
      <c r="T5" s="81">
        <f>分析係数表!F8</f>
        <v>0.4520504153237429</v>
      </c>
      <c r="U5" s="82">
        <f t="shared" ref="U5:U38" si="6">S5*T5</f>
        <v>1.8628637776146841E-2</v>
      </c>
      <c r="V5" s="83">
        <f>分析係数表!D8</f>
        <v>0.2736524906322878</v>
      </c>
      <c r="W5" s="127">
        <f t="shared" ref="W5:W38" si="7">ROUND(S5*V5,0)</f>
        <v>0</v>
      </c>
      <c r="X5" s="72">
        <f>分析係数表!E8</f>
        <v>4.6479574456934729E-2</v>
      </c>
      <c r="Y5" s="126">
        <f t="shared" ref="Y5:Y38" si="8">ROUND(S5*X5,0)</f>
        <v>0</v>
      </c>
    </row>
    <row r="6" spans="1:25" x14ac:dyDescent="0.15">
      <c r="A6" s="10" t="s">
        <v>177</v>
      </c>
      <c r="B6" s="9" t="s">
        <v>221</v>
      </c>
      <c r="C6" s="86"/>
      <c r="D6" s="99">
        <f>投入係数表!AO6</f>
        <v>0</v>
      </c>
      <c r="E6" s="100">
        <f t="shared" ref="E6:E43" si="9">$C$43*D6</f>
        <v>0</v>
      </c>
      <c r="F6" s="81">
        <f>分析係数表!C9</f>
        <v>0.40976645435244163</v>
      </c>
      <c r="G6" s="100">
        <f t="shared" si="0"/>
        <v>0</v>
      </c>
      <c r="H6" s="100">
        <v>8.3979810401774179E-4</v>
      </c>
      <c r="I6" s="100">
        <f t="shared" si="1"/>
        <v>8.3979810401774179E-4</v>
      </c>
      <c r="J6" s="81">
        <f>分析係数表!G9</f>
        <v>0.27278621711745094</v>
      </c>
      <c r="K6" s="101">
        <f t="shared" si="2"/>
        <v>2.2908534793740737E-4</v>
      </c>
      <c r="L6" s="75"/>
      <c r="M6" s="76"/>
      <c r="N6" s="77">
        <f>分析係数表!H9</f>
        <v>5.6766522140644718E-4</v>
      </c>
      <c r="O6" s="78">
        <f t="shared" si="3"/>
        <v>6.7197402650505944E-3</v>
      </c>
      <c r="P6" s="72">
        <f>分析係数表!C9</f>
        <v>0.40976645435244163</v>
      </c>
      <c r="Q6" s="78">
        <f t="shared" si="4"/>
        <v>2.7535241425791185E-3</v>
      </c>
      <c r="R6" s="79">
        <v>3.706471925844639E-3</v>
      </c>
      <c r="S6" s="80">
        <f t="shared" si="5"/>
        <v>4.5462700298623806E-3</v>
      </c>
      <c r="T6" s="81">
        <f>分析係数表!F9</f>
        <v>0.74407187847350875</v>
      </c>
      <c r="U6" s="82">
        <f t="shared" si="6"/>
        <v>3.3827516811675163E-3</v>
      </c>
      <c r="V6" s="83">
        <f>分析係数表!D9</f>
        <v>0.14440533530937386</v>
      </c>
      <c r="W6" s="127">
        <f t="shared" si="7"/>
        <v>0</v>
      </c>
      <c r="X6" s="72">
        <f>分析係数表!E9</f>
        <v>0.11439422008151168</v>
      </c>
      <c r="Y6" s="126">
        <f t="shared" si="8"/>
        <v>0</v>
      </c>
    </row>
    <row r="7" spans="1:25" x14ac:dyDescent="0.15">
      <c r="A7" s="10" t="s">
        <v>178</v>
      </c>
      <c r="B7" s="9" t="s">
        <v>222</v>
      </c>
      <c r="C7" s="86"/>
      <c r="D7" s="99">
        <f>投入係数表!AO7</f>
        <v>0</v>
      </c>
      <c r="E7" s="100">
        <f t="shared" si="9"/>
        <v>0</v>
      </c>
      <c r="F7" s="81">
        <f>分析係数表!C10</f>
        <v>0.68007710705743762</v>
      </c>
      <c r="G7" s="100">
        <f t="shared" si="0"/>
        <v>0</v>
      </c>
      <c r="H7" s="100">
        <v>2.195476999120735E-3</v>
      </c>
      <c r="I7" s="100">
        <f t="shared" si="1"/>
        <v>2.195476999120735E-3</v>
      </c>
      <c r="J7" s="81">
        <f>分析係数表!G10</f>
        <v>0.17854260725424764</v>
      </c>
      <c r="K7" s="101">
        <f t="shared" si="2"/>
        <v>3.9198618758974759E-4</v>
      </c>
      <c r="L7" s="75"/>
      <c r="M7" s="76"/>
      <c r="N7" s="77">
        <f>分析係数表!H10</f>
        <v>1.290834700219075E-3</v>
      </c>
      <c r="O7" s="78">
        <f t="shared" si="3"/>
        <v>1.5280263055566007E-2</v>
      </c>
      <c r="P7" s="72">
        <f>分析係数表!C10</f>
        <v>0.68007710705743762</v>
      </c>
      <c r="Q7" s="78">
        <f t="shared" si="4"/>
        <v>1.0391757093905973E-2</v>
      </c>
      <c r="R7" s="79">
        <v>1.7528067771473706E-2</v>
      </c>
      <c r="S7" s="80">
        <f t="shared" si="5"/>
        <v>1.9723544770594442E-2</v>
      </c>
      <c r="T7" s="81">
        <f>分析係数表!F10</f>
        <v>0.51654343606185527</v>
      </c>
      <c r="U7" s="82">
        <f t="shared" si="6"/>
        <v>1.0188067587122689E-2</v>
      </c>
      <c r="V7" s="83">
        <f>分析係数表!D10</f>
        <v>9.7799297694606213E-2</v>
      </c>
      <c r="W7" s="127">
        <f t="shared" si="7"/>
        <v>0</v>
      </c>
      <c r="X7" s="72">
        <f>分析係数表!E10</f>
        <v>2.6958057972911079E-2</v>
      </c>
      <c r="Y7" s="126">
        <f t="shared" si="8"/>
        <v>0</v>
      </c>
    </row>
    <row r="8" spans="1:25" x14ac:dyDescent="0.15">
      <c r="A8" s="10" t="s">
        <v>179</v>
      </c>
      <c r="B8" s="9" t="s">
        <v>27</v>
      </c>
      <c r="C8" s="86"/>
      <c r="D8" s="99">
        <f>投入係数表!AO8</f>
        <v>2.2289444355994269E-4</v>
      </c>
      <c r="E8" s="100">
        <f t="shared" si="9"/>
        <v>2.2289444355994271E-2</v>
      </c>
      <c r="F8" s="81">
        <f>分析係数表!C11</f>
        <v>2.1147201560344109E-2</v>
      </c>
      <c r="G8" s="100">
        <f t="shared" si="0"/>
        <v>4.7135937246428524E-4</v>
      </c>
      <c r="H8" s="100">
        <v>1.568835479176545E-2</v>
      </c>
      <c r="I8" s="100">
        <f t="shared" si="1"/>
        <v>1.568835479176545E-2</v>
      </c>
      <c r="J8" s="81">
        <f>分析係数表!G11</f>
        <v>0.2349962690544718</v>
      </c>
      <c r="K8" s="101">
        <f t="shared" si="2"/>
        <v>3.6867048436677254E-3</v>
      </c>
      <c r="L8" s="75"/>
      <c r="M8" s="76"/>
      <c r="N8" s="77">
        <f>分析係数表!H11</f>
        <v>-2.2238602446561594E-5</v>
      </c>
      <c r="O8" s="78">
        <f t="shared" si="3"/>
        <v>-2.6324958208354913E-4</v>
      </c>
      <c r="P8" s="72">
        <f>分析係数表!C11</f>
        <v>2.1147201560344109E-2</v>
      </c>
      <c r="Q8" s="78">
        <f t="shared" si="4"/>
        <v>-5.5669919729971648E-6</v>
      </c>
      <c r="R8" s="79">
        <v>3.0611982205741182E-3</v>
      </c>
      <c r="S8" s="80">
        <f t="shared" si="5"/>
        <v>1.8749553012339569E-2</v>
      </c>
      <c r="T8" s="81">
        <f>分析係数表!F11</f>
        <v>0.38828483104146677</v>
      </c>
      <c r="U8" s="82">
        <f t="shared" si="6"/>
        <v>7.2801670234992942E-3</v>
      </c>
      <c r="V8" s="83">
        <f>分析係数表!D11</f>
        <v>2.238567316917173E-2</v>
      </c>
      <c r="W8" s="127">
        <f t="shared" si="7"/>
        <v>0</v>
      </c>
      <c r="X8" s="72">
        <f>分析係数表!E11</f>
        <v>2.1852680950858117E-2</v>
      </c>
      <c r="Y8" s="126">
        <f t="shared" si="8"/>
        <v>0</v>
      </c>
    </row>
    <row r="9" spans="1:25" x14ac:dyDescent="0.15">
      <c r="A9" s="10" t="s">
        <v>180</v>
      </c>
      <c r="B9" s="9" t="s">
        <v>151</v>
      </c>
      <c r="C9" s="86"/>
      <c r="D9" s="99">
        <f>投入係数表!AO9</f>
        <v>3.0462240619858832E-3</v>
      </c>
      <c r="E9" s="100">
        <f t="shared" si="9"/>
        <v>0.30462240619858832</v>
      </c>
      <c r="F9" s="81">
        <f>分析係数表!C12</f>
        <v>0.26979296775158057</v>
      </c>
      <c r="G9" s="100">
        <f t="shared" si="0"/>
        <v>8.2184983011944615E-2</v>
      </c>
      <c r="H9" s="100">
        <v>9.7463897919541076E-2</v>
      </c>
      <c r="I9" s="100">
        <f t="shared" si="1"/>
        <v>9.7463897919541076E-2</v>
      </c>
      <c r="J9" s="81">
        <f>分析係数表!G12</f>
        <v>0.14399966915404239</v>
      </c>
      <c r="K9" s="101">
        <f t="shared" si="2"/>
        <v>1.4034769054877275E-2</v>
      </c>
      <c r="L9" s="75"/>
      <c r="M9" s="76"/>
      <c r="N9" s="77">
        <f>分析係数表!H12</f>
        <v>8.4790563397567215E-2</v>
      </c>
      <c r="O9" s="78">
        <f t="shared" si="3"/>
        <v>1.003708773187292</v>
      </c>
      <c r="P9" s="72">
        <f>分析係数表!C12</f>
        <v>0.26979296775158057</v>
      </c>
      <c r="Q9" s="78">
        <f t="shared" si="4"/>
        <v>0.27079356867649756</v>
      </c>
      <c r="R9" s="79">
        <v>0.34209693876408931</v>
      </c>
      <c r="S9" s="80">
        <f t="shared" si="5"/>
        <v>0.43956083668363038</v>
      </c>
      <c r="T9" s="81">
        <f>分析係数表!F12</f>
        <v>0.33481714299007204</v>
      </c>
      <c r="U9" s="82">
        <f t="shared" si="6"/>
        <v>0.14717250350873878</v>
      </c>
      <c r="V9" s="83">
        <f>分析係数表!D12</f>
        <v>3.7088865741159563E-2</v>
      </c>
      <c r="W9" s="127">
        <f t="shared" si="7"/>
        <v>0</v>
      </c>
      <c r="X9" s="72">
        <f>分析係数表!E12</f>
        <v>3.539948357013805E-2</v>
      </c>
      <c r="Y9" s="126">
        <f t="shared" si="8"/>
        <v>0</v>
      </c>
    </row>
    <row r="10" spans="1:25" x14ac:dyDescent="0.15">
      <c r="A10" s="10" t="s">
        <v>181</v>
      </c>
      <c r="B10" s="9" t="s">
        <v>28</v>
      </c>
      <c r="C10" s="86"/>
      <c r="D10" s="99">
        <f>投入係数表!AO10</f>
        <v>5.1478002441224854E-4</v>
      </c>
      <c r="E10" s="100">
        <f t="shared" si="9"/>
        <v>5.1478002441224857E-2</v>
      </c>
      <c r="F10" s="81">
        <f>分析係数表!C13</f>
        <v>6.684233532602335E-2</v>
      </c>
      <c r="G10" s="100">
        <f t="shared" si="0"/>
        <v>3.4409099010902005E-3</v>
      </c>
      <c r="H10" s="100">
        <v>1.312011185247125E-2</v>
      </c>
      <c r="I10" s="100">
        <f t="shared" si="1"/>
        <v>1.312011185247125E-2</v>
      </c>
      <c r="J10" s="81">
        <f>分析係数表!G13</f>
        <v>0.23596605339775753</v>
      </c>
      <c r="K10" s="101">
        <f t="shared" si="2"/>
        <v>3.0959010139647823E-3</v>
      </c>
      <c r="L10" s="75"/>
      <c r="M10" s="76"/>
      <c r="N10" s="77">
        <f>分析係数表!H13</f>
        <v>1.6879182236800124E-2</v>
      </c>
      <c r="O10" s="78">
        <f t="shared" si="3"/>
        <v>0.1998074150759738</v>
      </c>
      <c r="P10" s="72">
        <f>分析係数表!C13</f>
        <v>6.684233532602335E-2</v>
      </c>
      <c r="Q10" s="78">
        <f t="shared" si="4"/>
        <v>1.3355594239134174E-2</v>
      </c>
      <c r="R10" s="79">
        <v>1.4921004694937172E-2</v>
      </c>
      <c r="S10" s="80">
        <f t="shared" si="5"/>
        <v>2.8041116547408422E-2</v>
      </c>
      <c r="T10" s="81">
        <f>分析係数表!F13</f>
        <v>0.36934894381465649</v>
      </c>
      <c r="U10" s="82">
        <f t="shared" si="6"/>
        <v>1.0356956780168987E-2</v>
      </c>
      <c r="V10" s="83">
        <f>分析係数表!D13</f>
        <v>0.1651861487951434</v>
      </c>
      <c r="W10" s="127">
        <f t="shared" si="7"/>
        <v>0</v>
      </c>
      <c r="X10" s="72">
        <f>分析係数表!E13</f>
        <v>0.12199715046769498</v>
      </c>
      <c r="Y10" s="126">
        <f t="shared" si="8"/>
        <v>0</v>
      </c>
    </row>
    <row r="11" spans="1:25" x14ac:dyDescent="0.15">
      <c r="A11" s="10" t="s">
        <v>182</v>
      </c>
      <c r="B11" s="9" t="s">
        <v>223</v>
      </c>
      <c r="C11" s="86"/>
      <c r="D11" s="99">
        <f>投入係数表!AO11</f>
        <v>1.2206124290187338E-3</v>
      </c>
      <c r="E11" s="100">
        <f t="shared" si="9"/>
        <v>0.12206124290187338</v>
      </c>
      <c r="F11" s="81">
        <f>分析係数表!C14</f>
        <v>0.21710827927701792</v>
      </c>
      <c r="G11" s="100">
        <f t="shared" si="0"/>
        <v>2.6500506412839849E-2</v>
      </c>
      <c r="H11" s="100">
        <v>8.9670893849010835E-2</v>
      </c>
      <c r="I11" s="100">
        <f t="shared" si="1"/>
        <v>8.9670893849010835E-2</v>
      </c>
      <c r="J11" s="81">
        <f>分析係数表!G14</f>
        <v>0.17574790290253137</v>
      </c>
      <c r="K11" s="101">
        <f t="shared" si="2"/>
        <v>1.5759471545359154E-2</v>
      </c>
      <c r="L11" s="75"/>
      <c r="M11" s="76"/>
      <c r="N11" s="77">
        <f>分析係数表!H14</f>
        <v>1.1225515443921091E-3</v>
      </c>
      <c r="O11" s="78">
        <f t="shared" si="3"/>
        <v>1.3288210247859152E-2</v>
      </c>
      <c r="P11" s="72">
        <f>分析係数表!C14</f>
        <v>0.21710827927701792</v>
      </c>
      <c r="Q11" s="78">
        <f t="shared" si="4"/>
        <v>2.8849804615839361E-3</v>
      </c>
      <c r="R11" s="79">
        <v>1.6232032365507274E-2</v>
      </c>
      <c r="S11" s="80">
        <f t="shared" si="5"/>
        <v>0.10590292621451811</v>
      </c>
      <c r="T11" s="81">
        <f>分析係数表!F14</f>
        <v>0.32729567218469302</v>
      </c>
      <c r="U11" s="82">
        <f t="shared" si="6"/>
        <v>3.4661569421706652E-2</v>
      </c>
      <c r="V11" s="83">
        <f>分析係数表!D14</f>
        <v>4.5196804531672026E-2</v>
      </c>
      <c r="W11" s="127">
        <f t="shared" si="7"/>
        <v>0</v>
      </c>
      <c r="X11" s="72">
        <f>分析係数表!E14</f>
        <v>3.8130342673435243E-2</v>
      </c>
      <c r="Y11" s="126">
        <f t="shared" si="8"/>
        <v>0</v>
      </c>
    </row>
    <row r="12" spans="1:25" x14ac:dyDescent="0.15">
      <c r="A12" s="10" t="s">
        <v>183</v>
      </c>
      <c r="B12" s="9" t="s">
        <v>29</v>
      </c>
      <c r="C12" s="86"/>
      <c r="D12" s="99">
        <f>投入係数表!AO12</f>
        <v>7.2918325107466965E-3</v>
      </c>
      <c r="E12" s="100">
        <f t="shared" si="9"/>
        <v>0.72918325107466964</v>
      </c>
      <c r="F12" s="81">
        <f>分析係数表!C15</f>
        <v>0.1777237835164599</v>
      </c>
      <c r="G12" s="100">
        <f t="shared" si="0"/>
        <v>0.129593206257823</v>
      </c>
      <c r="H12" s="100">
        <v>0.17191609935337621</v>
      </c>
      <c r="I12" s="100">
        <f t="shared" si="1"/>
        <v>0.17191609935337621</v>
      </c>
      <c r="J12" s="81">
        <f>分析係数表!G15</f>
        <v>0.10387096116118634</v>
      </c>
      <c r="K12" s="101">
        <f t="shared" si="2"/>
        <v>1.7857090478917193E-2</v>
      </c>
      <c r="L12" s="75"/>
      <c r="M12" s="76"/>
      <c r="N12" s="77">
        <f>分析係数表!H15</f>
        <v>7.5144901505810619E-3</v>
      </c>
      <c r="O12" s="78">
        <f t="shared" si="3"/>
        <v>8.8952819605679259E-2</v>
      </c>
      <c r="P12" s="72">
        <f>分析係数表!C15</f>
        <v>0.1777237835164599</v>
      </c>
      <c r="Q12" s="78">
        <f t="shared" si="4"/>
        <v>1.5809031654778451E-2</v>
      </c>
      <c r="R12" s="79">
        <v>3.7106922002147651E-2</v>
      </c>
      <c r="S12" s="80">
        <f t="shared" si="5"/>
        <v>0.20902302135552386</v>
      </c>
      <c r="T12" s="81">
        <f>分析係数表!F15</f>
        <v>0.33005409485469872</v>
      </c>
      <c r="U12" s="82">
        <f t="shared" si="6"/>
        <v>6.8988904117291791E-2</v>
      </c>
      <c r="V12" s="83">
        <f>分析係数表!D15</f>
        <v>1.862209422908882E-2</v>
      </c>
      <c r="W12" s="127">
        <f t="shared" si="7"/>
        <v>0</v>
      </c>
      <c r="X12" s="72">
        <f>分析係数表!E15</f>
        <v>1.8544573004253467E-2</v>
      </c>
      <c r="Y12" s="126">
        <f t="shared" si="8"/>
        <v>0</v>
      </c>
    </row>
    <row r="13" spans="1:25" x14ac:dyDescent="0.15">
      <c r="A13" s="10" t="s">
        <v>184</v>
      </c>
      <c r="B13" s="9" t="s">
        <v>30</v>
      </c>
      <c r="C13" s="86"/>
      <c r="D13" s="99">
        <f>投入係数表!AO13</f>
        <v>2.3064267897893117E-2</v>
      </c>
      <c r="E13" s="100">
        <f t="shared" si="9"/>
        <v>2.3064267897893118</v>
      </c>
      <c r="F13" s="81">
        <f>分析係数表!C16</f>
        <v>0.12368252551663639</v>
      </c>
      <c r="G13" s="100">
        <f t="shared" si="0"/>
        <v>0.28526469028037033</v>
      </c>
      <c r="H13" s="100">
        <v>0.38033061933091739</v>
      </c>
      <c r="I13" s="100">
        <f t="shared" si="1"/>
        <v>0.38033061933091739</v>
      </c>
      <c r="J13" s="81">
        <f>分析係数表!G16</f>
        <v>1.9772048092292722E-2</v>
      </c>
      <c r="K13" s="101">
        <f t="shared" si="2"/>
        <v>7.5199152963823747E-3</v>
      </c>
      <c r="L13" s="75"/>
      <c r="M13" s="76"/>
      <c r="N13" s="77">
        <f>分析係数表!H16</f>
        <v>1.7113434381227897E-2</v>
      </c>
      <c r="O13" s="78">
        <f t="shared" si="3"/>
        <v>0.20258037615889116</v>
      </c>
      <c r="P13" s="72">
        <f>分析係数表!C16</f>
        <v>0.12368252551663639</v>
      </c>
      <c r="Q13" s="78">
        <f t="shared" si="4"/>
        <v>2.5055652543441852E-2</v>
      </c>
      <c r="R13" s="79">
        <v>3.6416254505212443E-2</v>
      </c>
      <c r="S13" s="80">
        <f t="shared" si="5"/>
        <v>0.41674687383612985</v>
      </c>
      <c r="T13" s="81">
        <f>分析係数表!F16</f>
        <v>0.17086837167280561</v>
      </c>
      <c r="U13" s="82">
        <f t="shared" si="6"/>
        <v>7.1208859732111662E-2</v>
      </c>
      <c r="V13" s="83">
        <f>分析係数表!D16</f>
        <v>1.2952602682604767E-2</v>
      </c>
      <c r="W13" s="127">
        <f t="shared" si="7"/>
        <v>0</v>
      </c>
      <c r="X13" s="72">
        <f>分析係数表!E16</f>
        <v>1.2952602682604767E-2</v>
      </c>
      <c r="Y13" s="126">
        <f t="shared" si="8"/>
        <v>0</v>
      </c>
    </row>
    <row r="14" spans="1:25" x14ac:dyDescent="0.15">
      <c r="A14" s="10" t="s">
        <v>2</v>
      </c>
      <c r="B14" s="9" t="s">
        <v>469</v>
      </c>
      <c r="C14" s="86"/>
      <c r="D14" s="99">
        <f>投入係数表!AO14</f>
        <v>4.0174069946399193E-3</v>
      </c>
      <c r="E14" s="100">
        <f t="shared" si="9"/>
        <v>0.40174069946399193</v>
      </c>
      <c r="F14" s="81">
        <f>分析係数表!C17</f>
        <v>0.19283956701830429</v>
      </c>
      <c r="G14" s="100">
        <f t="shared" si="0"/>
        <v>7.7471502538266915E-2</v>
      </c>
      <c r="H14" s="100">
        <v>0.12646360710655519</v>
      </c>
      <c r="I14" s="100">
        <f t="shared" si="1"/>
        <v>0.12646360710655519</v>
      </c>
      <c r="J14" s="81">
        <f>分析係数表!G17</f>
        <v>0.23402763404868787</v>
      </c>
      <c r="K14" s="101">
        <f t="shared" si="2"/>
        <v>2.959597876440994E-2</v>
      </c>
      <c r="L14" s="75"/>
      <c r="M14" s="76"/>
      <c r="N14" s="77">
        <f>分析係数表!H17</f>
        <v>3.1766349957435482E-3</v>
      </c>
      <c r="O14" s="78">
        <f t="shared" si="3"/>
        <v>3.7603434706426971E-2</v>
      </c>
      <c r="P14" s="72">
        <f>分析係数表!C17</f>
        <v>0.19283956701830429</v>
      </c>
      <c r="Q14" s="78">
        <f t="shared" si="4"/>
        <v>7.2514300671884533E-3</v>
      </c>
      <c r="R14" s="79">
        <v>1.6671336412765792E-2</v>
      </c>
      <c r="S14" s="80">
        <f t="shared" si="5"/>
        <v>0.14313494351932099</v>
      </c>
      <c r="T14" s="81">
        <f>分析係数表!F17</f>
        <v>0.36995154049829787</v>
      </c>
      <c r="U14" s="82">
        <f t="shared" si="6"/>
        <v>5.2952992854109655E-2</v>
      </c>
      <c r="V14" s="83">
        <f>分析係数表!D17</f>
        <v>4.4453920652026524E-2</v>
      </c>
      <c r="W14" s="127">
        <f t="shared" si="7"/>
        <v>0</v>
      </c>
      <c r="X14" s="72">
        <f>分析係数表!E17</f>
        <v>4.2061277361062542E-2</v>
      </c>
      <c r="Y14" s="126">
        <f t="shared" si="8"/>
        <v>0</v>
      </c>
    </row>
    <row r="15" spans="1:25" x14ac:dyDescent="0.15">
      <c r="A15" s="10" t="s">
        <v>3</v>
      </c>
      <c r="B15" s="9" t="s">
        <v>31</v>
      </c>
      <c r="C15" s="86"/>
      <c r="D15" s="99">
        <f>投入係数表!AO15</f>
        <v>4.7020113570026001E-3</v>
      </c>
      <c r="E15" s="100">
        <f t="shared" si="9"/>
        <v>0.47020113570026001</v>
      </c>
      <c r="F15" s="81">
        <f>分析係数表!C18</f>
        <v>0.30630539049432115</v>
      </c>
      <c r="G15" s="100">
        <f t="shared" si="0"/>
        <v>0.14402514248154144</v>
      </c>
      <c r="H15" s="100">
        <v>0.16082887973317286</v>
      </c>
      <c r="I15" s="100">
        <f t="shared" si="1"/>
        <v>0.16082887973317286</v>
      </c>
      <c r="J15" s="81">
        <f>分析係数表!G18</f>
        <v>0.21755179396051724</v>
      </c>
      <c r="K15" s="101">
        <f t="shared" si="2"/>
        <v>3.498861130661203E-2</v>
      </c>
      <c r="L15" s="75"/>
      <c r="M15" s="76"/>
      <c r="N15" s="77">
        <f>分析係数表!H18</f>
        <v>5.3704565311248737E-4</v>
      </c>
      <c r="O15" s="78">
        <f t="shared" si="3"/>
        <v>6.357280952405708E-3</v>
      </c>
      <c r="P15" s="72">
        <f>分析係数表!C18</f>
        <v>0.30630539049432115</v>
      </c>
      <c r="Q15" s="78">
        <f t="shared" si="4"/>
        <v>1.9472694246087403E-3</v>
      </c>
      <c r="R15" s="79">
        <v>5.1457228738803424E-3</v>
      </c>
      <c r="S15" s="80">
        <f t="shared" si="5"/>
        <v>0.16597460260705321</v>
      </c>
      <c r="T15" s="81">
        <f>分析係数表!F18</f>
        <v>0.4635011306393737</v>
      </c>
      <c r="U15" s="82">
        <f t="shared" si="6"/>
        <v>7.6929415965789907E-2</v>
      </c>
      <c r="V15" s="83">
        <f>分析係数表!D18</f>
        <v>4.1488554421314744E-2</v>
      </c>
      <c r="W15" s="127">
        <f t="shared" si="7"/>
        <v>0</v>
      </c>
      <c r="X15" s="72">
        <f>分析係数表!E18</f>
        <v>3.8178621954614265E-2</v>
      </c>
      <c r="Y15" s="126">
        <f t="shared" si="8"/>
        <v>0</v>
      </c>
    </row>
    <row r="16" spans="1:25" x14ac:dyDescent="0.15">
      <c r="A16" s="10" t="s">
        <v>4</v>
      </c>
      <c r="B16" s="9" t="s">
        <v>32</v>
      </c>
      <c r="C16" s="86"/>
      <c r="D16" s="99">
        <f>投入係数表!AO16</f>
        <v>4.9089847688796899E-3</v>
      </c>
      <c r="E16" s="100">
        <f t="shared" si="9"/>
        <v>0.490898476887969</v>
      </c>
      <c r="F16" s="81">
        <f>分析係数表!C19</f>
        <v>0.36966314955627488</v>
      </c>
      <c r="G16" s="100">
        <f t="shared" si="0"/>
        <v>0.18146707707878484</v>
      </c>
      <c r="H16" s="100">
        <v>0.26866819687470844</v>
      </c>
      <c r="I16" s="100">
        <f t="shared" si="1"/>
        <v>0.26866819687470844</v>
      </c>
      <c r="J16" s="81">
        <f>分析係数表!G19</f>
        <v>4.2381117789262797E-2</v>
      </c>
      <c r="K16" s="101">
        <f t="shared" si="2"/>
        <v>1.1386458497975866E-2</v>
      </c>
      <c r="L16" s="75"/>
      <c r="M16" s="76"/>
      <c r="N16" s="77">
        <f>分析係数表!H19</f>
        <v>-1.254655481313475E-4</v>
      </c>
      <c r="O16" s="78">
        <f t="shared" si="3"/>
        <v>-1.4851991347400234E-3</v>
      </c>
      <c r="P16" s="72">
        <f>分析係数表!C19</f>
        <v>0.36966314955627488</v>
      </c>
      <c r="Q16" s="78">
        <f t="shared" si="4"/>
        <v>-5.4902338986625131E-4</v>
      </c>
      <c r="R16" s="79">
        <v>3.4844630656857764E-3</v>
      </c>
      <c r="S16" s="80">
        <f t="shared" si="5"/>
        <v>0.27215265994039423</v>
      </c>
      <c r="T16" s="81">
        <f>分析係数表!F19</f>
        <v>0.17645477862102601</v>
      </c>
      <c r="U16" s="82">
        <f t="shared" si="6"/>
        <v>4.8022637360905639E-2</v>
      </c>
      <c r="V16" s="83">
        <f>分析係数表!D19</f>
        <v>8.3109656186295868E-3</v>
      </c>
      <c r="W16" s="127">
        <f t="shared" si="7"/>
        <v>0</v>
      </c>
      <c r="X16" s="72">
        <f>分析係数表!E19</f>
        <v>8.1137788631236215E-3</v>
      </c>
      <c r="Y16" s="126">
        <f t="shared" si="8"/>
        <v>0</v>
      </c>
    </row>
    <row r="17" spans="1:25" x14ac:dyDescent="0.15">
      <c r="A17" s="10" t="s">
        <v>5</v>
      </c>
      <c r="B17" s="9" t="s">
        <v>33</v>
      </c>
      <c r="C17" s="86"/>
      <c r="D17" s="99">
        <f>投入係数表!AO17</f>
        <v>3.7998195616409276E-3</v>
      </c>
      <c r="E17" s="100">
        <f t="shared" si="9"/>
        <v>0.37998195616409275</v>
      </c>
      <c r="F17" s="81">
        <f>分析係数表!C20</f>
        <v>0.11840151680286914</v>
      </c>
      <c r="G17" s="100">
        <f t="shared" si="0"/>
        <v>4.4990439967549915E-2</v>
      </c>
      <c r="H17" s="100">
        <v>5.3396501511542148E-2</v>
      </c>
      <c r="I17" s="100">
        <f t="shared" si="1"/>
        <v>5.3396501511542148E-2</v>
      </c>
      <c r="J17" s="81">
        <f>分析係数表!G20</f>
        <v>0.11103277983246747</v>
      </c>
      <c r="K17" s="101">
        <f t="shared" si="2"/>
        <v>5.9287619961550754E-3</v>
      </c>
      <c r="L17" s="75"/>
      <c r="M17" s="76"/>
      <c r="N17" s="77">
        <f>分析係数表!H20</f>
        <v>6.0558701736942728E-4</v>
      </c>
      <c r="O17" s="78">
        <f t="shared" si="3"/>
        <v>7.1686397389766473E-3</v>
      </c>
      <c r="P17" s="72">
        <f>分析係数表!C20</f>
        <v>0.11840151680286914</v>
      </c>
      <c r="Q17" s="78">
        <f t="shared" si="4"/>
        <v>8.4877781850815903E-4</v>
      </c>
      <c r="R17" s="79">
        <v>2.2136837001934619E-3</v>
      </c>
      <c r="S17" s="80">
        <f t="shared" si="5"/>
        <v>5.5610185211735608E-2</v>
      </c>
      <c r="T17" s="81">
        <f>分析係数表!F20</f>
        <v>0.24737258814980315</v>
      </c>
      <c r="U17" s="82">
        <f t="shared" si="6"/>
        <v>1.3756435443316947E-2</v>
      </c>
      <c r="V17" s="83">
        <f>分析係数表!D20</f>
        <v>2.4837040813006365E-2</v>
      </c>
      <c r="W17" s="127">
        <f t="shared" si="7"/>
        <v>0</v>
      </c>
      <c r="X17" s="72">
        <f>分析係数表!E20</f>
        <v>2.4562278789456368E-2</v>
      </c>
      <c r="Y17" s="126">
        <f t="shared" si="8"/>
        <v>0</v>
      </c>
    </row>
    <row r="18" spans="1:25" x14ac:dyDescent="0.15">
      <c r="A18" s="10" t="s">
        <v>6</v>
      </c>
      <c r="B18" s="9" t="s">
        <v>34</v>
      </c>
      <c r="C18" s="86"/>
      <c r="D18" s="99">
        <f>投入係数表!AO18</f>
        <v>5.8164835748023141E-3</v>
      </c>
      <c r="E18" s="100">
        <f t="shared" si="9"/>
        <v>0.58164835748023136</v>
      </c>
      <c r="F18" s="81">
        <f>分析係数表!C21</f>
        <v>0.26258212636596168</v>
      </c>
      <c r="G18" s="100">
        <f t="shared" si="0"/>
        <v>0.15273046250442815</v>
      </c>
      <c r="H18" s="100">
        <v>0.20435475705966957</v>
      </c>
      <c r="I18" s="100">
        <f t="shared" si="1"/>
        <v>0.20435475705966957</v>
      </c>
      <c r="J18" s="81">
        <f>分析係数表!G21</f>
        <v>0.28467983327929475</v>
      </c>
      <c r="K18" s="101">
        <f t="shared" si="2"/>
        <v>5.8175678169577513E-2</v>
      </c>
      <c r="L18" s="75"/>
      <c r="M18" s="76"/>
      <c r="N18" s="77">
        <f>分析係数表!H21</f>
        <v>1.0324354165676096E-3</v>
      </c>
      <c r="O18" s="78">
        <f t="shared" si="3"/>
        <v>1.2221460075684771E-2</v>
      </c>
      <c r="P18" s="72">
        <f>分析係数表!C21</f>
        <v>0.26258212636596168</v>
      </c>
      <c r="Q18" s="78">
        <f t="shared" si="4"/>
        <v>3.209136973970014E-3</v>
      </c>
      <c r="R18" s="79">
        <v>9.3227538633455145E-3</v>
      </c>
      <c r="S18" s="80">
        <f t="shared" si="5"/>
        <v>0.2136775109230151</v>
      </c>
      <c r="T18" s="81">
        <f>分析係数表!F21</f>
        <v>0.42515189534375575</v>
      </c>
      <c r="U18" s="82">
        <f t="shared" si="6"/>
        <v>9.0845398761255941E-2</v>
      </c>
      <c r="V18" s="83">
        <f>分析係数表!D21</f>
        <v>6.1343946819791585E-2</v>
      </c>
      <c r="W18" s="127">
        <f t="shared" si="7"/>
        <v>0</v>
      </c>
      <c r="X18" s="72">
        <f>分析係数表!E21</f>
        <v>5.4343995376178865E-2</v>
      </c>
      <c r="Y18" s="126">
        <f t="shared" si="8"/>
        <v>0</v>
      </c>
    </row>
    <row r="19" spans="1:25" x14ac:dyDescent="0.15">
      <c r="A19" s="10" t="s">
        <v>7</v>
      </c>
      <c r="B19" s="9" t="s">
        <v>225</v>
      </c>
      <c r="C19" s="86"/>
      <c r="D19" s="99">
        <f>投入係数表!AO19</f>
        <v>0</v>
      </c>
      <c r="E19" s="100">
        <f t="shared" si="9"/>
        <v>0</v>
      </c>
      <c r="F19" s="81">
        <f>分析係数表!C22</f>
        <v>0.19256748567873505</v>
      </c>
      <c r="G19" s="100">
        <f t="shared" si="0"/>
        <v>0</v>
      </c>
      <c r="H19" s="100">
        <v>2.7802050566358281E-2</v>
      </c>
      <c r="I19" s="100">
        <f t="shared" si="1"/>
        <v>2.7802050566358281E-2</v>
      </c>
      <c r="J19" s="81">
        <f>分析係数表!G22</f>
        <v>0.19753386347788673</v>
      </c>
      <c r="K19" s="101">
        <f t="shared" si="2"/>
        <v>5.4918464609803206E-3</v>
      </c>
      <c r="L19" s="75"/>
      <c r="M19" s="76"/>
      <c r="N19" s="77">
        <f>分析係数表!H22</f>
        <v>4.8211298587508529E-5</v>
      </c>
      <c r="O19" s="78">
        <f t="shared" si="3"/>
        <v>5.7070151936769421E-4</v>
      </c>
      <c r="P19" s="72">
        <f>分析係数表!C22</f>
        <v>0.19256748567873505</v>
      </c>
      <c r="Q19" s="78">
        <f t="shared" si="4"/>
        <v>1.0989855665767079E-4</v>
      </c>
      <c r="R19" s="79">
        <v>2.6826597139246173E-3</v>
      </c>
      <c r="S19" s="80">
        <f t="shared" si="5"/>
        <v>3.0484710280282899E-2</v>
      </c>
      <c r="T19" s="81">
        <f>分析係数表!F22</f>
        <v>0.41915604646677446</v>
      </c>
      <c r="U19" s="82">
        <f t="shared" si="6"/>
        <v>1.2777850638768415E-2</v>
      </c>
      <c r="V19" s="83">
        <f>分析係数表!D22</f>
        <v>2.9425619037728289E-2</v>
      </c>
      <c r="W19" s="127">
        <f t="shared" si="7"/>
        <v>0</v>
      </c>
      <c r="X19" s="72">
        <f>分析係数表!E22</f>
        <v>2.8940662878506891E-2</v>
      </c>
      <c r="Y19" s="126">
        <f t="shared" si="8"/>
        <v>0</v>
      </c>
    </row>
    <row r="20" spans="1:25" x14ac:dyDescent="0.15">
      <c r="A20" s="10" t="s">
        <v>8</v>
      </c>
      <c r="B20" s="9" t="s">
        <v>226</v>
      </c>
      <c r="C20" s="86"/>
      <c r="D20" s="99">
        <f>投入係数表!AO20</f>
        <v>0</v>
      </c>
      <c r="E20" s="100">
        <f t="shared" si="9"/>
        <v>0</v>
      </c>
      <c r="F20" s="81">
        <f>分析係数表!C23</f>
        <v>0.20116432520583094</v>
      </c>
      <c r="G20" s="100">
        <f t="shared" si="0"/>
        <v>0</v>
      </c>
      <c r="H20" s="100">
        <v>2.9919428055400349E-2</v>
      </c>
      <c r="I20" s="100">
        <f t="shared" si="1"/>
        <v>2.9919428055400349E-2</v>
      </c>
      <c r="J20" s="81">
        <f>分析係数表!G23</f>
        <v>0.20785566100352021</v>
      </c>
      <c r="K20" s="101">
        <f t="shared" si="2"/>
        <v>6.2189224953025065E-3</v>
      </c>
      <c r="L20" s="75"/>
      <c r="M20" s="76"/>
      <c r="N20" s="77">
        <f>分析係数表!H23</f>
        <v>2.5225877402069866E-5</v>
      </c>
      <c r="O20" s="78">
        <f t="shared" si="3"/>
        <v>2.9861146624402587E-4</v>
      </c>
      <c r="P20" s="72">
        <f>分析係数表!C23</f>
        <v>0.20116432520583094</v>
      </c>
      <c r="Q20" s="78">
        <f t="shared" si="4"/>
        <v>6.0069974105703228E-5</v>
      </c>
      <c r="R20" s="79">
        <v>2.5572332877595691E-3</v>
      </c>
      <c r="S20" s="80">
        <f t="shared" si="5"/>
        <v>3.2476661343159921E-2</v>
      </c>
      <c r="T20" s="81">
        <f>分析係数表!F23</f>
        <v>0.42478695148042223</v>
      </c>
      <c r="U20" s="82">
        <f t="shared" si="6"/>
        <v>1.3795661966222977E-2</v>
      </c>
      <c r="V20" s="83">
        <f>分析係数表!D23</f>
        <v>3.5044555722743287E-2</v>
      </c>
      <c r="W20" s="127">
        <f t="shared" si="7"/>
        <v>0</v>
      </c>
      <c r="X20" s="72">
        <f>分析係数表!E23</f>
        <v>3.4275414947972954E-2</v>
      </c>
      <c r="Y20" s="126">
        <f t="shared" si="8"/>
        <v>0</v>
      </c>
    </row>
    <row r="21" spans="1:25" x14ac:dyDescent="0.15">
      <c r="A21" s="10" t="s">
        <v>9</v>
      </c>
      <c r="B21" s="9" t="s">
        <v>227</v>
      </c>
      <c r="C21" s="86"/>
      <c r="D21" s="99">
        <f>投入係数表!AO21</f>
        <v>0</v>
      </c>
      <c r="E21" s="100">
        <f t="shared" si="9"/>
        <v>0</v>
      </c>
      <c r="F21" s="81">
        <f>分析係数表!C24</f>
        <v>0.46796458506974481</v>
      </c>
      <c r="G21" s="100">
        <f t="shared" si="0"/>
        <v>0</v>
      </c>
      <c r="H21" s="100">
        <v>5.9562708160150975E-2</v>
      </c>
      <c r="I21" s="100">
        <f t="shared" si="1"/>
        <v>5.9562708160150975E-2</v>
      </c>
      <c r="J21" s="81">
        <f>分析係数表!G24</f>
        <v>0.19290112247208774</v>
      </c>
      <c r="K21" s="101">
        <f t="shared" si="2"/>
        <v>1.1489713261570503E-2</v>
      </c>
      <c r="L21" s="75"/>
      <c r="M21" s="76"/>
      <c r="N21" s="77">
        <f>分析係数表!H24</f>
        <v>1.1220536652328578E-3</v>
      </c>
      <c r="O21" s="78">
        <f t="shared" si="3"/>
        <v>1.3282316600499073E-2</v>
      </c>
      <c r="P21" s="72">
        <f>分析係数表!C24</f>
        <v>0.46796458506974481</v>
      </c>
      <c r="Q21" s="78">
        <f t="shared" si="4"/>
        <v>6.2156537767175321E-3</v>
      </c>
      <c r="R21" s="79">
        <v>1.2614280144518564E-2</v>
      </c>
      <c r="S21" s="80">
        <f t="shared" si="5"/>
        <v>7.2176988304669537E-2</v>
      </c>
      <c r="T21" s="81">
        <f>分析係数表!F24</f>
        <v>0.36341689561906876</v>
      </c>
      <c r="U21" s="82">
        <f t="shared" si="6"/>
        <v>2.6230337024816835E-2</v>
      </c>
      <c r="V21" s="83">
        <f>分析係数表!D24</f>
        <v>4.5804723184795566E-2</v>
      </c>
      <c r="W21" s="127">
        <f t="shared" si="7"/>
        <v>0</v>
      </c>
      <c r="X21" s="72">
        <f>分析係数表!E24</f>
        <v>4.4933066139114755E-2</v>
      </c>
      <c r="Y21" s="126">
        <f t="shared" si="8"/>
        <v>0</v>
      </c>
    </row>
    <row r="22" spans="1:25" x14ac:dyDescent="0.15">
      <c r="A22" s="10" t="s">
        <v>10</v>
      </c>
      <c r="B22" s="9" t="s">
        <v>228</v>
      </c>
      <c r="C22" s="86"/>
      <c r="D22" s="99">
        <f>投入係数表!AO22</f>
        <v>0</v>
      </c>
      <c r="E22" s="100">
        <f t="shared" si="9"/>
        <v>0</v>
      </c>
      <c r="F22" s="81">
        <f>分析係数表!C25</f>
        <v>0.11839811615034102</v>
      </c>
      <c r="G22" s="100">
        <f t="shared" si="0"/>
        <v>0</v>
      </c>
      <c r="H22" s="100">
        <v>2.8564580564763516E-2</v>
      </c>
      <c r="I22" s="100">
        <f t="shared" si="1"/>
        <v>2.8564580564763516E-2</v>
      </c>
      <c r="J22" s="81">
        <f>分析係数表!G25</f>
        <v>0.19601885967651284</v>
      </c>
      <c r="K22" s="101">
        <f t="shared" si="2"/>
        <v>5.5991965094428255E-3</v>
      </c>
      <c r="L22" s="75"/>
      <c r="M22" s="76"/>
      <c r="N22" s="77">
        <f>分析係数表!H25</f>
        <v>4.7721717414244671E-4</v>
      </c>
      <c r="O22" s="78">
        <f t="shared" si="3"/>
        <v>5.6490609946361608E-3</v>
      </c>
      <c r="P22" s="72">
        <f>分析係数表!C25</f>
        <v>0.11839811615034102</v>
      </c>
      <c r="Q22" s="78">
        <f t="shared" si="4"/>
        <v>6.6883817978329312E-4</v>
      </c>
      <c r="R22" s="79">
        <v>4.2193736561346408E-3</v>
      </c>
      <c r="S22" s="80">
        <f t="shared" si="5"/>
        <v>3.2783954220898158E-2</v>
      </c>
      <c r="T22" s="81">
        <f>分析係数表!F25</f>
        <v>0.34892899519140697</v>
      </c>
      <c r="U22" s="82">
        <f t="shared" si="6"/>
        <v>1.1439272204699079E-2</v>
      </c>
      <c r="V22" s="83">
        <f>分析係数表!D25</f>
        <v>3.4959095734715541E-2</v>
      </c>
      <c r="W22" s="127">
        <f t="shared" si="7"/>
        <v>0</v>
      </c>
      <c r="X22" s="72">
        <f>分析係数表!E25</f>
        <v>3.4440766876912506E-2</v>
      </c>
      <c r="Y22" s="126">
        <f t="shared" si="8"/>
        <v>0</v>
      </c>
    </row>
    <row r="23" spans="1:25" x14ac:dyDescent="0.15">
      <c r="A23" s="10" t="s">
        <v>11</v>
      </c>
      <c r="B23" s="9" t="s">
        <v>35</v>
      </c>
      <c r="C23" s="86"/>
      <c r="D23" s="99">
        <f>投入係数表!AO23</f>
        <v>1.1569283022873215E-3</v>
      </c>
      <c r="E23" s="100">
        <f t="shared" si="9"/>
        <v>0.11569283022873214</v>
      </c>
      <c r="F23" s="81">
        <f>分析係数表!C26</f>
        <v>0.29113960871661038</v>
      </c>
      <c r="G23" s="100">
        <f t="shared" si="0"/>
        <v>3.3682765324110311E-2</v>
      </c>
      <c r="H23" s="100">
        <v>7.4224019030851046E-2</v>
      </c>
      <c r="I23" s="100">
        <f t="shared" si="1"/>
        <v>7.4224019030851046E-2</v>
      </c>
      <c r="J23" s="81">
        <f>分析係数表!G26</f>
        <v>0.2004458717578543</v>
      </c>
      <c r="K23" s="101">
        <f t="shared" si="2"/>
        <v>1.4877898200010507E-2</v>
      </c>
      <c r="L23" s="75"/>
      <c r="M23" s="76"/>
      <c r="N23" s="77">
        <f>分析係数表!H26</f>
        <v>1.0726059667332082E-2</v>
      </c>
      <c r="O23" s="78">
        <f t="shared" si="3"/>
        <v>0.1269697919018718</v>
      </c>
      <c r="P23" s="72">
        <f>分析係数表!C26</f>
        <v>0.29113960871661038</v>
      </c>
      <c r="Q23" s="78">
        <f t="shared" si="4"/>
        <v>3.6965935533140398E-2</v>
      </c>
      <c r="R23" s="79">
        <v>4.1590788604713054E-2</v>
      </c>
      <c r="S23" s="80">
        <f t="shared" si="5"/>
        <v>0.11581480763556409</v>
      </c>
      <c r="T23" s="81">
        <f>分析係数表!F26</f>
        <v>0.34176102976079403</v>
      </c>
      <c r="U23" s="82">
        <f t="shared" si="6"/>
        <v>3.9580987919078658E-2</v>
      </c>
      <c r="V23" s="83">
        <f>分析係数表!D26</f>
        <v>2.5195355338839619E-2</v>
      </c>
      <c r="W23" s="127">
        <f t="shared" si="7"/>
        <v>0</v>
      </c>
      <c r="X23" s="72">
        <f>分析係数表!E26</f>
        <v>2.4685974681555249E-2</v>
      </c>
      <c r="Y23" s="126">
        <f t="shared" si="8"/>
        <v>0</v>
      </c>
    </row>
    <row r="24" spans="1:25" x14ac:dyDescent="0.15">
      <c r="A24" s="10" t="s">
        <v>12</v>
      </c>
      <c r="B24" s="9" t="s">
        <v>496</v>
      </c>
      <c r="C24" s="86"/>
      <c r="D24" s="99">
        <f>投入係数表!AO24</f>
        <v>0</v>
      </c>
      <c r="E24" s="100">
        <f t="shared" si="9"/>
        <v>0</v>
      </c>
      <c r="F24" s="81">
        <f>分析係数表!C27</f>
        <v>0.22390034937983039</v>
      </c>
      <c r="G24" s="100">
        <f t="shared" si="0"/>
        <v>0</v>
      </c>
      <c r="H24" s="100">
        <v>1.0852388982903966E-2</v>
      </c>
      <c r="I24" s="100">
        <f t="shared" si="1"/>
        <v>1.0852388982903966E-2</v>
      </c>
      <c r="J24" s="81">
        <f>分析係数表!G27</f>
        <v>0.17801424712710151</v>
      </c>
      <c r="K24" s="101">
        <f t="shared" si="2"/>
        <v>1.9318798543221003E-3</v>
      </c>
      <c r="L24" s="75"/>
      <c r="M24" s="76"/>
      <c r="N24" s="77">
        <f>分析係数表!H27</f>
        <v>1.001616696609949E-2</v>
      </c>
      <c r="O24" s="78">
        <f t="shared" si="3"/>
        <v>0.1185664330409585</v>
      </c>
      <c r="P24" s="72">
        <f>分析係数表!C27</f>
        <v>0.22390034937983039</v>
      </c>
      <c r="Q24" s="78">
        <f t="shared" si="4"/>
        <v>2.6547065782590872E-2</v>
      </c>
      <c r="R24" s="79">
        <v>2.7110638555557381E-2</v>
      </c>
      <c r="S24" s="80">
        <f t="shared" si="5"/>
        <v>3.7963027538461348E-2</v>
      </c>
      <c r="T24" s="81">
        <f>分析係数表!F27</f>
        <v>0.3354402389489512</v>
      </c>
      <c r="U24" s="82">
        <f t="shared" si="6"/>
        <v>1.2734327028727089E-2</v>
      </c>
      <c r="V24" s="83">
        <f>分析係数表!D27</f>
        <v>2.2648101403620974E-2</v>
      </c>
      <c r="W24" s="127">
        <f t="shared" si="7"/>
        <v>0</v>
      </c>
      <c r="X24" s="72">
        <f>分析係数表!E27</f>
        <v>2.2430380263578655E-2</v>
      </c>
      <c r="Y24" s="126">
        <f t="shared" si="8"/>
        <v>0</v>
      </c>
    </row>
    <row r="25" spans="1:25" x14ac:dyDescent="0.15">
      <c r="A25" s="10" t="s">
        <v>13</v>
      </c>
      <c r="B25" s="9" t="s">
        <v>153</v>
      </c>
      <c r="C25" s="86"/>
      <c r="D25" s="99">
        <f>投入係数表!AO25</f>
        <v>0</v>
      </c>
      <c r="E25" s="100">
        <f t="shared" si="9"/>
        <v>0</v>
      </c>
      <c r="F25" s="81">
        <f>分析係数表!C28</f>
        <v>0.22512814125204084</v>
      </c>
      <c r="G25" s="100">
        <f t="shared" si="0"/>
        <v>0</v>
      </c>
      <c r="H25" s="100">
        <v>7.5647288553912742E-2</v>
      </c>
      <c r="I25" s="100">
        <f t="shared" si="1"/>
        <v>7.5647288553912742E-2</v>
      </c>
      <c r="J25" s="81">
        <f>分析係数表!G28</f>
        <v>0.17968722251031818</v>
      </c>
      <c r="K25" s="101">
        <f t="shared" si="2"/>
        <v>1.3592851170689165E-2</v>
      </c>
      <c r="L25" s="75"/>
      <c r="M25" s="76"/>
      <c r="N25" s="77">
        <f>分析係数表!H28</f>
        <v>8.1409051127791718E-3</v>
      </c>
      <c r="O25" s="78">
        <f t="shared" si="3"/>
        <v>9.6368010259219219E-2</v>
      </c>
      <c r="P25" s="72">
        <f>分析係数表!C28</f>
        <v>0.22512814125204084</v>
      </c>
      <c r="Q25" s="78">
        <f t="shared" si="4"/>
        <v>2.1695151025815623E-2</v>
      </c>
      <c r="R25" s="79">
        <v>2.7918685475509592E-2</v>
      </c>
      <c r="S25" s="80">
        <f t="shared" si="5"/>
        <v>0.10356597402942233</v>
      </c>
      <c r="T25" s="81">
        <f>分析係数表!F28</f>
        <v>0.30733691598411605</v>
      </c>
      <c r="U25" s="82">
        <f t="shared" si="6"/>
        <v>3.1829647059093719E-2</v>
      </c>
      <c r="V25" s="83">
        <f>分析係数表!D28</f>
        <v>2.8688437249149327E-2</v>
      </c>
      <c r="W25" s="127">
        <f t="shared" si="7"/>
        <v>0</v>
      </c>
      <c r="X25" s="72">
        <f>分析係数表!E28</f>
        <v>2.8133457885501985E-2</v>
      </c>
      <c r="Y25" s="126">
        <f t="shared" si="8"/>
        <v>0</v>
      </c>
    </row>
    <row r="26" spans="1:25" x14ac:dyDescent="0.15">
      <c r="A26" s="10" t="s">
        <v>14</v>
      </c>
      <c r="B26" s="9" t="s">
        <v>55</v>
      </c>
      <c r="C26" s="86"/>
      <c r="D26" s="99">
        <f>投入係数表!AO26</f>
        <v>1.7194714217481292E-3</v>
      </c>
      <c r="E26" s="100">
        <f t="shared" si="9"/>
        <v>0.17194714217481291</v>
      </c>
      <c r="F26" s="81">
        <f>分析係数表!C29</f>
        <v>0.20292812083079403</v>
      </c>
      <c r="G26" s="100">
        <f t="shared" si="0"/>
        <v>3.4892910443760153E-2</v>
      </c>
      <c r="H26" s="100">
        <v>0.12920994155307886</v>
      </c>
      <c r="I26" s="100">
        <f t="shared" si="1"/>
        <v>0.12920994155307886</v>
      </c>
      <c r="J26" s="81">
        <f>分析係数表!G29</f>
        <v>0.25422836329948895</v>
      </c>
      <c r="K26" s="101">
        <f t="shared" si="2"/>
        <v>3.2848831963061861E-2</v>
      </c>
      <c r="L26" s="75"/>
      <c r="M26" s="76"/>
      <c r="N26" s="77">
        <f>分析係数表!H29</f>
        <v>1.2173975242294967E-2</v>
      </c>
      <c r="O26" s="78">
        <f t="shared" si="3"/>
        <v>0.14410950069954287</v>
      </c>
      <c r="P26" s="72">
        <f>分析係数表!C29</f>
        <v>0.20292812083079403</v>
      </c>
      <c r="Q26" s="78">
        <f t="shared" si="4"/>
        <v>2.9243870170822233E-2</v>
      </c>
      <c r="R26" s="79">
        <v>4.2644507796194185E-2</v>
      </c>
      <c r="S26" s="80">
        <f t="shared" si="5"/>
        <v>0.17185444934927305</v>
      </c>
      <c r="T26" s="81">
        <f>分析係数表!F29</f>
        <v>0.40384720428768384</v>
      </c>
      <c r="U26" s="82">
        <f t="shared" si="6"/>
        <v>6.940293891410329E-2</v>
      </c>
      <c r="V26" s="83">
        <f>分析係数表!D29</f>
        <v>7.670374473161555E-2</v>
      </c>
      <c r="W26" s="127">
        <f t="shared" si="7"/>
        <v>0</v>
      </c>
      <c r="X26" s="72">
        <f>分析係数表!E29</f>
        <v>6.1557890505000185E-2</v>
      </c>
      <c r="Y26" s="126">
        <f t="shared" si="8"/>
        <v>0</v>
      </c>
    </row>
    <row r="27" spans="1:25" x14ac:dyDescent="0.15">
      <c r="A27" s="10" t="s">
        <v>15</v>
      </c>
      <c r="B27" s="9" t="s">
        <v>36</v>
      </c>
      <c r="C27" s="86"/>
      <c r="D27" s="99">
        <f>投入係数表!AO27</f>
        <v>1.326752640237754E-4</v>
      </c>
      <c r="E27" s="100">
        <f t="shared" si="9"/>
        <v>1.3267526402377541E-2</v>
      </c>
      <c r="F27" s="81">
        <f>分析係数表!C30</f>
        <v>1</v>
      </c>
      <c r="G27" s="100">
        <f t="shared" si="0"/>
        <v>1.3267526402377541E-2</v>
      </c>
      <c r="H27" s="100">
        <v>0.36241872902588734</v>
      </c>
      <c r="I27" s="100">
        <f t="shared" si="1"/>
        <v>0.36241872902588734</v>
      </c>
      <c r="J27" s="81">
        <f>分析係数表!G30</f>
        <v>0.34673715455884868</v>
      </c>
      <c r="K27" s="101">
        <f t="shared" si="2"/>
        <v>0.12566403886127059</v>
      </c>
      <c r="L27" s="75"/>
      <c r="M27" s="76"/>
      <c r="N27" s="77">
        <f>分析係数表!H30</f>
        <v>0</v>
      </c>
      <c r="O27" s="78">
        <f t="shared" si="3"/>
        <v>0</v>
      </c>
      <c r="P27" s="72">
        <f>分析係数表!C30</f>
        <v>1</v>
      </c>
      <c r="Q27" s="78">
        <f t="shared" si="4"/>
        <v>0</v>
      </c>
      <c r="R27" s="79">
        <v>5.0898214228952944E-2</v>
      </c>
      <c r="S27" s="80">
        <f t="shared" si="5"/>
        <v>0.41331694325484031</v>
      </c>
      <c r="T27" s="81">
        <f>分析係数表!F30</f>
        <v>0.44336430675838301</v>
      </c>
      <c r="U27" s="82">
        <f t="shared" si="6"/>
        <v>0.1832499800176762</v>
      </c>
      <c r="V27" s="83">
        <f>分析係数表!D30</f>
        <v>8.6867041025616112E-2</v>
      </c>
      <c r="W27" s="127">
        <f t="shared" si="7"/>
        <v>0</v>
      </c>
      <c r="X27" s="72">
        <f>分析係数表!E30</f>
        <v>6.5897217034789901E-2</v>
      </c>
      <c r="Y27" s="126">
        <f t="shared" si="8"/>
        <v>0</v>
      </c>
    </row>
    <row r="28" spans="1:25" x14ac:dyDescent="0.15">
      <c r="A28" s="10" t="s">
        <v>16</v>
      </c>
      <c r="B28" s="9" t="s">
        <v>154</v>
      </c>
      <c r="C28" s="86"/>
      <c r="D28" s="99">
        <f>投入係数表!AO28</f>
        <v>4.5640290824178744E-3</v>
      </c>
      <c r="E28" s="100">
        <f t="shared" si="9"/>
        <v>0.45640290824178742</v>
      </c>
      <c r="F28" s="81">
        <f>分析係数表!C31</f>
        <v>0.99667993786519227</v>
      </c>
      <c r="G28" s="100">
        <f t="shared" si="0"/>
        <v>0.45488762222791773</v>
      </c>
      <c r="H28" s="100">
        <v>1.3161855212540905</v>
      </c>
      <c r="I28" s="100">
        <f t="shared" si="1"/>
        <v>1.3161855212540905</v>
      </c>
      <c r="J28" s="81">
        <f>分析係数表!G31</f>
        <v>7.0744430198025232E-2</v>
      </c>
      <c r="K28" s="101">
        <f t="shared" si="2"/>
        <v>9.3112794736011459E-2</v>
      </c>
      <c r="L28" s="75"/>
      <c r="M28" s="76"/>
      <c r="N28" s="77">
        <f>分析係数表!H31</f>
        <v>1.5783931066306964E-2</v>
      </c>
      <c r="O28" s="78">
        <f t="shared" si="3"/>
        <v>0.186842373158359</v>
      </c>
      <c r="P28" s="72">
        <f>分析係数表!C31</f>
        <v>0.99667993786519227</v>
      </c>
      <c r="Q28" s="78">
        <f t="shared" si="4"/>
        <v>0.18622204487005831</v>
      </c>
      <c r="R28" s="79">
        <v>0.35308968214410802</v>
      </c>
      <c r="S28" s="80">
        <f t="shared" si="5"/>
        <v>1.6692752033981986</v>
      </c>
      <c r="T28" s="81">
        <f>分析係数表!F31</f>
        <v>0.308369223350977</v>
      </c>
      <c r="U28" s="82">
        <f t="shared" si="6"/>
        <v>0.5147530980309466</v>
      </c>
      <c r="V28" s="83">
        <f>分析係数表!D31</f>
        <v>6.5953615120199595E-3</v>
      </c>
      <c r="W28" s="127">
        <f t="shared" si="7"/>
        <v>0</v>
      </c>
      <c r="X28" s="72">
        <f>分析係数表!E31</f>
        <v>6.5953615120199595E-3</v>
      </c>
      <c r="Y28" s="126">
        <f t="shared" si="8"/>
        <v>0</v>
      </c>
    </row>
    <row r="29" spans="1:25" x14ac:dyDescent="0.15">
      <c r="A29" s="10" t="s">
        <v>17</v>
      </c>
      <c r="B29" s="9" t="s">
        <v>229</v>
      </c>
      <c r="C29" s="86"/>
      <c r="D29" s="99">
        <f>投入係数表!AO29</f>
        <v>1.7300854428700314E-3</v>
      </c>
      <c r="E29" s="100">
        <f t="shared" si="9"/>
        <v>0.17300854428700313</v>
      </c>
      <c r="F29" s="81">
        <f>分析係数表!C32</f>
        <v>0.99973750468741629</v>
      </c>
      <c r="G29" s="100">
        <f t="shared" si="0"/>
        <v>0.17296313035509087</v>
      </c>
      <c r="H29" s="100">
        <v>0.36958458852676945</v>
      </c>
      <c r="I29" s="100">
        <f t="shared" si="1"/>
        <v>0.36958458852676945</v>
      </c>
      <c r="J29" s="81">
        <f>分析係数表!G32</f>
        <v>0.13654952076677315</v>
      </c>
      <c r="K29" s="101">
        <f t="shared" si="2"/>
        <v>5.0466598446115417E-2</v>
      </c>
      <c r="L29" s="75"/>
      <c r="M29" s="76"/>
      <c r="N29" s="77">
        <f>分析係数表!H32</f>
        <v>6.1925380029087757E-3</v>
      </c>
      <c r="O29" s="78">
        <f t="shared" si="3"/>
        <v>7.330420359010828E-2</v>
      </c>
      <c r="P29" s="72">
        <f>分析係数表!C32</f>
        <v>0.99973750468741629</v>
      </c>
      <c r="Q29" s="78">
        <f t="shared" si="4"/>
        <v>7.32849615802732E-2</v>
      </c>
      <c r="R29" s="79">
        <v>0.1091455912615682</v>
      </c>
      <c r="S29" s="80">
        <f t="shared" si="5"/>
        <v>0.47873017978833765</v>
      </c>
      <c r="T29" s="81">
        <f>分析係数表!F32</f>
        <v>0.46980830670926516</v>
      </c>
      <c r="U29" s="82">
        <f t="shared" si="6"/>
        <v>0.22491141513698099</v>
      </c>
      <c r="V29" s="83">
        <f>分析係数表!D32</f>
        <v>1.7896698615548455E-2</v>
      </c>
      <c r="W29" s="127">
        <f t="shared" si="7"/>
        <v>0</v>
      </c>
      <c r="X29" s="72">
        <f>分析係数表!E32</f>
        <v>1.7896698615548455E-2</v>
      </c>
      <c r="Y29" s="126">
        <f t="shared" si="8"/>
        <v>0</v>
      </c>
    </row>
    <row r="30" spans="1:25" x14ac:dyDescent="0.15">
      <c r="A30" s="10" t="s">
        <v>18</v>
      </c>
      <c r="B30" s="9" t="s">
        <v>230</v>
      </c>
      <c r="C30" s="86"/>
      <c r="D30" s="99">
        <f>投入係数表!AO30</f>
        <v>1.4355463567372499E-2</v>
      </c>
      <c r="E30" s="100">
        <f t="shared" si="9"/>
        <v>1.43554635673725</v>
      </c>
      <c r="F30" s="81">
        <f>分析係数表!C33</f>
        <v>0.92720800471848297</v>
      </c>
      <c r="G30" s="100">
        <f t="shared" si="0"/>
        <v>1.3310500731112331</v>
      </c>
      <c r="H30" s="100">
        <v>2.0774332986444377</v>
      </c>
      <c r="I30" s="100">
        <f t="shared" si="1"/>
        <v>2.0774332986444377</v>
      </c>
      <c r="J30" s="81">
        <f>分析係数表!G33</f>
        <v>0.48251618559482062</v>
      </c>
      <c r="K30" s="101">
        <f t="shared" si="2"/>
        <v>1.0023951910895799</v>
      </c>
      <c r="L30" s="75"/>
      <c r="M30" s="76"/>
      <c r="N30" s="77">
        <f>分析係数表!H33</f>
        <v>1.0711870111293417E-3</v>
      </c>
      <c r="O30" s="78">
        <f t="shared" si="3"/>
        <v>1.2680182295210953E-2</v>
      </c>
      <c r="P30" s="72">
        <f>分析係数表!C33</f>
        <v>0.92720800471848297</v>
      </c>
      <c r="Q30" s="78">
        <f t="shared" si="4"/>
        <v>1.1757166525409181E-2</v>
      </c>
      <c r="R30" s="79">
        <v>4.7761974280879659E-2</v>
      </c>
      <c r="S30" s="80">
        <f t="shared" si="5"/>
        <v>2.1251952729253172</v>
      </c>
      <c r="T30" s="81">
        <f>分析係数表!F33</f>
        <v>0.61375438359859724</v>
      </c>
      <c r="U30" s="82">
        <f t="shared" si="6"/>
        <v>1.3043479147609307</v>
      </c>
      <c r="V30" s="83">
        <f>分析係数表!D33</f>
        <v>6.3927479543206545E-2</v>
      </c>
      <c r="W30" s="127">
        <f t="shared" si="7"/>
        <v>0</v>
      </c>
      <c r="X30" s="72">
        <f>分析係数表!E33</f>
        <v>6.2471900008991998E-2</v>
      </c>
      <c r="Y30" s="126">
        <f t="shared" si="8"/>
        <v>0</v>
      </c>
    </row>
    <row r="31" spans="1:25" x14ac:dyDescent="0.15">
      <c r="A31" s="10" t="s">
        <v>19</v>
      </c>
      <c r="B31" s="9" t="s">
        <v>231</v>
      </c>
      <c r="C31" s="86"/>
      <c r="D31" s="99">
        <f>投入係数表!AO31</f>
        <v>1.1309239505386615E-2</v>
      </c>
      <c r="E31" s="100">
        <f t="shared" si="9"/>
        <v>1.1309239505386615</v>
      </c>
      <c r="F31" s="81">
        <f>分析係数表!C34</f>
        <v>0.43058167090385968</v>
      </c>
      <c r="G31" s="100">
        <f t="shared" si="0"/>
        <v>0.48695512428813081</v>
      </c>
      <c r="H31" s="100">
        <v>0.83476484985881516</v>
      </c>
      <c r="I31" s="100">
        <f t="shared" si="1"/>
        <v>0.83476484985881516</v>
      </c>
      <c r="J31" s="81">
        <f>分析係数表!G34</f>
        <v>0.40252218378442245</v>
      </c>
      <c r="K31" s="101">
        <f t="shared" si="2"/>
        <v>0.3360113703116458</v>
      </c>
      <c r="L31" s="75"/>
      <c r="M31" s="76"/>
      <c r="N31" s="77">
        <f>分析係数表!H34</f>
        <v>0.17332617383102331</v>
      </c>
      <c r="O31" s="78">
        <f t="shared" si="3"/>
        <v>2.0517495618171018</v>
      </c>
      <c r="P31" s="72">
        <f>分析係数表!C34</f>
        <v>0.43058167090385968</v>
      </c>
      <c r="Q31" s="78">
        <f t="shared" si="4"/>
        <v>0.88344575460346964</v>
      </c>
      <c r="R31" s="79">
        <v>0.99241786518473118</v>
      </c>
      <c r="S31" s="80">
        <f t="shared" si="5"/>
        <v>1.8271827150435462</v>
      </c>
      <c r="T31" s="81">
        <f>分析係数表!F34</f>
        <v>0.66293540075026103</v>
      </c>
      <c r="U31" s="82">
        <f t="shared" si="6"/>
        <v>1.2113041054413434</v>
      </c>
      <c r="V31" s="83">
        <f>分析係数表!D34</f>
        <v>0.16067471370017011</v>
      </c>
      <c r="W31" s="127">
        <f t="shared" si="7"/>
        <v>0</v>
      </c>
      <c r="X31" s="72">
        <f>分析係数表!E34</f>
        <v>0.14658203786750718</v>
      </c>
      <c r="Y31" s="126">
        <f t="shared" si="8"/>
        <v>0</v>
      </c>
    </row>
    <row r="32" spans="1:25" x14ac:dyDescent="0.15">
      <c r="A32" s="10" t="s">
        <v>20</v>
      </c>
      <c r="B32" s="9" t="s">
        <v>37</v>
      </c>
      <c r="C32" s="86"/>
      <c r="D32" s="99">
        <f>投入係数表!AO32</f>
        <v>3.3434166533991404E-3</v>
      </c>
      <c r="E32" s="100">
        <f t="shared" si="9"/>
        <v>0.33434166533991405</v>
      </c>
      <c r="F32" s="81">
        <f>分析係数表!C35</f>
        <v>0.85041941808411148</v>
      </c>
      <c r="G32" s="100">
        <f t="shared" si="0"/>
        <v>0.28433064447964246</v>
      </c>
      <c r="H32" s="100">
        <v>1.2761230810509261</v>
      </c>
      <c r="I32" s="100">
        <f t="shared" si="1"/>
        <v>1.2761230810509261</v>
      </c>
      <c r="J32" s="81">
        <f>分析係数表!G35</f>
        <v>0.31439227022235533</v>
      </c>
      <c r="K32" s="101">
        <f t="shared" si="2"/>
        <v>0.40120323253474743</v>
      </c>
      <c r="L32" s="75"/>
      <c r="M32" s="76"/>
      <c r="N32" s="77">
        <f>分析係数表!H35</f>
        <v>5.0116599150103677E-2</v>
      </c>
      <c r="O32" s="78">
        <f t="shared" si="3"/>
        <v>0.59325552554015826</v>
      </c>
      <c r="P32" s="72">
        <f>分析係数表!C35</f>
        <v>0.85041941808411148</v>
      </c>
      <c r="Q32" s="78">
        <f t="shared" si="4"/>
        <v>0.50451601880504515</v>
      </c>
      <c r="R32" s="79">
        <v>0.7747803169269103</v>
      </c>
      <c r="S32" s="80">
        <f t="shared" si="5"/>
        <v>2.0509033979778364</v>
      </c>
      <c r="T32" s="81">
        <f>分析係数表!F35</f>
        <v>0.64510687312527537</v>
      </c>
      <c r="U32" s="82">
        <f t="shared" si="6"/>
        <v>1.3230518781514842</v>
      </c>
      <c r="V32" s="83">
        <f>分析係数表!D35</f>
        <v>4.4457450663799247E-2</v>
      </c>
      <c r="W32" s="127">
        <f t="shared" si="7"/>
        <v>0</v>
      </c>
      <c r="X32" s="72">
        <f>分析係数表!E35</f>
        <v>4.3787951741632962E-2</v>
      </c>
      <c r="Y32" s="126">
        <f t="shared" si="8"/>
        <v>0</v>
      </c>
    </row>
    <row r="33" spans="1:25" x14ac:dyDescent="0.15">
      <c r="A33" s="10" t="s">
        <v>21</v>
      </c>
      <c r="B33" s="9" t="s">
        <v>38</v>
      </c>
      <c r="C33" s="86"/>
      <c r="D33" s="99">
        <f>投入係数表!AO33</f>
        <v>3.182083532346229E-2</v>
      </c>
      <c r="E33" s="100">
        <f t="shared" si="9"/>
        <v>3.1820835323462289</v>
      </c>
      <c r="F33" s="81">
        <f>分析係数表!C36</f>
        <v>0.99367212085214862</v>
      </c>
      <c r="G33" s="100">
        <f t="shared" si="0"/>
        <v>3.1619476923151737</v>
      </c>
      <c r="H33" s="100">
        <v>3.611993059244718</v>
      </c>
      <c r="I33" s="100">
        <f t="shared" si="1"/>
        <v>3.611993059244718</v>
      </c>
      <c r="J33" s="81">
        <f>分析係数表!G36</f>
        <v>5.4622350270852466E-2</v>
      </c>
      <c r="K33" s="101">
        <f t="shared" si="2"/>
        <v>0.19729555005795296</v>
      </c>
      <c r="L33" s="75"/>
      <c r="M33" s="76"/>
      <c r="N33" s="77">
        <f>分析係数表!H36</f>
        <v>0.22260102528255266</v>
      </c>
      <c r="O33" s="78">
        <f t="shared" si="3"/>
        <v>2.6350408942204857</v>
      </c>
      <c r="P33" s="72">
        <f>分析係数表!C36</f>
        <v>0.99367212085214862</v>
      </c>
      <c r="Q33" s="78">
        <f t="shared" si="4"/>
        <v>2.6183666738922122</v>
      </c>
      <c r="R33" s="79">
        <v>2.790231412738351</v>
      </c>
      <c r="S33" s="80">
        <f t="shared" si="5"/>
        <v>6.402224471983069</v>
      </c>
      <c r="T33" s="81">
        <f>分析係数表!F36</f>
        <v>0.84078106922799567</v>
      </c>
      <c r="U33" s="82">
        <f t="shared" si="6"/>
        <v>5.3828691369915651</v>
      </c>
      <c r="V33" s="83">
        <f>分析係数表!D36</f>
        <v>1.6146279761308086E-2</v>
      </c>
      <c r="W33" s="127">
        <f t="shared" si="7"/>
        <v>0</v>
      </c>
      <c r="X33" s="72">
        <f>分析係数表!E36</f>
        <v>1.4152245516969955E-2</v>
      </c>
      <c r="Y33" s="126">
        <f t="shared" si="8"/>
        <v>0</v>
      </c>
    </row>
    <row r="34" spans="1:25" x14ac:dyDescent="0.15">
      <c r="A34" s="10" t="s">
        <v>22</v>
      </c>
      <c r="B34" s="9" t="s">
        <v>471</v>
      </c>
      <c r="C34" s="86"/>
      <c r="D34" s="99">
        <f>投入係数表!AO34</f>
        <v>6.0685665764474872E-2</v>
      </c>
      <c r="E34" s="100">
        <f t="shared" si="9"/>
        <v>6.0685665764474876</v>
      </c>
      <c r="F34" s="81">
        <f>分析係数表!C37</f>
        <v>0.57178358697686016</v>
      </c>
      <c r="G34" s="100">
        <f t="shared" si="0"/>
        <v>3.4699067648890285</v>
      </c>
      <c r="H34" s="100">
        <v>4.261199127733553</v>
      </c>
      <c r="I34" s="100">
        <f t="shared" si="1"/>
        <v>4.261199127733553</v>
      </c>
      <c r="J34" s="81">
        <f>分析係数表!G37</f>
        <v>0.36884830758302428</v>
      </c>
      <c r="K34" s="101">
        <f t="shared" si="2"/>
        <v>1.5717360865387804</v>
      </c>
      <c r="L34" s="75"/>
      <c r="M34" s="76"/>
      <c r="N34" s="77">
        <f>分析係数表!H37</f>
        <v>4.5622990798280361E-2</v>
      </c>
      <c r="O34" s="78">
        <f t="shared" si="3"/>
        <v>0.54006241129176114</v>
      </c>
      <c r="P34" s="72">
        <f>分析係数表!C37</f>
        <v>0.57178358697686016</v>
      </c>
      <c r="Q34" s="78">
        <f t="shared" si="4"/>
        <v>0.30879882271977555</v>
      </c>
      <c r="R34" s="79">
        <v>0.41710178709301166</v>
      </c>
      <c r="S34" s="80">
        <f t="shared" si="5"/>
        <v>4.6783009148265648</v>
      </c>
      <c r="T34" s="81">
        <f>分析係数表!F37</f>
        <v>0.64429400301330442</v>
      </c>
      <c r="U34" s="82">
        <f t="shared" si="6"/>
        <v>3.0142012237144118</v>
      </c>
      <c r="V34" s="83">
        <f>分析係数表!D37</f>
        <v>7.2142948725191447E-2</v>
      </c>
      <c r="W34" s="127">
        <f t="shared" si="7"/>
        <v>0</v>
      </c>
      <c r="X34" s="72">
        <f>分析係数表!E37</f>
        <v>6.9101643267789628E-2</v>
      </c>
      <c r="Y34" s="126">
        <f t="shared" si="8"/>
        <v>0</v>
      </c>
    </row>
    <row r="35" spans="1:25" x14ac:dyDescent="0.15">
      <c r="A35" s="10" t="s">
        <v>23</v>
      </c>
      <c r="B35" s="9" t="s">
        <v>155</v>
      </c>
      <c r="C35" s="86"/>
      <c r="D35" s="99">
        <f>投入係数表!AO35</f>
        <v>7.511542747970068E-2</v>
      </c>
      <c r="E35" s="100">
        <f t="shared" si="9"/>
        <v>7.5115427479700685</v>
      </c>
      <c r="F35" s="81">
        <f>分析係数表!C38</f>
        <v>0.42668283982472699</v>
      </c>
      <c r="G35" s="100">
        <f t="shared" si="0"/>
        <v>3.2050463911687022</v>
      </c>
      <c r="H35" s="100">
        <v>4.0319404827491594</v>
      </c>
      <c r="I35" s="100">
        <f t="shared" si="1"/>
        <v>4.0319404827491594</v>
      </c>
      <c r="J35" s="81">
        <f>分析係数表!G38</f>
        <v>0.18042179614021467</v>
      </c>
      <c r="K35" s="101">
        <f t="shared" si="2"/>
        <v>0.72744994382804751</v>
      </c>
      <c r="L35" s="75"/>
      <c r="M35" s="76"/>
      <c r="N35" s="77">
        <f>分析係数表!H38</f>
        <v>3.1385057501308801E-2</v>
      </c>
      <c r="O35" s="78">
        <f t="shared" si="3"/>
        <v>0.37152079546100886</v>
      </c>
      <c r="P35" s="72">
        <f>分析係数表!C38</f>
        <v>0.42668283982472699</v>
      </c>
      <c r="Q35" s="78">
        <f t="shared" si="4"/>
        <v>0.1585215480612448</v>
      </c>
      <c r="R35" s="79">
        <v>0.25402524487025996</v>
      </c>
      <c r="S35" s="80">
        <f t="shared" si="5"/>
        <v>4.285965727619419</v>
      </c>
      <c r="T35" s="81">
        <f>分析係数表!F38</f>
        <v>0.52437100026299643</v>
      </c>
      <c r="U35" s="82">
        <f t="shared" si="6"/>
        <v>2.2474361356847159</v>
      </c>
      <c r="V35" s="83">
        <f>分析係数表!D38</f>
        <v>3.745569762927526E-2</v>
      </c>
      <c r="W35" s="127">
        <f t="shared" si="7"/>
        <v>0</v>
      </c>
      <c r="X35" s="72">
        <f>分析係数表!E38</f>
        <v>3.4218337111297577E-2</v>
      </c>
      <c r="Y35" s="126">
        <f t="shared" si="8"/>
        <v>0</v>
      </c>
    </row>
    <row r="36" spans="1:25" x14ac:dyDescent="0.15">
      <c r="A36" s="10" t="s">
        <v>24</v>
      </c>
      <c r="B36" s="9" t="s">
        <v>39</v>
      </c>
      <c r="C36" s="86"/>
      <c r="D36" s="99">
        <f>投入係数表!AO36</f>
        <v>0.24660085973571089</v>
      </c>
      <c r="E36" s="100">
        <f t="shared" si="9"/>
        <v>24.660085973571089</v>
      </c>
      <c r="F36" s="81">
        <f>分析係数表!C39</f>
        <v>1</v>
      </c>
      <c r="G36" s="100">
        <f t="shared" si="0"/>
        <v>24.660085973571089</v>
      </c>
      <c r="H36" s="100">
        <v>24.703723940139355</v>
      </c>
      <c r="I36" s="100">
        <f t="shared" si="1"/>
        <v>24.703723940139355</v>
      </c>
      <c r="J36" s="81">
        <f>分析係数表!G39</f>
        <v>0.351753812215997</v>
      </c>
      <c r="K36" s="101">
        <f t="shared" si="2"/>
        <v>8.6896290718756077</v>
      </c>
      <c r="L36" s="75"/>
      <c r="M36" s="76"/>
      <c r="N36" s="77">
        <f>分析係数表!H39</f>
        <v>2.6196741762610056E-3</v>
      </c>
      <c r="O36" s="78">
        <f t="shared" si="3"/>
        <v>3.1010407859618082E-2</v>
      </c>
      <c r="P36" s="72">
        <f>分析係数表!C39</f>
        <v>1</v>
      </c>
      <c r="Q36" s="78">
        <f t="shared" si="4"/>
        <v>3.1010407859618082E-2</v>
      </c>
      <c r="R36" s="79">
        <v>4.0343721040690332E-2</v>
      </c>
      <c r="S36" s="80">
        <f t="shared" si="5"/>
        <v>24.744067661180047</v>
      </c>
      <c r="T36" s="81">
        <f>分析係数表!F39</f>
        <v>0.70125652740175148</v>
      </c>
      <c r="U36" s="82">
        <f t="shared" si="6"/>
        <v>17.351938961873099</v>
      </c>
      <c r="V36" s="83">
        <f>分析係数表!D39</f>
        <v>5.4632803645743147E-2</v>
      </c>
      <c r="W36" s="127">
        <f t="shared" si="7"/>
        <v>1</v>
      </c>
      <c r="X36" s="72">
        <f>分析係数表!E39</f>
        <v>5.4632803645743147E-2</v>
      </c>
      <c r="Y36" s="126">
        <f t="shared" si="8"/>
        <v>1</v>
      </c>
    </row>
    <row r="37" spans="1:25" x14ac:dyDescent="0.15">
      <c r="A37" s="10" t="s">
        <v>25</v>
      </c>
      <c r="B37" s="9" t="s">
        <v>40</v>
      </c>
      <c r="C37" s="86"/>
      <c r="D37" s="99">
        <f>投入係数表!AO37</f>
        <v>1.645173273894815E-4</v>
      </c>
      <c r="E37" s="100">
        <f t="shared" si="9"/>
        <v>1.6451732738948149E-2</v>
      </c>
      <c r="F37" s="81">
        <f>分析係数表!C40</f>
        <v>0.86812466863195592</v>
      </c>
      <c r="G37" s="100">
        <f t="shared" si="0"/>
        <v>1.4282155032420862E-2</v>
      </c>
      <c r="H37" s="100">
        <v>3.9706466113768393E-2</v>
      </c>
      <c r="I37" s="100">
        <f t="shared" si="1"/>
        <v>3.9706466113768393E-2</v>
      </c>
      <c r="J37" s="81">
        <f>分析係数表!G40</f>
        <v>0.5308449982881025</v>
      </c>
      <c r="K37" s="101">
        <f t="shared" si="2"/>
        <v>2.1077978936189984E-2</v>
      </c>
      <c r="L37" s="75"/>
      <c r="M37" s="76"/>
      <c r="N37" s="77">
        <f>分析係数表!H40</f>
        <v>3.1726768564274997E-2</v>
      </c>
      <c r="O37" s="78">
        <f t="shared" si="3"/>
        <v>0.37556580209914336</v>
      </c>
      <c r="P37" s="72">
        <f>分析係数表!C40</f>
        <v>0.86812466863195592</v>
      </c>
      <c r="Q37" s="78">
        <f t="shared" si="4"/>
        <v>0.32603793749681359</v>
      </c>
      <c r="R37" s="79">
        <v>0.32888822216772429</v>
      </c>
      <c r="S37" s="80">
        <f t="shared" si="5"/>
        <v>0.36859468828149267</v>
      </c>
      <c r="T37" s="81">
        <f>分析係数表!F40</f>
        <v>0.72849135138041188</v>
      </c>
      <c r="U37" s="82">
        <f t="shared" si="6"/>
        <v>0.26851804257782624</v>
      </c>
      <c r="V37" s="83">
        <f>分析係数表!D40</f>
        <v>7.8167788596215718E-2</v>
      </c>
      <c r="W37" s="127">
        <f t="shared" si="7"/>
        <v>0</v>
      </c>
      <c r="X37" s="72">
        <f>分析係数表!E40</f>
        <v>7.1051953968348291E-2</v>
      </c>
      <c r="Y37" s="126">
        <f t="shared" si="8"/>
        <v>0</v>
      </c>
    </row>
    <row r="38" spans="1:25" x14ac:dyDescent="0.15">
      <c r="A38" s="10" t="s">
        <v>26</v>
      </c>
      <c r="B38" s="9" t="s">
        <v>233</v>
      </c>
      <c r="C38" s="86"/>
      <c r="D38" s="99">
        <f>投入係数表!AO38</f>
        <v>2.4412248580374676E-3</v>
      </c>
      <c r="E38" s="100">
        <f t="shared" si="9"/>
        <v>0.24412248580374676</v>
      </c>
      <c r="F38" s="81">
        <f>分析係数表!C41</f>
        <v>0.9999434031873089</v>
      </c>
      <c r="G38" s="100">
        <f t="shared" si="0"/>
        <v>0.24410866924914404</v>
      </c>
      <c r="H38" s="100">
        <v>0.26074236655612121</v>
      </c>
      <c r="I38" s="100">
        <f t="shared" si="1"/>
        <v>0.26074236655612121</v>
      </c>
      <c r="J38" s="81">
        <f>分析係数表!G41</f>
        <v>0.50163334603597476</v>
      </c>
      <c r="K38" s="101">
        <f t="shared" si="2"/>
        <v>0.13079706578888572</v>
      </c>
      <c r="L38" s="75"/>
      <c r="M38" s="76"/>
      <c r="N38" s="77">
        <f>分析係数表!H41</f>
        <v>4.605647758626856E-2</v>
      </c>
      <c r="O38" s="78">
        <f t="shared" si="3"/>
        <v>0.54519381359327024</v>
      </c>
      <c r="P38" s="72">
        <f>分析係数表!C41</f>
        <v>0.9999434031873089</v>
      </c>
      <c r="Q38" s="78">
        <f t="shared" si="4"/>
        <v>0.54516295736112197</v>
      </c>
      <c r="R38" s="79">
        <v>0.5553862025382269</v>
      </c>
      <c r="S38" s="80">
        <f t="shared" si="5"/>
        <v>0.81612856909434806</v>
      </c>
      <c r="T38" s="81">
        <f>分析係数表!F41</f>
        <v>0.6065809667987323</v>
      </c>
      <c r="U38" s="82">
        <f t="shared" si="6"/>
        <v>0.49504805647331562</v>
      </c>
      <c r="V38" s="83">
        <f>分析係数表!D41</f>
        <v>0.10372147914479408</v>
      </c>
      <c r="W38" s="127">
        <f t="shared" si="7"/>
        <v>0</v>
      </c>
      <c r="X38" s="72">
        <f>分析係数表!E41</f>
        <v>9.872112035903656E-2</v>
      </c>
      <c r="Y38" s="126">
        <f t="shared" si="8"/>
        <v>0</v>
      </c>
    </row>
    <row r="39" spans="1:25" x14ac:dyDescent="0.15">
      <c r="A39" s="10" t="s">
        <v>56</v>
      </c>
      <c r="B39" s="9" t="s">
        <v>472</v>
      </c>
      <c r="C39" s="86"/>
      <c r="D39" s="99">
        <f>投入係数表!AO39</f>
        <v>4.8187655893435228E-3</v>
      </c>
      <c r="E39" s="100">
        <f t="shared" si="9"/>
        <v>0.48187655893435227</v>
      </c>
      <c r="F39" s="81">
        <f>分析係数表!C42</f>
        <v>0.93692850875802069</v>
      </c>
      <c r="G39" s="100">
        <f>E39*F39</f>
        <v>0.45148388576780912</v>
      </c>
      <c r="H39" s="100">
        <v>0.49137518480932801</v>
      </c>
      <c r="I39" s="100">
        <f>C39+H39</f>
        <v>0.49137518480932801</v>
      </c>
      <c r="J39" s="81">
        <f>分析係数表!G42</f>
        <v>0.49922072097325781</v>
      </c>
      <c r="K39" s="101">
        <f>I39*J39</f>
        <v>0.24530467402888054</v>
      </c>
      <c r="L39" s="75"/>
      <c r="M39" s="76"/>
      <c r="N39" s="77">
        <f>分析係数表!H42</f>
        <v>1.1809361738003208E-2</v>
      </c>
      <c r="O39" s="78">
        <f t="shared" si="3"/>
        <v>0.13979338628284468</v>
      </c>
      <c r="P39" s="72">
        <f>分析係数表!C42</f>
        <v>0.93692850875802069</v>
      </c>
      <c r="Q39" s="78">
        <f>O39*P39</f>
        <v>0.13097640894421961</v>
      </c>
      <c r="R39" s="79">
        <v>0.14311311994607967</v>
      </c>
      <c r="S39" s="80">
        <f>I39+R39</f>
        <v>0.63448830475540774</v>
      </c>
      <c r="T39" s="81">
        <f>分析係数表!F42</f>
        <v>0.57339238661209846</v>
      </c>
      <c r="U39" s="82">
        <f>S39*T39</f>
        <v>0.36381076334116769</v>
      </c>
      <c r="V39" s="83">
        <f>分析係数表!D42</f>
        <v>0.13686157986208444</v>
      </c>
      <c r="W39" s="127">
        <f>ROUND(S39*V39,0)</f>
        <v>0</v>
      </c>
      <c r="X39" s="72">
        <f>分析係数表!E42</f>
        <v>0.12798116275158378</v>
      </c>
      <c r="Y39" s="126">
        <f>ROUND(S39*X39,0)</f>
        <v>0</v>
      </c>
    </row>
    <row r="40" spans="1:25" x14ac:dyDescent="0.15">
      <c r="A40" s="10" t="s">
        <v>156</v>
      </c>
      <c r="B40" s="9" t="s">
        <v>41</v>
      </c>
      <c r="C40" s="86"/>
      <c r="D40" s="99">
        <f>投入係数表!AO40</f>
        <v>4.747651647826779E-2</v>
      </c>
      <c r="E40" s="100">
        <f t="shared" si="9"/>
        <v>4.7476516478267792</v>
      </c>
      <c r="F40" s="81">
        <f>分析係数表!C43</f>
        <v>0.64668770435795053</v>
      </c>
      <c r="G40" s="100">
        <f>E40*F40</f>
        <v>3.0702479452243407</v>
      </c>
      <c r="H40" s="100">
        <v>6.2529642012772415</v>
      </c>
      <c r="I40" s="100">
        <f>C40+H40</f>
        <v>6.2529642012772415</v>
      </c>
      <c r="J40" s="81">
        <f>分析係数表!G43</f>
        <v>0.34525361813281841</v>
      </c>
      <c r="K40" s="101">
        <f>I40*J40</f>
        <v>2.1588585145459565</v>
      </c>
      <c r="L40" s="75"/>
      <c r="M40" s="76"/>
      <c r="N40" s="77">
        <f>分析係数表!H43</f>
        <v>1.6687581740348217E-2</v>
      </c>
      <c r="O40" s="78">
        <f t="shared" si="3"/>
        <v>0.19753934311690319</v>
      </c>
      <c r="P40" s="72">
        <f>分析係数表!C43</f>
        <v>0.64668770435795053</v>
      </c>
      <c r="Q40" s="78">
        <f>O40*P40</f>
        <v>0.12774626432064765</v>
      </c>
      <c r="R40" s="79">
        <v>0.51485670394208705</v>
      </c>
      <c r="S40" s="80">
        <f>I40+R40</f>
        <v>6.7678209052193283</v>
      </c>
      <c r="T40" s="81">
        <f>分析係数表!F43</f>
        <v>0.5971160790993254</v>
      </c>
      <c r="U40" s="82">
        <f>S40*T40</f>
        <v>4.0411746829710129</v>
      </c>
      <c r="V40" s="83">
        <f>分析係数表!D43</f>
        <v>0.11965406207615147</v>
      </c>
      <c r="W40" s="127">
        <f>ROUND(S40*V40,0)</f>
        <v>1</v>
      </c>
      <c r="X40" s="72">
        <f>分析係数表!E43</f>
        <v>0.10089499703022012</v>
      </c>
      <c r="Y40" s="126">
        <f>ROUND(S40*X40,0)</f>
        <v>1</v>
      </c>
    </row>
    <row r="41" spans="1:25" x14ac:dyDescent="0.15">
      <c r="A41" s="10" t="s">
        <v>166</v>
      </c>
      <c r="B41" s="9" t="s">
        <v>42</v>
      </c>
      <c r="C41" s="86"/>
      <c r="D41" s="99">
        <f>投入係数表!AO41</f>
        <v>1.6664013161386191E-3</v>
      </c>
      <c r="E41" s="100">
        <f t="shared" si="9"/>
        <v>0.1666401316138619</v>
      </c>
      <c r="F41" s="81">
        <f>分析係数表!C44</f>
        <v>0.69156580457188765</v>
      </c>
      <c r="G41" s="100">
        <f>E41*F41</f>
        <v>0.11524261669350566</v>
      </c>
      <c r="H41" s="100">
        <v>0.15531152514787624</v>
      </c>
      <c r="I41" s="100">
        <f>C41+H41</f>
        <v>0.15531152514787624</v>
      </c>
      <c r="J41" s="81">
        <f>分析係数表!G44</f>
        <v>0.27271905819722003</v>
      </c>
      <c r="K41" s="101">
        <f>I41*J41</f>
        <v>4.2356412865502666E-2</v>
      </c>
      <c r="L41" s="75"/>
      <c r="M41" s="76"/>
      <c r="N41" s="77">
        <f>分析係数表!H44</f>
        <v>0.15674397651271663</v>
      </c>
      <c r="O41" s="78">
        <f t="shared" si="3"/>
        <v>1.8554577073914154</v>
      </c>
      <c r="P41" s="72">
        <f>分析係数表!C44</f>
        <v>0.69156580457188765</v>
      </c>
      <c r="Q41" s="78">
        <f>O41*P41</f>
        <v>1.2831711022612542</v>
      </c>
      <c r="R41" s="79">
        <v>1.3075883653284146</v>
      </c>
      <c r="S41" s="80">
        <f>I41+R41</f>
        <v>1.4628998904762909</v>
      </c>
      <c r="T41" s="81">
        <f>分析係数表!F44</f>
        <v>0.50862281906626206</v>
      </c>
      <c r="U41" s="82">
        <f>S41*T41</f>
        <v>0.74406426630577704</v>
      </c>
      <c r="V41" s="83">
        <f>分析係数表!D44</f>
        <v>0.14406819380410243</v>
      </c>
      <c r="W41" s="127">
        <f>ROUND(S41*V41,0)</f>
        <v>0</v>
      </c>
      <c r="X41" s="72">
        <f>分析係数表!E44</f>
        <v>0.11993705213297758</v>
      </c>
      <c r="Y41" s="126">
        <f>ROUND(S41*X41,0)</f>
        <v>0</v>
      </c>
    </row>
    <row r="42" spans="1:25" x14ac:dyDescent="0.15">
      <c r="A42" s="10" t="s">
        <v>282</v>
      </c>
      <c r="B42" s="9" t="s">
        <v>236</v>
      </c>
      <c r="C42" s="86"/>
      <c r="D42" s="99">
        <f>投入係数表!AO42</f>
        <v>2.1758743299899166E-4</v>
      </c>
      <c r="E42" s="100">
        <f t="shared" si="9"/>
        <v>2.1758743299899165E-2</v>
      </c>
      <c r="F42" s="81">
        <f>分析係数表!C45</f>
        <v>1</v>
      </c>
      <c r="G42" s="100">
        <f>E42*F42</f>
        <v>2.1758743299899165E-2</v>
      </c>
      <c r="H42" s="100">
        <v>0.1412086422200618</v>
      </c>
      <c r="I42" s="100">
        <f>C42+H42</f>
        <v>0.1412086422200618</v>
      </c>
      <c r="J42" s="81">
        <f>分析係数表!G45</f>
        <v>0</v>
      </c>
      <c r="K42" s="101">
        <f>I42*J42</f>
        <v>0</v>
      </c>
      <c r="L42" s="75"/>
      <c r="M42" s="76"/>
      <c r="N42" s="77">
        <f>分析係数表!H45</f>
        <v>0</v>
      </c>
      <c r="O42" s="78">
        <f t="shared" si="3"/>
        <v>0</v>
      </c>
      <c r="P42" s="72">
        <f>分析係数表!C45</f>
        <v>1</v>
      </c>
      <c r="Q42" s="78">
        <f>O42*P42</f>
        <v>0</v>
      </c>
      <c r="R42" s="79">
        <v>1.4473222546655694E-2</v>
      </c>
      <c r="S42" s="80">
        <f>I42+R42</f>
        <v>0.1556818647667175</v>
      </c>
      <c r="T42" s="81">
        <f>分析係数表!F45</f>
        <v>0</v>
      </c>
      <c r="U42" s="82">
        <f>S42*T42</f>
        <v>0</v>
      </c>
      <c r="V42" s="83">
        <f>分析係数表!D45</f>
        <v>0</v>
      </c>
      <c r="W42" s="127">
        <f>ROUND(S42*V42,0)</f>
        <v>0</v>
      </c>
      <c r="X42" s="72">
        <f>分析係数表!E45</f>
        <v>0</v>
      </c>
      <c r="Y42" s="126">
        <f>ROUND(S42*X42,0)</f>
        <v>0</v>
      </c>
    </row>
    <row r="43" spans="1:25" x14ac:dyDescent="0.15">
      <c r="A43" s="10" t="s">
        <v>283</v>
      </c>
      <c r="B43" s="9" t="s">
        <v>237</v>
      </c>
      <c r="C43" s="347">
        <f>最終需要_まとめ!C44</f>
        <v>100</v>
      </c>
      <c r="D43" s="459">
        <f>投入係数表!AO43</f>
        <v>0</v>
      </c>
      <c r="E43" s="443">
        <f t="shared" si="9"/>
        <v>0</v>
      </c>
      <c r="F43" s="453">
        <f>分析係数表!C46</f>
        <v>0.99300149364803736</v>
      </c>
      <c r="G43" s="443">
        <f>E43*F43</f>
        <v>0</v>
      </c>
      <c r="H43" s="443">
        <v>0.17695788496047971</v>
      </c>
      <c r="I43" s="443">
        <f>C43+H43</f>
        <v>100.17695788496047</v>
      </c>
      <c r="J43" s="453">
        <f>分析係数表!G46</f>
        <v>1.2662527198429125E-2</v>
      </c>
      <c r="K43" s="460">
        <f>I43*J43</f>
        <v>1.268493453874201</v>
      </c>
      <c r="L43" s="448"/>
      <c r="M43" s="449"/>
      <c r="N43" s="450">
        <f>分析係数表!H46</f>
        <v>3.642815848522589E-5</v>
      </c>
      <c r="O43" s="451">
        <f t="shared" si="3"/>
        <v>4.3121853184581362E-4</v>
      </c>
      <c r="P43" s="447">
        <f>分析係数表!C46</f>
        <v>0.99300149364803736</v>
      </c>
      <c r="Q43" s="451">
        <f>O43*P43</f>
        <v>4.2820064621160669E-4</v>
      </c>
      <c r="R43" s="452">
        <v>3.7847853373564957E-2</v>
      </c>
      <c r="S43" s="444">
        <f>I43+R43</f>
        <v>100.21480573833404</v>
      </c>
      <c r="T43" s="453">
        <f>分析係数表!F46</f>
        <v>0.42786180544499286</v>
      </c>
      <c r="U43" s="445">
        <f>S43*T43</f>
        <v>42.878087715522831</v>
      </c>
      <c r="V43" s="454">
        <f>分析係数表!D46</f>
        <v>2.303242583452741E-3</v>
      </c>
      <c r="W43" s="446">
        <f>ROUND(S43*V43,0)</f>
        <v>0</v>
      </c>
      <c r="X43" s="72">
        <f>分析係数表!E46</f>
        <v>2.2926285623308391E-3</v>
      </c>
      <c r="Y43" s="126">
        <f>ROUND(S43*X43,0)</f>
        <v>0</v>
      </c>
    </row>
    <row r="44" spans="1:25" x14ac:dyDescent="0.15">
      <c r="A44" s="129">
        <v>40</v>
      </c>
      <c r="B44" s="17" t="s">
        <v>137</v>
      </c>
      <c r="C44" s="135">
        <f>SUM(C5:C43)</f>
        <v>100</v>
      </c>
      <c r="D44" s="99">
        <f>投入係数表!AO44</f>
        <v>0.56792442816961208</v>
      </c>
      <c r="E44" s="443">
        <f>SUM(E5:E43)</f>
        <v>56.792442816961213</v>
      </c>
      <c r="F44" s="453">
        <f>分析係数表!C47</f>
        <v>0.58532523599566522</v>
      </c>
      <c r="G44" s="443">
        <f>SUM(G5:G43)</f>
        <v>42.354280913650477</v>
      </c>
      <c r="H44" s="443">
        <f>SUM(H5:H43)</f>
        <v>52.388465734457441</v>
      </c>
      <c r="I44" s="443">
        <f>SUM(I5:I43)</f>
        <v>152.38846573445744</v>
      </c>
      <c r="J44" s="81">
        <f>分析係数表!G47</f>
        <v>0.25475569279079324</v>
      </c>
      <c r="K44" s="460">
        <f>SUM(K5:K43)</f>
        <v>17.357046405928315</v>
      </c>
      <c r="L44" s="15">
        <f>最終需要_まとめ!M21</f>
        <v>0.68200000000000005</v>
      </c>
      <c r="M44" s="441">
        <f>K44*L44</f>
        <v>11.837505648843113</v>
      </c>
      <c r="N44" s="77">
        <f>分析係数表!H47</f>
        <v>1</v>
      </c>
      <c r="O44" s="443">
        <f>SUM(O5:O43)</f>
        <v>11.837505648843113</v>
      </c>
      <c r="P44" s="72">
        <f>分析係数表!C47</f>
        <v>0.58532523599566522</v>
      </c>
      <c r="Q44" s="443">
        <f>SUM(Q5:Q43)</f>
        <v>7.6868352886967442</v>
      </c>
      <c r="R44" s="441">
        <f>SUM(R5:R43)</f>
        <v>9.4382905358046667</v>
      </c>
      <c r="S44" s="444">
        <f>SUM(S5:S43)</f>
        <v>161.82675627026211</v>
      </c>
      <c r="T44" s="453">
        <f>分析係数表!F47</f>
        <v>0.5063294671067512</v>
      </c>
      <c r="U44" s="445">
        <f>SUM(U5:U43)</f>
        <v>82.420933697763928</v>
      </c>
      <c r="V44" s="454">
        <f>分析係数表!D47</f>
        <v>6.4581730562403572E-2</v>
      </c>
      <c r="W44" s="446">
        <f>SUM(W5:W43)</f>
        <v>2</v>
      </c>
      <c r="X44" s="88">
        <f>分析係数表!E47</f>
        <v>5.7136770824146227E-2</v>
      </c>
      <c r="Y44" s="125">
        <f>SUM(Y5:Y43)</f>
        <v>2</v>
      </c>
    </row>
    <row r="45" spans="1:25" x14ac:dyDescent="0.15">
      <c r="B45" s="16" t="s">
        <v>147</v>
      </c>
      <c r="C45" s="89" t="s">
        <v>148</v>
      </c>
      <c r="D45" s="89" t="s">
        <v>100</v>
      </c>
      <c r="E45" s="89"/>
      <c r="F45" s="89" t="s">
        <v>102</v>
      </c>
      <c r="G45" s="89"/>
      <c r="H45" s="89" t="s">
        <v>101</v>
      </c>
      <c r="I45" s="89"/>
      <c r="J45" s="89" t="s">
        <v>102</v>
      </c>
      <c r="K45" s="89"/>
      <c r="L45" s="89" t="s">
        <v>148</v>
      </c>
      <c r="M45" s="89"/>
      <c r="N45" s="89" t="s">
        <v>102</v>
      </c>
      <c r="O45" s="89"/>
      <c r="P45" s="89" t="s">
        <v>102</v>
      </c>
      <c r="Q45" s="89"/>
      <c r="R45" s="89"/>
      <c r="S45" s="89" t="s">
        <v>101</v>
      </c>
      <c r="T45" s="89" t="s">
        <v>102</v>
      </c>
      <c r="U45" s="89"/>
      <c r="V45" s="89" t="s">
        <v>102</v>
      </c>
      <c r="W45" s="89"/>
      <c r="X45" s="89" t="s">
        <v>102</v>
      </c>
      <c r="Y45" s="12"/>
    </row>
    <row r="46" spans="1:25" x14ac:dyDescent="0.15">
      <c r="B46" s="5" t="s">
        <v>138</v>
      </c>
    </row>
  </sheetData>
  <phoneticPr fontId="5"/>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
    <pageSetUpPr fitToPage="1"/>
  </sheetPr>
  <dimension ref="A1:BL119"/>
  <sheetViews>
    <sheetView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ColWidth="9" defaultRowHeight="12" x14ac:dyDescent="0.15"/>
  <cols>
    <col min="1" max="1" width="3.625" style="2" customWidth="1"/>
    <col min="2" max="2" width="24.75" style="49" bestFit="1" customWidth="1"/>
    <col min="3" max="56" width="9.125" style="49" customWidth="1"/>
    <col min="57" max="57" width="11" style="49" customWidth="1"/>
    <col min="58" max="58" width="10.75" style="49" customWidth="1"/>
    <col min="59" max="60" width="9.125" style="49" customWidth="1"/>
    <col min="61" max="61" width="4.75" style="49" customWidth="1"/>
    <col min="62" max="63" width="9.25" style="49" bestFit="1" customWidth="1"/>
    <col min="64" max="64" width="10.5" style="49" bestFit="1" customWidth="1"/>
    <col min="65" max="16384" width="9" style="49"/>
  </cols>
  <sheetData>
    <row r="1" spans="1:64" ht="13.5" x14ac:dyDescent="0.15">
      <c r="A1" s="115" t="s">
        <v>876</v>
      </c>
      <c r="E1" s="49" t="s">
        <v>877</v>
      </c>
      <c r="G1" s="49" t="s">
        <v>238</v>
      </c>
    </row>
    <row r="2" spans="1:64" x14ac:dyDescent="0.15">
      <c r="A2" s="2" t="s">
        <v>263</v>
      </c>
      <c r="BG2" s="49" t="s">
        <v>0</v>
      </c>
      <c r="BH2" s="138"/>
      <c r="BL2" s="138" t="s">
        <v>0</v>
      </c>
    </row>
    <row r="3" spans="1:64" x14ac:dyDescent="0.15">
      <c r="A3" s="140" t="s">
        <v>1</v>
      </c>
      <c r="B3" s="348"/>
      <c r="C3" s="117" t="s">
        <v>219</v>
      </c>
      <c r="D3" s="117" t="s">
        <v>177</v>
      </c>
      <c r="E3" s="117" t="s">
        <v>178</v>
      </c>
      <c r="F3" s="117" t="s">
        <v>179</v>
      </c>
      <c r="G3" s="117" t="s">
        <v>180</v>
      </c>
      <c r="H3" s="117" t="s">
        <v>181</v>
      </c>
      <c r="I3" s="117" t="s">
        <v>182</v>
      </c>
      <c r="J3" s="117" t="s">
        <v>183</v>
      </c>
      <c r="K3" s="117" t="s">
        <v>184</v>
      </c>
      <c r="L3" s="117" t="s">
        <v>2</v>
      </c>
      <c r="M3" s="117" t="s">
        <v>3</v>
      </c>
      <c r="N3" s="117" t="s">
        <v>4</v>
      </c>
      <c r="O3" s="117" t="s">
        <v>5</v>
      </c>
      <c r="P3" s="117" t="s">
        <v>6</v>
      </c>
      <c r="Q3" s="117" t="s">
        <v>7</v>
      </c>
      <c r="R3" s="117" t="s">
        <v>8</v>
      </c>
      <c r="S3" s="117" t="s">
        <v>9</v>
      </c>
      <c r="T3" s="117" t="s">
        <v>10</v>
      </c>
      <c r="U3" s="117" t="s">
        <v>11</v>
      </c>
      <c r="V3" s="117" t="s">
        <v>12</v>
      </c>
      <c r="W3" s="117" t="s">
        <v>13</v>
      </c>
      <c r="X3" s="117" t="s">
        <v>14</v>
      </c>
      <c r="Y3" s="117" t="s">
        <v>15</v>
      </c>
      <c r="Z3" s="117" t="s">
        <v>16</v>
      </c>
      <c r="AA3" s="117" t="s">
        <v>17</v>
      </c>
      <c r="AB3" s="117" t="s">
        <v>18</v>
      </c>
      <c r="AC3" s="117" t="s">
        <v>19</v>
      </c>
      <c r="AD3" s="117" t="s">
        <v>20</v>
      </c>
      <c r="AE3" s="117" t="s">
        <v>21</v>
      </c>
      <c r="AF3" s="117" t="s">
        <v>22</v>
      </c>
      <c r="AG3" s="117" t="s">
        <v>23</v>
      </c>
      <c r="AH3" s="117" t="s">
        <v>24</v>
      </c>
      <c r="AI3" s="117" t="s">
        <v>25</v>
      </c>
      <c r="AJ3" s="117" t="s">
        <v>26</v>
      </c>
      <c r="AK3" s="117" t="s">
        <v>56</v>
      </c>
      <c r="AL3" s="117" t="s">
        <v>156</v>
      </c>
      <c r="AM3" s="117">
        <v>37</v>
      </c>
      <c r="AN3" s="117">
        <v>38</v>
      </c>
      <c r="AO3" s="117">
        <v>39</v>
      </c>
      <c r="AP3" s="141">
        <v>40</v>
      </c>
      <c r="AQ3" s="117">
        <v>41</v>
      </c>
      <c r="AR3" s="117">
        <v>42</v>
      </c>
      <c r="AS3" s="117">
        <v>43</v>
      </c>
      <c r="AT3" s="117">
        <v>44</v>
      </c>
      <c r="AU3" s="117">
        <v>45</v>
      </c>
      <c r="AV3" s="117">
        <v>46</v>
      </c>
      <c r="AW3" s="117">
        <v>47</v>
      </c>
      <c r="AX3" s="117">
        <v>48</v>
      </c>
      <c r="AY3" s="117">
        <v>49</v>
      </c>
      <c r="AZ3" s="117">
        <v>50</v>
      </c>
      <c r="BA3" s="117">
        <v>51</v>
      </c>
      <c r="BB3" s="117">
        <v>52</v>
      </c>
      <c r="BC3" s="117">
        <v>53</v>
      </c>
      <c r="BD3" s="117">
        <v>54</v>
      </c>
      <c r="BE3" s="117">
        <v>55</v>
      </c>
      <c r="BF3" s="117">
        <v>56</v>
      </c>
      <c r="BG3" s="117">
        <v>57</v>
      </c>
      <c r="BH3" s="141">
        <v>58</v>
      </c>
      <c r="BJ3" s="97"/>
      <c r="BK3" s="51"/>
      <c r="BL3" s="141"/>
    </row>
    <row r="4" spans="1:64" ht="33" customHeight="1" x14ac:dyDescent="0.15">
      <c r="A4" s="349"/>
      <c r="B4" s="350" t="s">
        <v>287</v>
      </c>
      <c r="C4" s="351" t="s">
        <v>220</v>
      </c>
      <c r="D4" s="351" t="s">
        <v>221</v>
      </c>
      <c r="E4" s="351" t="s">
        <v>222</v>
      </c>
      <c r="F4" s="351" t="s">
        <v>27</v>
      </c>
      <c r="G4" s="351" t="s">
        <v>151</v>
      </c>
      <c r="H4" s="351" t="s">
        <v>28</v>
      </c>
      <c r="I4" s="351" t="s">
        <v>223</v>
      </c>
      <c r="J4" s="351" t="s">
        <v>29</v>
      </c>
      <c r="K4" s="351" t="s">
        <v>30</v>
      </c>
      <c r="L4" s="351" t="s">
        <v>469</v>
      </c>
      <c r="M4" s="351" t="s">
        <v>31</v>
      </c>
      <c r="N4" s="351" t="s">
        <v>32</v>
      </c>
      <c r="O4" s="351" t="s">
        <v>33</v>
      </c>
      <c r="P4" s="351" t="s">
        <v>34</v>
      </c>
      <c r="Q4" s="351" t="s">
        <v>225</v>
      </c>
      <c r="R4" s="351" t="s">
        <v>226</v>
      </c>
      <c r="S4" s="351" t="s">
        <v>227</v>
      </c>
      <c r="T4" s="351" t="s">
        <v>228</v>
      </c>
      <c r="U4" s="351" t="s">
        <v>35</v>
      </c>
      <c r="V4" s="351" t="s">
        <v>878</v>
      </c>
      <c r="W4" s="351" t="s">
        <v>153</v>
      </c>
      <c r="X4" s="351" t="s">
        <v>55</v>
      </c>
      <c r="Y4" s="351" t="s">
        <v>36</v>
      </c>
      <c r="Z4" s="351" t="s">
        <v>154</v>
      </c>
      <c r="AA4" s="351" t="s">
        <v>229</v>
      </c>
      <c r="AB4" s="351" t="s">
        <v>230</v>
      </c>
      <c r="AC4" s="351" t="s">
        <v>231</v>
      </c>
      <c r="AD4" s="351" t="s">
        <v>37</v>
      </c>
      <c r="AE4" s="351" t="s">
        <v>38</v>
      </c>
      <c r="AF4" s="351" t="s">
        <v>471</v>
      </c>
      <c r="AG4" s="351" t="s">
        <v>155</v>
      </c>
      <c r="AH4" s="351" t="s">
        <v>39</v>
      </c>
      <c r="AI4" s="351" t="s">
        <v>40</v>
      </c>
      <c r="AJ4" s="351" t="s">
        <v>233</v>
      </c>
      <c r="AK4" s="351" t="s">
        <v>472</v>
      </c>
      <c r="AL4" s="351" t="s">
        <v>41</v>
      </c>
      <c r="AM4" s="351" t="s">
        <v>879</v>
      </c>
      <c r="AN4" s="351" t="s">
        <v>236</v>
      </c>
      <c r="AO4" s="351" t="s">
        <v>237</v>
      </c>
      <c r="AP4" s="121" t="s">
        <v>43</v>
      </c>
      <c r="AQ4" s="351" t="s">
        <v>57</v>
      </c>
      <c r="AR4" s="351" t="s">
        <v>44</v>
      </c>
      <c r="AS4" s="351" t="s">
        <v>45</v>
      </c>
      <c r="AT4" s="351" t="s">
        <v>292</v>
      </c>
      <c r="AU4" s="351" t="s">
        <v>291</v>
      </c>
      <c r="AV4" s="351" t="s">
        <v>46</v>
      </c>
      <c r="AW4" s="351" t="s">
        <v>290</v>
      </c>
      <c r="AX4" s="351" t="s">
        <v>289</v>
      </c>
      <c r="AY4" s="351" t="s">
        <v>47</v>
      </c>
      <c r="AZ4" s="351" t="s">
        <v>48</v>
      </c>
      <c r="BA4" s="351" t="s">
        <v>300</v>
      </c>
      <c r="BB4" s="351" t="s">
        <v>49</v>
      </c>
      <c r="BC4" s="351" t="s">
        <v>50</v>
      </c>
      <c r="BD4" s="351" t="s">
        <v>51</v>
      </c>
      <c r="BE4" s="351" t="s">
        <v>52</v>
      </c>
      <c r="BF4" s="351" t="s">
        <v>53</v>
      </c>
      <c r="BG4" s="351" t="s">
        <v>54</v>
      </c>
      <c r="BH4" s="121" t="s">
        <v>288</v>
      </c>
      <c r="BJ4" s="352" t="s">
        <v>216</v>
      </c>
      <c r="BK4" s="353" t="s">
        <v>217</v>
      </c>
      <c r="BL4" s="146" t="s">
        <v>309</v>
      </c>
    </row>
    <row r="5" spans="1:64" x14ac:dyDescent="0.15">
      <c r="A5" s="155" t="s">
        <v>219</v>
      </c>
      <c r="B5" s="122" t="s">
        <v>220</v>
      </c>
      <c r="C5" s="354">
        <v>24146</v>
      </c>
      <c r="D5" s="354">
        <v>11</v>
      </c>
      <c r="E5" s="354">
        <v>0</v>
      </c>
      <c r="F5" s="354">
        <v>0</v>
      </c>
      <c r="G5" s="354">
        <v>322440</v>
      </c>
      <c r="H5" s="354">
        <v>685</v>
      </c>
      <c r="I5" s="354">
        <v>72</v>
      </c>
      <c r="J5" s="354">
        <v>1770</v>
      </c>
      <c r="K5" s="354">
        <v>0</v>
      </c>
      <c r="L5" s="354">
        <v>2962</v>
      </c>
      <c r="M5" s="354">
        <v>11</v>
      </c>
      <c r="N5" s="354">
        <v>0</v>
      </c>
      <c r="O5" s="354">
        <v>1</v>
      </c>
      <c r="P5" s="354">
        <v>0</v>
      </c>
      <c r="Q5" s="354">
        <v>0</v>
      </c>
      <c r="R5" s="354">
        <v>0</v>
      </c>
      <c r="S5" s="354">
        <v>0</v>
      </c>
      <c r="T5" s="354">
        <v>0</v>
      </c>
      <c r="U5" s="354">
        <v>0</v>
      </c>
      <c r="V5" s="354">
        <v>0</v>
      </c>
      <c r="W5" s="354">
        <v>0</v>
      </c>
      <c r="X5" s="354">
        <v>2075</v>
      </c>
      <c r="Y5" s="354">
        <v>1861</v>
      </c>
      <c r="Z5" s="354">
        <v>0</v>
      </c>
      <c r="AA5" s="354">
        <v>0</v>
      </c>
      <c r="AB5" s="354">
        <v>0</v>
      </c>
      <c r="AC5" s="354">
        <v>446</v>
      </c>
      <c r="AD5" s="354">
        <v>0</v>
      </c>
      <c r="AE5" s="354">
        <v>7</v>
      </c>
      <c r="AF5" s="354">
        <v>36</v>
      </c>
      <c r="AG5" s="354">
        <v>0</v>
      </c>
      <c r="AH5" s="354">
        <v>33</v>
      </c>
      <c r="AI5" s="354">
        <v>3357</v>
      </c>
      <c r="AJ5" s="354">
        <v>6386</v>
      </c>
      <c r="AK5" s="354">
        <v>397</v>
      </c>
      <c r="AL5" s="354">
        <v>19</v>
      </c>
      <c r="AM5" s="354">
        <v>42524</v>
      </c>
      <c r="AN5" s="354">
        <v>0</v>
      </c>
      <c r="AO5" s="354">
        <v>0</v>
      </c>
      <c r="AP5" s="194">
        <v>409239</v>
      </c>
      <c r="AQ5" s="354">
        <v>1843</v>
      </c>
      <c r="AR5" s="354">
        <v>132655</v>
      </c>
      <c r="AS5" s="354">
        <v>0</v>
      </c>
      <c r="AT5" s="354">
        <v>0</v>
      </c>
      <c r="AU5" s="354">
        <v>7993</v>
      </c>
      <c r="AV5" s="354">
        <v>-4</v>
      </c>
      <c r="AW5" s="354">
        <v>142487</v>
      </c>
      <c r="AX5" s="354">
        <v>551726</v>
      </c>
      <c r="AY5" s="354">
        <v>335</v>
      </c>
      <c r="AZ5" s="354">
        <v>96751</v>
      </c>
      <c r="BA5" s="354">
        <v>97086</v>
      </c>
      <c r="BB5" s="354">
        <v>239573</v>
      </c>
      <c r="BC5" s="354">
        <v>648812</v>
      </c>
      <c r="BD5" s="354">
        <v>-145778</v>
      </c>
      <c r="BE5" s="354">
        <v>-312219</v>
      </c>
      <c r="BF5" s="354">
        <v>-457997</v>
      </c>
      <c r="BG5" s="354">
        <v>-218424</v>
      </c>
      <c r="BH5" s="194">
        <v>190815</v>
      </c>
      <c r="BI5" s="195"/>
      <c r="BJ5" s="235">
        <f>AY5+AZ5</f>
        <v>97086</v>
      </c>
      <c r="BK5" s="355">
        <f>ABS(BD5+BE5)</f>
        <v>457997</v>
      </c>
      <c r="BL5" s="356">
        <f>BJ5-BK5</f>
        <v>-360911</v>
      </c>
    </row>
    <row r="6" spans="1:64" x14ac:dyDescent="0.15">
      <c r="A6" s="171" t="s">
        <v>177</v>
      </c>
      <c r="B6" s="122" t="s">
        <v>221</v>
      </c>
      <c r="C6" s="354">
        <v>29</v>
      </c>
      <c r="D6" s="354">
        <v>1098</v>
      </c>
      <c r="E6" s="354">
        <v>9</v>
      </c>
      <c r="F6" s="354">
        <v>0</v>
      </c>
      <c r="G6" s="354">
        <v>862</v>
      </c>
      <c r="H6" s="354">
        <v>0</v>
      </c>
      <c r="I6" s="354">
        <v>5854</v>
      </c>
      <c r="J6" s="354">
        <v>333</v>
      </c>
      <c r="K6" s="354">
        <v>0</v>
      </c>
      <c r="L6" s="354">
        <v>0</v>
      </c>
      <c r="M6" s="354">
        <v>0</v>
      </c>
      <c r="N6" s="354">
        <v>0</v>
      </c>
      <c r="O6" s="354">
        <v>0</v>
      </c>
      <c r="P6" s="354">
        <v>0</v>
      </c>
      <c r="Q6" s="354">
        <v>0</v>
      </c>
      <c r="R6" s="354">
        <v>0</v>
      </c>
      <c r="S6" s="354">
        <v>0</v>
      </c>
      <c r="T6" s="354">
        <v>0</v>
      </c>
      <c r="U6" s="354">
        <v>0</v>
      </c>
      <c r="V6" s="354">
        <v>0</v>
      </c>
      <c r="W6" s="354">
        <v>3</v>
      </c>
      <c r="X6" s="354">
        <v>367</v>
      </c>
      <c r="Y6" s="354">
        <v>55</v>
      </c>
      <c r="Z6" s="354">
        <v>0</v>
      </c>
      <c r="AA6" s="354">
        <v>0</v>
      </c>
      <c r="AB6" s="354">
        <v>0</v>
      </c>
      <c r="AC6" s="354">
        <v>0</v>
      </c>
      <c r="AD6" s="354">
        <v>0</v>
      </c>
      <c r="AE6" s="354">
        <v>0</v>
      </c>
      <c r="AF6" s="354">
        <v>0</v>
      </c>
      <c r="AG6" s="354">
        <v>0</v>
      </c>
      <c r="AH6" s="354">
        <v>4</v>
      </c>
      <c r="AI6" s="354">
        <v>78</v>
      </c>
      <c r="AJ6" s="354">
        <v>168</v>
      </c>
      <c r="AK6" s="354">
        <v>0</v>
      </c>
      <c r="AL6" s="354">
        <v>0</v>
      </c>
      <c r="AM6" s="354">
        <v>2580</v>
      </c>
      <c r="AN6" s="354">
        <v>0</v>
      </c>
      <c r="AO6" s="354">
        <v>0</v>
      </c>
      <c r="AP6" s="194">
        <v>11440</v>
      </c>
      <c r="AQ6" s="354">
        <v>114</v>
      </c>
      <c r="AR6" s="354">
        <v>6841</v>
      </c>
      <c r="AS6" s="354">
        <v>0</v>
      </c>
      <c r="AT6" s="354">
        <v>0</v>
      </c>
      <c r="AU6" s="354">
        <v>0</v>
      </c>
      <c r="AV6" s="354">
        <v>5155</v>
      </c>
      <c r="AW6" s="354">
        <v>12110</v>
      </c>
      <c r="AX6" s="354">
        <v>23550</v>
      </c>
      <c r="AY6" s="354">
        <v>101</v>
      </c>
      <c r="AZ6" s="354">
        <v>1045</v>
      </c>
      <c r="BA6" s="354">
        <v>1146</v>
      </c>
      <c r="BB6" s="354">
        <v>13256</v>
      </c>
      <c r="BC6" s="354">
        <v>24696</v>
      </c>
      <c r="BD6" s="354">
        <v>-3590</v>
      </c>
      <c r="BE6" s="354">
        <v>-10310</v>
      </c>
      <c r="BF6" s="354">
        <v>-13900</v>
      </c>
      <c r="BG6" s="354">
        <v>-644</v>
      </c>
      <c r="BH6" s="194">
        <v>10796</v>
      </c>
      <c r="BI6" s="195"/>
      <c r="BJ6" s="235">
        <f t="shared" ref="BJ6:BJ44" si="0">AY6+AZ6</f>
        <v>1146</v>
      </c>
      <c r="BK6" s="355">
        <f t="shared" ref="BK6:BK44" si="1">ABS(BD6+BE6)</f>
        <v>13900</v>
      </c>
      <c r="BL6" s="356">
        <f t="shared" ref="BL6:BL44" si="2">BJ6-BK6</f>
        <v>-12754</v>
      </c>
    </row>
    <row r="7" spans="1:64" x14ac:dyDescent="0.15">
      <c r="A7" s="171" t="s">
        <v>178</v>
      </c>
      <c r="B7" s="122" t="s">
        <v>222</v>
      </c>
      <c r="C7" s="354">
        <v>0</v>
      </c>
      <c r="D7" s="354">
        <v>0</v>
      </c>
      <c r="E7" s="354">
        <v>1720</v>
      </c>
      <c r="F7" s="354">
        <v>0</v>
      </c>
      <c r="G7" s="354">
        <v>23126</v>
      </c>
      <c r="H7" s="354">
        <v>0</v>
      </c>
      <c r="I7" s="354">
        <v>0</v>
      </c>
      <c r="J7" s="354">
        <v>42</v>
      </c>
      <c r="K7" s="354">
        <v>0</v>
      </c>
      <c r="L7" s="354">
        <v>0</v>
      </c>
      <c r="M7" s="354">
        <v>0</v>
      </c>
      <c r="N7" s="354">
        <v>0</v>
      </c>
      <c r="O7" s="354">
        <v>0</v>
      </c>
      <c r="P7" s="354">
        <v>0</v>
      </c>
      <c r="Q7" s="354">
        <v>0</v>
      </c>
      <c r="R7" s="354">
        <v>0</v>
      </c>
      <c r="S7" s="354">
        <v>0</v>
      </c>
      <c r="T7" s="354">
        <v>0</v>
      </c>
      <c r="U7" s="354">
        <v>0</v>
      </c>
      <c r="V7" s="354">
        <v>0</v>
      </c>
      <c r="W7" s="354">
        <v>0</v>
      </c>
      <c r="X7" s="354">
        <v>3917</v>
      </c>
      <c r="Y7" s="354">
        <v>0</v>
      </c>
      <c r="Z7" s="354">
        <v>0</v>
      </c>
      <c r="AA7" s="354">
        <v>0</v>
      </c>
      <c r="AB7" s="354">
        <v>0</v>
      </c>
      <c r="AC7" s="354">
        <v>0</v>
      </c>
      <c r="AD7" s="354">
        <v>0</v>
      </c>
      <c r="AE7" s="354">
        <v>0</v>
      </c>
      <c r="AF7" s="354">
        <v>3</v>
      </c>
      <c r="AG7" s="354">
        <v>0</v>
      </c>
      <c r="AH7" s="354">
        <v>6</v>
      </c>
      <c r="AI7" s="354">
        <v>84</v>
      </c>
      <c r="AJ7" s="354">
        <v>1520</v>
      </c>
      <c r="AK7" s="354">
        <v>0</v>
      </c>
      <c r="AL7" s="354">
        <v>0</v>
      </c>
      <c r="AM7" s="354">
        <v>9182</v>
      </c>
      <c r="AN7" s="354">
        <v>0</v>
      </c>
      <c r="AO7" s="354">
        <v>0</v>
      </c>
      <c r="AP7" s="194">
        <v>39600</v>
      </c>
      <c r="AQ7" s="354">
        <v>595</v>
      </c>
      <c r="AR7" s="354">
        <v>15556</v>
      </c>
      <c r="AS7" s="354">
        <v>0</v>
      </c>
      <c r="AT7" s="354">
        <v>0</v>
      </c>
      <c r="AU7" s="354">
        <v>0</v>
      </c>
      <c r="AV7" s="354">
        <v>275</v>
      </c>
      <c r="AW7" s="354">
        <v>16426</v>
      </c>
      <c r="AX7" s="354">
        <v>56026</v>
      </c>
      <c r="AY7" s="354">
        <v>2116</v>
      </c>
      <c r="AZ7" s="354">
        <v>5631</v>
      </c>
      <c r="BA7" s="354">
        <v>7747</v>
      </c>
      <c r="BB7" s="354">
        <v>24173</v>
      </c>
      <c r="BC7" s="354">
        <v>63773</v>
      </c>
      <c r="BD7" s="354">
        <v>-6702</v>
      </c>
      <c r="BE7" s="354">
        <v>-11222</v>
      </c>
      <c r="BF7" s="354">
        <v>-17924</v>
      </c>
      <c r="BG7" s="354">
        <v>6249</v>
      </c>
      <c r="BH7" s="194">
        <v>45849</v>
      </c>
      <c r="BI7" s="195"/>
      <c r="BJ7" s="235">
        <f t="shared" si="0"/>
        <v>7747</v>
      </c>
      <c r="BK7" s="355">
        <f t="shared" si="1"/>
        <v>17924</v>
      </c>
      <c r="BL7" s="356">
        <f t="shared" si="2"/>
        <v>-10177</v>
      </c>
    </row>
    <row r="8" spans="1:64" x14ac:dyDescent="0.15">
      <c r="A8" s="171" t="s">
        <v>179</v>
      </c>
      <c r="B8" s="122" t="s">
        <v>27</v>
      </c>
      <c r="C8" s="354">
        <v>1</v>
      </c>
      <c r="D8" s="354">
        <v>5</v>
      </c>
      <c r="E8" s="354">
        <v>0</v>
      </c>
      <c r="F8" s="354">
        <v>8</v>
      </c>
      <c r="G8" s="354">
        <v>605</v>
      </c>
      <c r="H8" s="354">
        <v>21</v>
      </c>
      <c r="I8" s="354">
        <v>956</v>
      </c>
      <c r="J8" s="354">
        <v>7966</v>
      </c>
      <c r="K8" s="354">
        <v>72864</v>
      </c>
      <c r="L8" s="354">
        <v>55</v>
      </c>
      <c r="M8" s="354">
        <v>18057</v>
      </c>
      <c r="N8" s="354">
        <v>91503</v>
      </c>
      <c r="O8" s="354">
        <v>30731</v>
      </c>
      <c r="P8" s="354">
        <v>164</v>
      </c>
      <c r="Q8" s="354">
        <v>57</v>
      </c>
      <c r="R8" s="354">
        <v>18</v>
      </c>
      <c r="S8" s="354">
        <v>6</v>
      </c>
      <c r="T8" s="354">
        <v>43</v>
      </c>
      <c r="U8" s="354">
        <v>46</v>
      </c>
      <c r="V8" s="354">
        <v>5</v>
      </c>
      <c r="W8" s="354">
        <v>64</v>
      </c>
      <c r="X8" s="354">
        <v>209</v>
      </c>
      <c r="Y8" s="354">
        <v>12136</v>
      </c>
      <c r="Z8" s="354">
        <v>373597</v>
      </c>
      <c r="AA8" s="354">
        <v>0</v>
      </c>
      <c r="AB8" s="354">
        <v>0</v>
      </c>
      <c r="AC8" s="354">
        <v>9</v>
      </c>
      <c r="AD8" s="354">
        <v>1</v>
      </c>
      <c r="AE8" s="354">
        <v>3</v>
      </c>
      <c r="AF8" s="354">
        <v>20</v>
      </c>
      <c r="AG8" s="354">
        <v>0</v>
      </c>
      <c r="AH8" s="354">
        <v>12</v>
      </c>
      <c r="AI8" s="354">
        <v>75</v>
      </c>
      <c r="AJ8" s="354">
        <v>26</v>
      </c>
      <c r="AK8" s="354">
        <v>9</v>
      </c>
      <c r="AL8" s="354">
        <v>15</v>
      </c>
      <c r="AM8" s="354">
        <v>35</v>
      </c>
      <c r="AN8" s="354">
        <v>0</v>
      </c>
      <c r="AO8" s="354">
        <v>42</v>
      </c>
      <c r="AP8" s="194">
        <v>609364</v>
      </c>
      <c r="AQ8" s="354">
        <v>-196</v>
      </c>
      <c r="AR8" s="354">
        <v>-268</v>
      </c>
      <c r="AS8" s="354">
        <v>0</v>
      </c>
      <c r="AT8" s="354">
        <v>0</v>
      </c>
      <c r="AU8" s="354">
        <v>-202</v>
      </c>
      <c r="AV8" s="354">
        <v>-627</v>
      </c>
      <c r="AW8" s="354">
        <v>-1293</v>
      </c>
      <c r="AX8" s="354">
        <v>608071</v>
      </c>
      <c r="AY8" s="354">
        <v>797</v>
      </c>
      <c r="AZ8" s="354">
        <v>5106</v>
      </c>
      <c r="BA8" s="354">
        <v>5903</v>
      </c>
      <c r="BB8" s="354">
        <v>4610</v>
      </c>
      <c r="BC8" s="354">
        <v>613974</v>
      </c>
      <c r="BD8" s="354">
        <v>-586554</v>
      </c>
      <c r="BE8" s="354">
        <v>-8658</v>
      </c>
      <c r="BF8" s="354">
        <v>-595212</v>
      </c>
      <c r="BG8" s="354">
        <v>-590602</v>
      </c>
      <c r="BH8" s="194">
        <v>18762</v>
      </c>
      <c r="BI8" s="195"/>
      <c r="BJ8" s="235">
        <f t="shared" si="0"/>
        <v>5903</v>
      </c>
      <c r="BK8" s="355">
        <f t="shared" si="1"/>
        <v>595212</v>
      </c>
      <c r="BL8" s="356">
        <f t="shared" si="2"/>
        <v>-589309</v>
      </c>
    </row>
    <row r="9" spans="1:64" x14ac:dyDescent="0.15">
      <c r="A9" s="171" t="s">
        <v>180</v>
      </c>
      <c r="B9" s="122" t="s">
        <v>151</v>
      </c>
      <c r="C9" s="354">
        <v>24274</v>
      </c>
      <c r="D9" s="354">
        <v>143</v>
      </c>
      <c r="E9" s="354">
        <v>4911</v>
      </c>
      <c r="F9" s="354">
        <v>0</v>
      </c>
      <c r="G9" s="354">
        <v>408905</v>
      </c>
      <c r="H9" s="354">
        <v>399</v>
      </c>
      <c r="I9" s="354">
        <v>418</v>
      </c>
      <c r="J9" s="354">
        <v>12237</v>
      </c>
      <c r="K9" s="354">
        <v>0</v>
      </c>
      <c r="L9" s="354">
        <v>9</v>
      </c>
      <c r="M9" s="354">
        <v>77</v>
      </c>
      <c r="N9" s="354">
        <v>1</v>
      </c>
      <c r="O9" s="354">
        <v>0</v>
      </c>
      <c r="P9" s="354">
        <v>0</v>
      </c>
      <c r="Q9" s="354">
        <v>0</v>
      </c>
      <c r="R9" s="354">
        <v>0</v>
      </c>
      <c r="S9" s="354">
        <v>0</v>
      </c>
      <c r="T9" s="354">
        <v>0</v>
      </c>
      <c r="U9" s="354">
        <v>0</v>
      </c>
      <c r="V9" s="354">
        <v>0</v>
      </c>
      <c r="W9" s="354">
        <v>0</v>
      </c>
      <c r="X9" s="354">
        <v>3892</v>
      </c>
      <c r="Y9" s="354">
        <v>25</v>
      </c>
      <c r="Z9" s="354">
        <v>0</v>
      </c>
      <c r="AA9" s="354">
        <v>0</v>
      </c>
      <c r="AB9" s="354">
        <v>0</v>
      </c>
      <c r="AC9" s="354">
        <v>410</v>
      </c>
      <c r="AD9" s="354">
        <v>0</v>
      </c>
      <c r="AE9" s="354">
        <v>0</v>
      </c>
      <c r="AF9" s="354">
        <v>157</v>
      </c>
      <c r="AG9" s="354">
        <v>0</v>
      </c>
      <c r="AH9" s="354">
        <v>358</v>
      </c>
      <c r="AI9" s="354">
        <v>9640</v>
      </c>
      <c r="AJ9" s="354">
        <v>24006</v>
      </c>
      <c r="AK9" s="354">
        <v>269</v>
      </c>
      <c r="AL9" s="354">
        <v>8</v>
      </c>
      <c r="AM9" s="354">
        <v>321681</v>
      </c>
      <c r="AN9" s="354">
        <v>0</v>
      </c>
      <c r="AO9" s="354">
        <v>574</v>
      </c>
      <c r="AP9" s="194">
        <v>812394</v>
      </c>
      <c r="AQ9" s="354">
        <v>33282</v>
      </c>
      <c r="AR9" s="354">
        <v>1021821</v>
      </c>
      <c r="AS9" s="354">
        <v>0</v>
      </c>
      <c r="AT9" s="354">
        <v>0</v>
      </c>
      <c r="AU9" s="354">
        <v>0</v>
      </c>
      <c r="AV9" s="354">
        <v>-1266</v>
      </c>
      <c r="AW9" s="354">
        <v>1053837</v>
      </c>
      <c r="AX9" s="354">
        <v>1866231</v>
      </c>
      <c r="AY9" s="354">
        <v>9561</v>
      </c>
      <c r="AZ9" s="354">
        <v>1421378</v>
      </c>
      <c r="BA9" s="354">
        <v>1430939</v>
      </c>
      <c r="BB9" s="354">
        <v>2484776</v>
      </c>
      <c r="BC9" s="354">
        <v>3297170</v>
      </c>
      <c r="BD9" s="354">
        <v>-305836</v>
      </c>
      <c r="BE9" s="354">
        <v>-1056899</v>
      </c>
      <c r="BF9" s="354">
        <v>-1362735</v>
      </c>
      <c r="BG9" s="354">
        <v>1122041</v>
      </c>
      <c r="BH9" s="194">
        <v>1934435</v>
      </c>
      <c r="BI9" s="195"/>
      <c r="BJ9" s="235">
        <f t="shared" si="0"/>
        <v>1430939</v>
      </c>
      <c r="BK9" s="355">
        <f t="shared" si="1"/>
        <v>1362735</v>
      </c>
      <c r="BL9" s="356">
        <f t="shared" si="2"/>
        <v>68204</v>
      </c>
    </row>
    <row r="10" spans="1:64" x14ac:dyDescent="0.15">
      <c r="A10" s="171" t="s">
        <v>181</v>
      </c>
      <c r="B10" s="122" t="s">
        <v>28</v>
      </c>
      <c r="C10" s="354">
        <v>758</v>
      </c>
      <c r="D10" s="354">
        <v>11</v>
      </c>
      <c r="E10" s="354">
        <v>897</v>
      </c>
      <c r="F10" s="354">
        <v>88</v>
      </c>
      <c r="G10" s="354">
        <v>2151</v>
      </c>
      <c r="H10" s="354">
        <v>20548</v>
      </c>
      <c r="I10" s="354">
        <v>1517</v>
      </c>
      <c r="J10" s="354">
        <v>2108</v>
      </c>
      <c r="K10" s="354">
        <v>15</v>
      </c>
      <c r="L10" s="354">
        <v>2703</v>
      </c>
      <c r="M10" s="354">
        <v>1024</v>
      </c>
      <c r="N10" s="354">
        <v>1037</v>
      </c>
      <c r="O10" s="354">
        <v>158</v>
      </c>
      <c r="P10" s="354">
        <v>789</v>
      </c>
      <c r="Q10" s="354">
        <v>738</v>
      </c>
      <c r="R10" s="354">
        <v>744</v>
      </c>
      <c r="S10" s="354">
        <v>225</v>
      </c>
      <c r="T10" s="354">
        <v>900</v>
      </c>
      <c r="U10" s="354">
        <v>2945</v>
      </c>
      <c r="V10" s="354">
        <v>811</v>
      </c>
      <c r="W10" s="354">
        <v>1347</v>
      </c>
      <c r="X10" s="354">
        <v>4581</v>
      </c>
      <c r="Y10" s="354">
        <v>5968</v>
      </c>
      <c r="Z10" s="354">
        <v>204</v>
      </c>
      <c r="AA10" s="354">
        <v>185</v>
      </c>
      <c r="AB10" s="354">
        <v>347</v>
      </c>
      <c r="AC10" s="354">
        <v>12582</v>
      </c>
      <c r="AD10" s="354">
        <v>1726</v>
      </c>
      <c r="AE10" s="354">
        <v>86</v>
      </c>
      <c r="AF10" s="354">
        <v>4124</v>
      </c>
      <c r="AG10" s="354">
        <v>603</v>
      </c>
      <c r="AH10" s="354">
        <v>4281</v>
      </c>
      <c r="AI10" s="354">
        <v>752</v>
      </c>
      <c r="AJ10" s="354">
        <v>8137</v>
      </c>
      <c r="AK10" s="354">
        <v>3915</v>
      </c>
      <c r="AL10" s="354">
        <v>3696</v>
      </c>
      <c r="AM10" s="354">
        <v>8240</v>
      </c>
      <c r="AN10" s="354">
        <v>1050</v>
      </c>
      <c r="AO10" s="354">
        <v>97</v>
      </c>
      <c r="AP10" s="194">
        <v>102088</v>
      </c>
      <c r="AQ10" s="354">
        <v>4080</v>
      </c>
      <c r="AR10" s="354">
        <v>203413</v>
      </c>
      <c r="AS10" s="354">
        <v>0</v>
      </c>
      <c r="AT10" s="354">
        <v>25</v>
      </c>
      <c r="AU10" s="354">
        <v>8480</v>
      </c>
      <c r="AV10" s="354">
        <v>6768</v>
      </c>
      <c r="AW10" s="354">
        <v>222766</v>
      </c>
      <c r="AX10" s="354">
        <v>324854</v>
      </c>
      <c r="AY10" s="354">
        <v>5321</v>
      </c>
      <c r="AZ10" s="354">
        <v>53680</v>
      </c>
      <c r="BA10" s="354">
        <v>59001</v>
      </c>
      <c r="BB10" s="354">
        <v>281767</v>
      </c>
      <c r="BC10" s="354">
        <v>383855</v>
      </c>
      <c r="BD10" s="354">
        <v>-211955</v>
      </c>
      <c r="BE10" s="354">
        <v>-91185</v>
      </c>
      <c r="BF10" s="354">
        <v>-303140</v>
      </c>
      <c r="BG10" s="354">
        <v>-21373</v>
      </c>
      <c r="BH10" s="194">
        <v>80715</v>
      </c>
      <c r="BI10" s="195"/>
      <c r="BJ10" s="235">
        <f t="shared" si="0"/>
        <v>59001</v>
      </c>
      <c r="BK10" s="355">
        <f t="shared" si="1"/>
        <v>303140</v>
      </c>
      <c r="BL10" s="356">
        <f t="shared" si="2"/>
        <v>-244139</v>
      </c>
    </row>
    <row r="11" spans="1:64" x14ac:dyDescent="0.15">
      <c r="A11" s="171" t="s">
        <v>182</v>
      </c>
      <c r="B11" s="122" t="s">
        <v>223</v>
      </c>
      <c r="C11" s="354">
        <v>4726</v>
      </c>
      <c r="D11" s="354">
        <v>61</v>
      </c>
      <c r="E11" s="354">
        <v>171</v>
      </c>
      <c r="F11" s="354">
        <v>50</v>
      </c>
      <c r="G11" s="354">
        <v>33828</v>
      </c>
      <c r="H11" s="354">
        <v>541</v>
      </c>
      <c r="I11" s="354">
        <v>107271</v>
      </c>
      <c r="J11" s="354">
        <v>23539</v>
      </c>
      <c r="K11" s="354">
        <v>11</v>
      </c>
      <c r="L11" s="354">
        <v>3841</v>
      </c>
      <c r="M11" s="354">
        <v>4548</v>
      </c>
      <c r="N11" s="354">
        <v>1168</v>
      </c>
      <c r="O11" s="354">
        <v>415</v>
      </c>
      <c r="P11" s="354">
        <v>3015</v>
      </c>
      <c r="Q11" s="354">
        <v>581</v>
      </c>
      <c r="R11" s="354">
        <v>922</v>
      </c>
      <c r="S11" s="354">
        <v>1182</v>
      </c>
      <c r="T11" s="354">
        <v>1244</v>
      </c>
      <c r="U11" s="354">
        <v>10773</v>
      </c>
      <c r="V11" s="354">
        <v>3932</v>
      </c>
      <c r="W11" s="354">
        <v>2745</v>
      </c>
      <c r="X11" s="354">
        <v>28478</v>
      </c>
      <c r="Y11" s="354">
        <v>94207</v>
      </c>
      <c r="Z11" s="354">
        <v>4007</v>
      </c>
      <c r="AA11" s="354">
        <v>583</v>
      </c>
      <c r="AB11" s="354">
        <v>619</v>
      </c>
      <c r="AC11" s="354">
        <v>22603</v>
      </c>
      <c r="AD11" s="354">
        <v>5165</v>
      </c>
      <c r="AE11" s="354">
        <v>1352</v>
      </c>
      <c r="AF11" s="354">
        <v>11344</v>
      </c>
      <c r="AG11" s="354">
        <v>10076</v>
      </c>
      <c r="AH11" s="354">
        <v>1568</v>
      </c>
      <c r="AI11" s="354">
        <v>11597</v>
      </c>
      <c r="AJ11" s="354">
        <v>14786</v>
      </c>
      <c r="AK11" s="354">
        <v>3195</v>
      </c>
      <c r="AL11" s="354">
        <v>6124</v>
      </c>
      <c r="AM11" s="354">
        <v>13372</v>
      </c>
      <c r="AN11" s="354">
        <v>23267</v>
      </c>
      <c r="AO11" s="354">
        <v>230</v>
      </c>
      <c r="AP11" s="194">
        <v>457137</v>
      </c>
      <c r="AQ11" s="354">
        <v>2862</v>
      </c>
      <c r="AR11" s="354">
        <v>13528</v>
      </c>
      <c r="AS11" s="354">
        <v>25</v>
      </c>
      <c r="AT11" s="354">
        <v>370</v>
      </c>
      <c r="AU11" s="354">
        <v>13658</v>
      </c>
      <c r="AV11" s="354">
        <v>-5521</v>
      </c>
      <c r="AW11" s="354">
        <v>24922</v>
      </c>
      <c r="AX11" s="354">
        <v>482059</v>
      </c>
      <c r="AY11" s="354">
        <v>34302</v>
      </c>
      <c r="AZ11" s="354">
        <v>211285</v>
      </c>
      <c r="BA11" s="354">
        <v>245587</v>
      </c>
      <c r="BB11" s="354">
        <v>270509</v>
      </c>
      <c r="BC11" s="354">
        <v>727646</v>
      </c>
      <c r="BD11" s="354">
        <v>-81923</v>
      </c>
      <c r="BE11" s="354">
        <v>-295477</v>
      </c>
      <c r="BF11" s="354">
        <v>-377400</v>
      </c>
      <c r="BG11" s="354">
        <v>-106891</v>
      </c>
      <c r="BH11" s="194">
        <v>350246</v>
      </c>
      <c r="BI11" s="195"/>
      <c r="BJ11" s="235">
        <f t="shared" si="0"/>
        <v>245587</v>
      </c>
      <c r="BK11" s="355">
        <f t="shared" si="1"/>
        <v>377400</v>
      </c>
      <c r="BL11" s="356">
        <f t="shared" si="2"/>
        <v>-131813</v>
      </c>
    </row>
    <row r="12" spans="1:64" x14ac:dyDescent="0.15">
      <c r="A12" s="171" t="s">
        <v>183</v>
      </c>
      <c r="B12" s="122" t="s">
        <v>29</v>
      </c>
      <c r="C12" s="354">
        <v>12138</v>
      </c>
      <c r="D12" s="354">
        <v>8</v>
      </c>
      <c r="E12" s="354">
        <v>525</v>
      </c>
      <c r="F12" s="354">
        <v>384</v>
      </c>
      <c r="G12" s="354">
        <v>19652</v>
      </c>
      <c r="H12" s="354">
        <v>9397</v>
      </c>
      <c r="I12" s="354">
        <v>12684</v>
      </c>
      <c r="J12" s="354">
        <v>542948</v>
      </c>
      <c r="K12" s="354">
        <v>279</v>
      </c>
      <c r="L12" s="354">
        <v>105106</v>
      </c>
      <c r="M12" s="354">
        <v>8301</v>
      </c>
      <c r="N12" s="354">
        <v>12585</v>
      </c>
      <c r="O12" s="354">
        <v>1363</v>
      </c>
      <c r="P12" s="354">
        <v>4563</v>
      </c>
      <c r="Q12" s="354">
        <v>1781</v>
      </c>
      <c r="R12" s="354">
        <v>2843</v>
      </c>
      <c r="S12" s="354">
        <v>3024</v>
      </c>
      <c r="T12" s="354">
        <v>5814</v>
      </c>
      <c r="U12" s="354">
        <v>26072</v>
      </c>
      <c r="V12" s="354">
        <v>5343</v>
      </c>
      <c r="W12" s="354">
        <v>10066</v>
      </c>
      <c r="X12" s="354">
        <v>17113</v>
      </c>
      <c r="Y12" s="354">
        <v>8694</v>
      </c>
      <c r="Z12" s="354">
        <v>1214</v>
      </c>
      <c r="AA12" s="354">
        <v>1687</v>
      </c>
      <c r="AB12" s="354">
        <v>2539</v>
      </c>
      <c r="AC12" s="354">
        <v>32</v>
      </c>
      <c r="AD12" s="354">
        <v>25</v>
      </c>
      <c r="AE12" s="354">
        <v>94</v>
      </c>
      <c r="AF12" s="354">
        <v>1043</v>
      </c>
      <c r="AG12" s="354">
        <v>949</v>
      </c>
      <c r="AH12" s="354">
        <v>1076</v>
      </c>
      <c r="AI12" s="354">
        <v>14661</v>
      </c>
      <c r="AJ12" s="354">
        <v>388421</v>
      </c>
      <c r="AK12" s="354">
        <v>387</v>
      </c>
      <c r="AL12" s="354">
        <v>6563</v>
      </c>
      <c r="AM12" s="354">
        <v>14163</v>
      </c>
      <c r="AN12" s="354">
        <v>557</v>
      </c>
      <c r="AO12" s="354">
        <v>1374</v>
      </c>
      <c r="AP12" s="194">
        <v>1245468</v>
      </c>
      <c r="AQ12" s="354">
        <v>6202</v>
      </c>
      <c r="AR12" s="354">
        <v>90558</v>
      </c>
      <c r="AS12" s="354">
        <v>0</v>
      </c>
      <c r="AT12" s="354">
        <v>0</v>
      </c>
      <c r="AU12" s="354">
        <v>0</v>
      </c>
      <c r="AV12" s="354">
        <v>52982</v>
      </c>
      <c r="AW12" s="354">
        <v>149742</v>
      </c>
      <c r="AX12" s="354">
        <v>1395210</v>
      </c>
      <c r="AY12" s="354">
        <v>283006</v>
      </c>
      <c r="AZ12" s="354">
        <v>939597</v>
      </c>
      <c r="BA12" s="354">
        <v>1222603</v>
      </c>
      <c r="BB12" s="354">
        <v>1372345</v>
      </c>
      <c r="BC12" s="354">
        <v>2617813</v>
      </c>
      <c r="BD12" s="354">
        <v>-359543</v>
      </c>
      <c r="BE12" s="354">
        <v>-787705</v>
      </c>
      <c r="BF12" s="354">
        <v>-1147248</v>
      </c>
      <c r="BG12" s="354">
        <v>225097</v>
      </c>
      <c r="BH12" s="194">
        <v>1470565</v>
      </c>
      <c r="BI12" s="195"/>
      <c r="BJ12" s="235">
        <f t="shared" si="0"/>
        <v>1222603</v>
      </c>
      <c r="BK12" s="355">
        <f t="shared" si="1"/>
        <v>1147248</v>
      </c>
      <c r="BL12" s="356">
        <f t="shared" si="2"/>
        <v>75355</v>
      </c>
    </row>
    <row r="13" spans="1:64" x14ac:dyDescent="0.15">
      <c r="A13" s="171" t="s">
        <v>184</v>
      </c>
      <c r="B13" s="122" t="s">
        <v>30</v>
      </c>
      <c r="C13" s="354">
        <v>3302</v>
      </c>
      <c r="D13" s="354">
        <v>171</v>
      </c>
      <c r="E13" s="354">
        <v>2512</v>
      </c>
      <c r="F13" s="354">
        <v>2427</v>
      </c>
      <c r="G13" s="354">
        <v>13057</v>
      </c>
      <c r="H13" s="354">
        <v>646</v>
      </c>
      <c r="I13" s="354">
        <v>2128</v>
      </c>
      <c r="J13" s="354">
        <v>16552</v>
      </c>
      <c r="K13" s="354">
        <v>10058</v>
      </c>
      <c r="L13" s="354">
        <v>1215</v>
      </c>
      <c r="M13" s="354">
        <v>6333</v>
      </c>
      <c r="N13" s="354">
        <v>50737</v>
      </c>
      <c r="O13" s="354">
        <v>1085</v>
      </c>
      <c r="P13" s="354">
        <v>3443</v>
      </c>
      <c r="Q13" s="354">
        <v>3097</v>
      </c>
      <c r="R13" s="354">
        <v>2259</v>
      </c>
      <c r="S13" s="354">
        <v>720</v>
      </c>
      <c r="T13" s="354">
        <v>648</v>
      </c>
      <c r="U13" s="354">
        <v>3264</v>
      </c>
      <c r="V13" s="354">
        <v>397</v>
      </c>
      <c r="W13" s="354">
        <v>5105</v>
      </c>
      <c r="X13" s="354">
        <v>4060</v>
      </c>
      <c r="Y13" s="354">
        <v>32326</v>
      </c>
      <c r="Z13" s="354">
        <v>74064</v>
      </c>
      <c r="AA13" s="354">
        <v>2794</v>
      </c>
      <c r="AB13" s="354">
        <v>3233</v>
      </c>
      <c r="AC13" s="354">
        <v>37544</v>
      </c>
      <c r="AD13" s="354">
        <v>3331</v>
      </c>
      <c r="AE13" s="354">
        <v>3031</v>
      </c>
      <c r="AF13" s="354">
        <v>85465</v>
      </c>
      <c r="AG13" s="354">
        <v>2932</v>
      </c>
      <c r="AH13" s="354">
        <v>16265</v>
      </c>
      <c r="AI13" s="354">
        <v>9558</v>
      </c>
      <c r="AJ13" s="354">
        <v>10478</v>
      </c>
      <c r="AK13" s="354">
        <v>1220</v>
      </c>
      <c r="AL13" s="354">
        <v>8313</v>
      </c>
      <c r="AM13" s="354">
        <v>19509</v>
      </c>
      <c r="AN13" s="354">
        <v>0</v>
      </c>
      <c r="AO13" s="354">
        <v>4346</v>
      </c>
      <c r="AP13" s="194">
        <v>447625</v>
      </c>
      <c r="AQ13" s="354">
        <v>586</v>
      </c>
      <c r="AR13" s="354">
        <v>206236</v>
      </c>
      <c r="AS13" s="354">
        <v>0</v>
      </c>
      <c r="AT13" s="354">
        <v>0</v>
      </c>
      <c r="AU13" s="354">
        <v>0</v>
      </c>
      <c r="AV13" s="354">
        <v>-70</v>
      </c>
      <c r="AW13" s="354">
        <v>206752</v>
      </c>
      <c r="AX13" s="354">
        <v>654377</v>
      </c>
      <c r="AY13" s="354">
        <v>23</v>
      </c>
      <c r="AZ13" s="354">
        <v>34154</v>
      </c>
      <c r="BA13" s="354">
        <v>34177</v>
      </c>
      <c r="BB13" s="354">
        <v>240929</v>
      </c>
      <c r="BC13" s="354">
        <v>688554</v>
      </c>
      <c r="BD13" s="354">
        <v>-95133</v>
      </c>
      <c r="BE13" s="354">
        <v>-478309</v>
      </c>
      <c r="BF13" s="354">
        <v>-573442</v>
      </c>
      <c r="BG13" s="354">
        <v>-332513</v>
      </c>
      <c r="BH13" s="194">
        <v>115112</v>
      </c>
      <c r="BI13" s="195"/>
      <c r="BJ13" s="235">
        <f t="shared" si="0"/>
        <v>34177</v>
      </c>
      <c r="BK13" s="355">
        <f t="shared" si="1"/>
        <v>573442</v>
      </c>
      <c r="BL13" s="356">
        <f t="shared" si="2"/>
        <v>-539265</v>
      </c>
    </row>
    <row r="14" spans="1:64" x14ac:dyDescent="0.15">
      <c r="A14" s="171" t="s">
        <v>2</v>
      </c>
      <c r="B14" s="122" t="s">
        <v>469</v>
      </c>
      <c r="C14" s="354">
        <v>1337</v>
      </c>
      <c r="D14" s="354">
        <v>82</v>
      </c>
      <c r="E14" s="354">
        <v>723</v>
      </c>
      <c r="F14" s="354">
        <v>134</v>
      </c>
      <c r="G14" s="354">
        <v>35260</v>
      </c>
      <c r="H14" s="354">
        <v>929</v>
      </c>
      <c r="I14" s="354">
        <v>6821</v>
      </c>
      <c r="J14" s="354">
        <v>28300</v>
      </c>
      <c r="K14" s="354">
        <v>15</v>
      </c>
      <c r="L14" s="354">
        <v>122373</v>
      </c>
      <c r="M14" s="354">
        <v>3485</v>
      </c>
      <c r="N14" s="354">
        <v>2526</v>
      </c>
      <c r="O14" s="354">
        <v>611</v>
      </c>
      <c r="P14" s="354">
        <v>4029</v>
      </c>
      <c r="Q14" s="354">
        <v>7990</v>
      </c>
      <c r="R14" s="354">
        <v>25507</v>
      </c>
      <c r="S14" s="354">
        <v>9935</v>
      </c>
      <c r="T14" s="354">
        <v>5088</v>
      </c>
      <c r="U14" s="354">
        <v>63988</v>
      </c>
      <c r="V14" s="354">
        <v>25475</v>
      </c>
      <c r="W14" s="354">
        <v>31718</v>
      </c>
      <c r="X14" s="354">
        <v>27116</v>
      </c>
      <c r="Y14" s="354">
        <v>24819</v>
      </c>
      <c r="Z14" s="354">
        <v>15</v>
      </c>
      <c r="AA14" s="354">
        <v>7337</v>
      </c>
      <c r="AB14" s="354">
        <v>2519</v>
      </c>
      <c r="AC14" s="354">
        <v>18638</v>
      </c>
      <c r="AD14" s="354">
        <v>3353</v>
      </c>
      <c r="AE14" s="354">
        <v>1840</v>
      </c>
      <c r="AF14" s="354">
        <v>4702</v>
      </c>
      <c r="AG14" s="354">
        <v>2735</v>
      </c>
      <c r="AH14" s="354">
        <v>2317</v>
      </c>
      <c r="AI14" s="354">
        <v>6932</v>
      </c>
      <c r="AJ14" s="354">
        <v>6104</v>
      </c>
      <c r="AK14" s="354">
        <v>1265</v>
      </c>
      <c r="AL14" s="354">
        <v>16623</v>
      </c>
      <c r="AM14" s="354">
        <v>6267</v>
      </c>
      <c r="AN14" s="354">
        <v>2547</v>
      </c>
      <c r="AO14" s="354">
        <v>757</v>
      </c>
      <c r="AP14" s="194">
        <v>512212</v>
      </c>
      <c r="AQ14" s="354">
        <v>947</v>
      </c>
      <c r="AR14" s="354">
        <v>38282</v>
      </c>
      <c r="AS14" s="354">
        <v>140</v>
      </c>
      <c r="AT14" s="354">
        <v>0</v>
      </c>
      <c r="AU14" s="354">
        <v>0</v>
      </c>
      <c r="AV14" s="354">
        <v>313</v>
      </c>
      <c r="AW14" s="354">
        <v>39682</v>
      </c>
      <c r="AX14" s="354">
        <v>551894</v>
      </c>
      <c r="AY14" s="354">
        <v>66490</v>
      </c>
      <c r="AZ14" s="354">
        <v>387551</v>
      </c>
      <c r="BA14" s="354">
        <v>454041</v>
      </c>
      <c r="BB14" s="354">
        <v>493723</v>
      </c>
      <c r="BC14" s="354">
        <v>1005935</v>
      </c>
      <c r="BD14" s="354">
        <v>-73789</v>
      </c>
      <c r="BE14" s="354">
        <v>-371678</v>
      </c>
      <c r="BF14" s="354">
        <v>-445467</v>
      </c>
      <c r="BG14" s="354">
        <v>48256</v>
      </c>
      <c r="BH14" s="194">
        <v>560468</v>
      </c>
      <c r="BI14" s="195"/>
      <c r="BJ14" s="235">
        <f t="shared" si="0"/>
        <v>454041</v>
      </c>
      <c r="BK14" s="355">
        <f t="shared" si="1"/>
        <v>445467</v>
      </c>
      <c r="BL14" s="356">
        <f t="shared" si="2"/>
        <v>8574</v>
      </c>
    </row>
    <row r="15" spans="1:64" x14ac:dyDescent="0.15">
      <c r="A15" s="171" t="s">
        <v>3</v>
      </c>
      <c r="B15" s="122" t="s">
        <v>31</v>
      </c>
      <c r="C15" s="354">
        <v>425</v>
      </c>
      <c r="D15" s="354">
        <v>3</v>
      </c>
      <c r="E15" s="354">
        <v>2</v>
      </c>
      <c r="F15" s="354">
        <v>0</v>
      </c>
      <c r="G15" s="354">
        <v>7152</v>
      </c>
      <c r="H15" s="354">
        <v>48</v>
      </c>
      <c r="I15" s="354">
        <v>790</v>
      </c>
      <c r="J15" s="354">
        <v>10384</v>
      </c>
      <c r="K15" s="354">
        <v>138</v>
      </c>
      <c r="L15" s="354">
        <v>1732</v>
      </c>
      <c r="M15" s="354">
        <v>21523</v>
      </c>
      <c r="N15" s="354">
        <v>14764</v>
      </c>
      <c r="O15" s="354">
        <v>1956</v>
      </c>
      <c r="P15" s="354">
        <v>2559</v>
      </c>
      <c r="Q15" s="354">
        <v>3564</v>
      </c>
      <c r="R15" s="354">
        <v>3204</v>
      </c>
      <c r="S15" s="354">
        <v>1298</v>
      </c>
      <c r="T15" s="354">
        <v>7737</v>
      </c>
      <c r="U15" s="354">
        <v>16757</v>
      </c>
      <c r="V15" s="354">
        <v>1297</v>
      </c>
      <c r="W15" s="354">
        <v>4715</v>
      </c>
      <c r="X15" s="354">
        <v>3482</v>
      </c>
      <c r="Y15" s="354">
        <v>98310</v>
      </c>
      <c r="Z15" s="354">
        <v>56</v>
      </c>
      <c r="AA15" s="354">
        <v>879</v>
      </c>
      <c r="AB15" s="354">
        <v>88</v>
      </c>
      <c r="AC15" s="354">
        <v>644</v>
      </c>
      <c r="AD15" s="354">
        <v>11</v>
      </c>
      <c r="AE15" s="354">
        <v>236</v>
      </c>
      <c r="AF15" s="354">
        <v>77</v>
      </c>
      <c r="AG15" s="354">
        <v>3</v>
      </c>
      <c r="AH15" s="354">
        <v>232</v>
      </c>
      <c r="AI15" s="354">
        <v>2906</v>
      </c>
      <c r="AJ15" s="354">
        <v>2269</v>
      </c>
      <c r="AK15" s="354">
        <v>71</v>
      </c>
      <c r="AL15" s="354">
        <v>1033</v>
      </c>
      <c r="AM15" s="354">
        <v>3200</v>
      </c>
      <c r="AN15" s="354">
        <v>269</v>
      </c>
      <c r="AO15" s="354">
        <v>886</v>
      </c>
      <c r="AP15" s="194">
        <v>214700</v>
      </c>
      <c r="AQ15" s="354">
        <v>432</v>
      </c>
      <c r="AR15" s="354">
        <v>6472</v>
      </c>
      <c r="AS15" s="354">
        <v>0</v>
      </c>
      <c r="AT15" s="354">
        <v>0</v>
      </c>
      <c r="AU15" s="354">
        <v>0</v>
      </c>
      <c r="AV15" s="354">
        <v>-5186</v>
      </c>
      <c r="AW15" s="354">
        <v>1718</v>
      </c>
      <c r="AX15" s="354">
        <v>216418</v>
      </c>
      <c r="AY15" s="354">
        <v>11597</v>
      </c>
      <c r="AZ15" s="354">
        <v>184354</v>
      </c>
      <c r="BA15" s="354">
        <v>195951</v>
      </c>
      <c r="BB15" s="354">
        <v>197669</v>
      </c>
      <c r="BC15" s="354">
        <v>412369</v>
      </c>
      <c r="BD15" s="354">
        <v>-31751</v>
      </c>
      <c r="BE15" s="354">
        <v>-118377</v>
      </c>
      <c r="BF15" s="354">
        <v>-150128</v>
      </c>
      <c r="BG15" s="354">
        <v>47541</v>
      </c>
      <c r="BH15" s="194">
        <v>262241</v>
      </c>
      <c r="BI15" s="195"/>
      <c r="BJ15" s="235">
        <f t="shared" si="0"/>
        <v>195951</v>
      </c>
      <c r="BK15" s="355">
        <f t="shared" si="1"/>
        <v>150128</v>
      </c>
      <c r="BL15" s="356">
        <f t="shared" si="2"/>
        <v>45823</v>
      </c>
    </row>
    <row r="16" spans="1:64" x14ac:dyDescent="0.15">
      <c r="A16" s="171" t="s">
        <v>4</v>
      </c>
      <c r="B16" s="122" t="s">
        <v>32</v>
      </c>
      <c r="C16" s="354">
        <v>5</v>
      </c>
      <c r="D16" s="354">
        <v>0</v>
      </c>
      <c r="E16" s="354">
        <v>14</v>
      </c>
      <c r="F16" s="354">
        <v>14</v>
      </c>
      <c r="G16" s="354">
        <v>0</v>
      </c>
      <c r="H16" s="354">
        <v>11</v>
      </c>
      <c r="I16" s="354">
        <v>847</v>
      </c>
      <c r="J16" s="354">
        <v>41</v>
      </c>
      <c r="K16" s="354">
        <v>0</v>
      </c>
      <c r="L16" s="354">
        <v>1280</v>
      </c>
      <c r="M16" s="354">
        <v>1816</v>
      </c>
      <c r="N16" s="354">
        <v>1727924</v>
      </c>
      <c r="O16" s="354">
        <v>177</v>
      </c>
      <c r="P16" s="354">
        <v>129469</v>
      </c>
      <c r="Q16" s="354">
        <v>147882</v>
      </c>
      <c r="R16" s="354">
        <v>79594</v>
      </c>
      <c r="S16" s="354">
        <v>4348</v>
      </c>
      <c r="T16" s="354">
        <v>1223</v>
      </c>
      <c r="U16" s="354">
        <v>66048</v>
      </c>
      <c r="V16" s="354">
        <v>5149</v>
      </c>
      <c r="W16" s="354">
        <v>80643</v>
      </c>
      <c r="X16" s="354">
        <v>2539</v>
      </c>
      <c r="Y16" s="354">
        <v>43647</v>
      </c>
      <c r="Z16" s="354">
        <v>0</v>
      </c>
      <c r="AA16" s="354">
        <v>6</v>
      </c>
      <c r="AB16" s="354">
        <v>0</v>
      </c>
      <c r="AC16" s="354">
        <v>0</v>
      </c>
      <c r="AD16" s="354">
        <v>0</v>
      </c>
      <c r="AE16" s="354">
        <v>0</v>
      </c>
      <c r="AF16" s="354">
        <v>590</v>
      </c>
      <c r="AG16" s="354">
        <v>0</v>
      </c>
      <c r="AH16" s="354">
        <v>34</v>
      </c>
      <c r="AI16" s="354">
        <v>0</v>
      </c>
      <c r="AJ16" s="354">
        <v>5</v>
      </c>
      <c r="AK16" s="354">
        <v>1</v>
      </c>
      <c r="AL16" s="354">
        <v>393</v>
      </c>
      <c r="AM16" s="354">
        <v>64</v>
      </c>
      <c r="AN16" s="354">
        <v>1</v>
      </c>
      <c r="AO16" s="354">
        <v>925</v>
      </c>
      <c r="AP16" s="194">
        <v>2294690</v>
      </c>
      <c r="AQ16" s="354">
        <v>0</v>
      </c>
      <c r="AR16" s="354">
        <v>-1512</v>
      </c>
      <c r="AS16" s="354">
        <v>0</v>
      </c>
      <c r="AT16" s="354">
        <v>-813</v>
      </c>
      <c r="AU16" s="354">
        <v>-4884</v>
      </c>
      <c r="AV16" s="354">
        <v>-17720</v>
      </c>
      <c r="AW16" s="354">
        <v>-24929</v>
      </c>
      <c r="AX16" s="354">
        <v>2269761</v>
      </c>
      <c r="AY16" s="354">
        <v>472424</v>
      </c>
      <c r="AZ16" s="354">
        <v>1538619</v>
      </c>
      <c r="BA16" s="354">
        <v>2011043</v>
      </c>
      <c r="BB16" s="354">
        <v>1986114</v>
      </c>
      <c r="BC16" s="354">
        <v>4280804</v>
      </c>
      <c r="BD16" s="354">
        <v>-93081</v>
      </c>
      <c r="BE16" s="354">
        <v>-1337633</v>
      </c>
      <c r="BF16" s="354">
        <v>-1430714</v>
      </c>
      <c r="BG16" s="354">
        <v>555400</v>
      </c>
      <c r="BH16" s="194">
        <v>2850090</v>
      </c>
      <c r="BI16" s="195"/>
      <c r="BJ16" s="235">
        <f t="shared" si="0"/>
        <v>2011043</v>
      </c>
      <c r="BK16" s="355">
        <f t="shared" si="1"/>
        <v>1430714</v>
      </c>
      <c r="BL16" s="356">
        <f t="shared" si="2"/>
        <v>580329</v>
      </c>
    </row>
    <row r="17" spans="1:64" x14ac:dyDescent="0.15">
      <c r="A17" s="171" t="s">
        <v>5</v>
      </c>
      <c r="B17" s="122" t="s">
        <v>33</v>
      </c>
      <c r="C17" s="354">
        <v>0</v>
      </c>
      <c r="D17" s="354">
        <v>0</v>
      </c>
      <c r="E17" s="354">
        <v>0</v>
      </c>
      <c r="F17" s="354">
        <v>1</v>
      </c>
      <c r="G17" s="354">
        <v>3911</v>
      </c>
      <c r="H17" s="354">
        <v>0</v>
      </c>
      <c r="I17" s="354">
        <v>358</v>
      </c>
      <c r="J17" s="354">
        <v>8416</v>
      </c>
      <c r="K17" s="354">
        <v>0</v>
      </c>
      <c r="L17" s="354">
        <v>1268</v>
      </c>
      <c r="M17" s="354">
        <v>2123</v>
      </c>
      <c r="N17" s="354">
        <v>32457</v>
      </c>
      <c r="O17" s="354">
        <v>121414</v>
      </c>
      <c r="P17" s="354">
        <v>43543</v>
      </c>
      <c r="Q17" s="354">
        <v>43326</v>
      </c>
      <c r="R17" s="354">
        <v>14789</v>
      </c>
      <c r="S17" s="354">
        <v>4886</v>
      </c>
      <c r="T17" s="354">
        <v>8052</v>
      </c>
      <c r="U17" s="354">
        <v>126469</v>
      </c>
      <c r="V17" s="354">
        <v>27511</v>
      </c>
      <c r="W17" s="354">
        <v>22620</v>
      </c>
      <c r="X17" s="354">
        <v>8478</v>
      </c>
      <c r="Y17" s="354">
        <v>15661</v>
      </c>
      <c r="Z17" s="354">
        <v>193</v>
      </c>
      <c r="AA17" s="354">
        <v>44</v>
      </c>
      <c r="AB17" s="354">
        <v>1</v>
      </c>
      <c r="AC17" s="354">
        <v>36</v>
      </c>
      <c r="AD17" s="354">
        <v>0</v>
      </c>
      <c r="AE17" s="354">
        <v>0</v>
      </c>
      <c r="AF17" s="354">
        <v>31</v>
      </c>
      <c r="AG17" s="354">
        <v>53</v>
      </c>
      <c r="AH17" s="354">
        <v>211</v>
      </c>
      <c r="AI17" s="354">
        <v>175</v>
      </c>
      <c r="AJ17" s="354">
        <v>3686</v>
      </c>
      <c r="AK17" s="354">
        <v>37</v>
      </c>
      <c r="AL17" s="354">
        <v>1264</v>
      </c>
      <c r="AM17" s="354">
        <v>823</v>
      </c>
      <c r="AN17" s="354">
        <v>51</v>
      </c>
      <c r="AO17" s="354">
        <v>716</v>
      </c>
      <c r="AP17" s="194">
        <v>492604</v>
      </c>
      <c r="AQ17" s="354">
        <v>48</v>
      </c>
      <c r="AR17" s="354">
        <v>7298</v>
      </c>
      <c r="AS17" s="354">
        <v>0</v>
      </c>
      <c r="AT17" s="354">
        <v>0</v>
      </c>
      <c r="AU17" s="354">
        <v>-5945</v>
      </c>
      <c r="AV17" s="354">
        <v>-7719</v>
      </c>
      <c r="AW17" s="354">
        <v>-6318</v>
      </c>
      <c r="AX17" s="354">
        <v>486286</v>
      </c>
      <c r="AY17" s="354">
        <v>32258</v>
      </c>
      <c r="AZ17" s="354">
        <v>186768</v>
      </c>
      <c r="BA17" s="354">
        <v>219026</v>
      </c>
      <c r="BB17" s="354">
        <v>212708</v>
      </c>
      <c r="BC17" s="354">
        <v>705312</v>
      </c>
      <c r="BD17" s="354">
        <v>-165276</v>
      </c>
      <c r="BE17" s="354">
        <v>-263433</v>
      </c>
      <c r="BF17" s="354">
        <v>-428709</v>
      </c>
      <c r="BG17" s="354">
        <v>-216001</v>
      </c>
      <c r="BH17" s="194">
        <v>276603</v>
      </c>
      <c r="BI17" s="195"/>
      <c r="BJ17" s="235">
        <f t="shared" si="0"/>
        <v>219026</v>
      </c>
      <c r="BK17" s="355">
        <f t="shared" si="1"/>
        <v>428709</v>
      </c>
      <c r="BL17" s="356">
        <f t="shared" si="2"/>
        <v>-209683</v>
      </c>
    </row>
    <row r="18" spans="1:64" x14ac:dyDescent="0.15">
      <c r="A18" s="171" t="s">
        <v>6</v>
      </c>
      <c r="B18" s="122" t="s">
        <v>34</v>
      </c>
      <c r="C18" s="354">
        <v>302</v>
      </c>
      <c r="D18" s="354">
        <v>8</v>
      </c>
      <c r="E18" s="354">
        <v>81</v>
      </c>
      <c r="F18" s="354">
        <v>485</v>
      </c>
      <c r="G18" s="354">
        <v>17073</v>
      </c>
      <c r="H18" s="354">
        <v>135</v>
      </c>
      <c r="I18" s="354">
        <v>2120</v>
      </c>
      <c r="J18" s="354">
        <v>15534</v>
      </c>
      <c r="K18" s="354">
        <v>124</v>
      </c>
      <c r="L18" s="354">
        <v>4337</v>
      </c>
      <c r="M18" s="354">
        <v>2812</v>
      </c>
      <c r="N18" s="354">
        <v>1374</v>
      </c>
      <c r="O18" s="354">
        <v>437</v>
      </c>
      <c r="P18" s="354">
        <v>57919</v>
      </c>
      <c r="Q18" s="354">
        <v>38733</v>
      </c>
      <c r="R18" s="354">
        <v>29391</v>
      </c>
      <c r="S18" s="354">
        <v>8130</v>
      </c>
      <c r="T18" s="354">
        <v>4952</v>
      </c>
      <c r="U18" s="354">
        <v>45903</v>
      </c>
      <c r="V18" s="354">
        <v>13539</v>
      </c>
      <c r="W18" s="354">
        <v>20773</v>
      </c>
      <c r="X18" s="354">
        <v>7112</v>
      </c>
      <c r="Y18" s="354">
        <v>176023</v>
      </c>
      <c r="Z18" s="354">
        <v>657</v>
      </c>
      <c r="AA18" s="354">
        <v>148</v>
      </c>
      <c r="AB18" s="354">
        <v>27</v>
      </c>
      <c r="AC18" s="354">
        <v>7525</v>
      </c>
      <c r="AD18" s="354">
        <v>134</v>
      </c>
      <c r="AE18" s="354">
        <v>1027</v>
      </c>
      <c r="AF18" s="354">
        <v>3653</v>
      </c>
      <c r="AG18" s="354">
        <v>379</v>
      </c>
      <c r="AH18" s="354">
        <v>4787</v>
      </c>
      <c r="AI18" s="354">
        <v>310</v>
      </c>
      <c r="AJ18" s="354">
        <v>958</v>
      </c>
      <c r="AK18" s="354">
        <v>401</v>
      </c>
      <c r="AL18" s="354">
        <v>3614</v>
      </c>
      <c r="AM18" s="354">
        <v>5871</v>
      </c>
      <c r="AN18" s="354">
        <v>20</v>
      </c>
      <c r="AO18" s="354">
        <v>1096</v>
      </c>
      <c r="AP18" s="194">
        <v>477904</v>
      </c>
      <c r="AQ18" s="354">
        <v>1118</v>
      </c>
      <c r="AR18" s="354">
        <v>12442</v>
      </c>
      <c r="AS18" s="354">
        <v>12</v>
      </c>
      <c r="AT18" s="354">
        <v>480</v>
      </c>
      <c r="AU18" s="354">
        <v>15474</v>
      </c>
      <c r="AV18" s="354">
        <v>-3481</v>
      </c>
      <c r="AW18" s="354">
        <v>26045</v>
      </c>
      <c r="AX18" s="354">
        <v>503949</v>
      </c>
      <c r="AY18" s="354">
        <v>27286</v>
      </c>
      <c r="AZ18" s="354">
        <v>478819</v>
      </c>
      <c r="BA18" s="354">
        <v>506105</v>
      </c>
      <c r="BB18" s="354">
        <v>532150</v>
      </c>
      <c r="BC18" s="354">
        <v>1010054</v>
      </c>
      <c r="BD18" s="354">
        <v>-52095</v>
      </c>
      <c r="BE18" s="354">
        <v>-319526</v>
      </c>
      <c r="BF18" s="354">
        <v>-371621</v>
      </c>
      <c r="BG18" s="354">
        <v>160529</v>
      </c>
      <c r="BH18" s="194">
        <v>638433</v>
      </c>
      <c r="BI18" s="195"/>
      <c r="BJ18" s="235">
        <f t="shared" si="0"/>
        <v>506105</v>
      </c>
      <c r="BK18" s="355">
        <f t="shared" si="1"/>
        <v>371621</v>
      </c>
      <c r="BL18" s="356">
        <f t="shared" si="2"/>
        <v>134484</v>
      </c>
    </row>
    <row r="19" spans="1:64" x14ac:dyDescent="0.15">
      <c r="A19" s="171" t="s">
        <v>7</v>
      </c>
      <c r="B19" s="122" t="s">
        <v>225</v>
      </c>
      <c r="C19" s="354">
        <v>0</v>
      </c>
      <c r="D19" s="354">
        <v>0</v>
      </c>
      <c r="E19" s="354">
        <v>0</v>
      </c>
      <c r="F19" s="354">
        <v>42</v>
      </c>
      <c r="G19" s="354">
        <v>0</v>
      </c>
      <c r="H19" s="354">
        <v>0</v>
      </c>
      <c r="I19" s="354">
        <v>255</v>
      </c>
      <c r="J19" s="354">
        <v>66</v>
      </c>
      <c r="K19" s="354">
        <v>0</v>
      </c>
      <c r="L19" s="354">
        <v>214</v>
      </c>
      <c r="M19" s="354">
        <v>301</v>
      </c>
      <c r="N19" s="354">
        <v>168</v>
      </c>
      <c r="O19" s="354">
        <v>0</v>
      </c>
      <c r="P19" s="354">
        <v>831</v>
      </c>
      <c r="Q19" s="354">
        <v>174041</v>
      </c>
      <c r="R19" s="354">
        <v>31675</v>
      </c>
      <c r="S19" s="354">
        <v>3344</v>
      </c>
      <c r="T19" s="354">
        <v>638</v>
      </c>
      <c r="U19" s="354">
        <v>18957</v>
      </c>
      <c r="V19" s="354">
        <v>857</v>
      </c>
      <c r="W19" s="354">
        <v>16740</v>
      </c>
      <c r="X19" s="354">
        <v>79</v>
      </c>
      <c r="Y19" s="354">
        <v>13134</v>
      </c>
      <c r="Z19" s="354">
        <v>0</v>
      </c>
      <c r="AA19" s="354">
        <v>2125</v>
      </c>
      <c r="AB19" s="354">
        <v>0</v>
      </c>
      <c r="AC19" s="354">
        <v>12</v>
      </c>
      <c r="AD19" s="354">
        <v>0</v>
      </c>
      <c r="AE19" s="354">
        <v>0</v>
      </c>
      <c r="AF19" s="354">
        <v>211</v>
      </c>
      <c r="AG19" s="354">
        <v>0</v>
      </c>
      <c r="AH19" s="354">
        <v>347</v>
      </c>
      <c r="AI19" s="354">
        <v>0</v>
      </c>
      <c r="AJ19" s="354">
        <v>0</v>
      </c>
      <c r="AK19" s="354">
        <v>0</v>
      </c>
      <c r="AL19" s="354">
        <v>36179</v>
      </c>
      <c r="AM19" s="354">
        <v>16</v>
      </c>
      <c r="AN19" s="354">
        <v>0</v>
      </c>
      <c r="AO19" s="354">
        <v>0</v>
      </c>
      <c r="AP19" s="194">
        <v>300232</v>
      </c>
      <c r="AQ19" s="354">
        <v>0</v>
      </c>
      <c r="AR19" s="354">
        <v>581</v>
      </c>
      <c r="AS19" s="354">
        <v>0</v>
      </c>
      <c r="AT19" s="354">
        <v>4404</v>
      </c>
      <c r="AU19" s="354">
        <v>170687</v>
      </c>
      <c r="AV19" s="354">
        <v>19164</v>
      </c>
      <c r="AW19" s="354">
        <v>194836</v>
      </c>
      <c r="AX19" s="354">
        <v>495068</v>
      </c>
      <c r="AY19" s="354">
        <v>350913</v>
      </c>
      <c r="AZ19" s="354">
        <v>632201</v>
      </c>
      <c r="BA19" s="354">
        <v>983114</v>
      </c>
      <c r="BB19" s="354">
        <v>1177950</v>
      </c>
      <c r="BC19" s="354">
        <v>1478182</v>
      </c>
      <c r="BD19" s="354">
        <v>-89546</v>
      </c>
      <c r="BE19" s="354">
        <v>-310188</v>
      </c>
      <c r="BF19" s="354">
        <v>-399734</v>
      </c>
      <c r="BG19" s="354">
        <v>778216</v>
      </c>
      <c r="BH19" s="194">
        <v>1078448</v>
      </c>
      <c r="BI19" s="195"/>
      <c r="BJ19" s="235">
        <f t="shared" si="0"/>
        <v>983114</v>
      </c>
      <c r="BK19" s="355">
        <f t="shared" si="1"/>
        <v>399734</v>
      </c>
      <c r="BL19" s="356">
        <f t="shared" si="2"/>
        <v>583380</v>
      </c>
    </row>
    <row r="20" spans="1:64" x14ac:dyDescent="0.15">
      <c r="A20" s="171" t="s">
        <v>8</v>
      </c>
      <c r="B20" s="122" t="s">
        <v>226</v>
      </c>
      <c r="C20" s="354">
        <v>0</v>
      </c>
      <c r="D20" s="354">
        <v>1</v>
      </c>
      <c r="E20" s="354">
        <v>0</v>
      </c>
      <c r="F20" s="354">
        <v>55</v>
      </c>
      <c r="G20" s="354">
        <v>0</v>
      </c>
      <c r="H20" s="354">
        <v>0</v>
      </c>
      <c r="I20" s="354">
        <v>13</v>
      </c>
      <c r="J20" s="354">
        <v>0</v>
      </c>
      <c r="K20" s="354">
        <v>1</v>
      </c>
      <c r="L20" s="354">
        <v>1426</v>
      </c>
      <c r="M20" s="354">
        <v>291</v>
      </c>
      <c r="N20" s="354">
        <v>220</v>
      </c>
      <c r="O20" s="354">
        <v>48</v>
      </c>
      <c r="P20" s="354">
        <v>367</v>
      </c>
      <c r="Q20" s="354">
        <v>3699</v>
      </c>
      <c r="R20" s="354">
        <v>142198</v>
      </c>
      <c r="S20" s="354">
        <v>422</v>
      </c>
      <c r="T20" s="354">
        <v>910</v>
      </c>
      <c r="U20" s="354">
        <v>2676</v>
      </c>
      <c r="V20" s="354">
        <v>293</v>
      </c>
      <c r="W20" s="354">
        <v>1722</v>
      </c>
      <c r="X20" s="354">
        <v>21</v>
      </c>
      <c r="Y20" s="354">
        <v>113</v>
      </c>
      <c r="Z20" s="354">
        <v>10</v>
      </c>
      <c r="AA20" s="354">
        <v>52</v>
      </c>
      <c r="AB20" s="354">
        <v>0</v>
      </c>
      <c r="AC20" s="354">
        <v>9</v>
      </c>
      <c r="AD20" s="354">
        <v>0</v>
      </c>
      <c r="AE20" s="354">
        <v>0</v>
      </c>
      <c r="AF20" s="354">
        <v>125</v>
      </c>
      <c r="AG20" s="354">
        <v>1</v>
      </c>
      <c r="AH20" s="354">
        <v>17</v>
      </c>
      <c r="AI20" s="354">
        <v>0</v>
      </c>
      <c r="AJ20" s="354">
        <v>0</v>
      </c>
      <c r="AK20" s="354">
        <v>0</v>
      </c>
      <c r="AL20" s="354">
        <v>42421</v>
      </c>
      <c r="AM20" s="354">
        <v>19</v>
      </c>
      <c r="AN20" s="354">
        <v>0</v>
      </c>
      <c r="AO20" s="354">
        <v>0</v>
      </c>
      <c r="AP20" s="194">
        <v>197130</v>
      </c>
      <c r="AQ20" s="354">
        <v>0</v>
      </c>
      <c r="AR20" s="354">
        <v>304</v>
      </c>
      <c r="AS20" s="354">
        <v>0</v>
      </c>
      <c r="AT20" s="354">
        <v>2597</v>
      </c>
      <c r="AU20" s="354">
        <v>290576</v>
      </c>
      <c r="AV20" s="354">
        <v>1180</v>
      </c>
      <c r="AW20" s="354">
        <v>294657</v>
      </c>
      <c r="AX20" s="354">
        <v>491787</v>
      </c>
      <c r="AY20" s="354">
        <v>372203</v>
      </c>
      <c r="AZ20" s="354">
        <v>392168</v>
      </c>
      <c r="BA20" s="354">
        <v>764371</v>
      </c>
      <c r="BB20" s="354">
        <v>1059028</v>
      </c>
      <c r="BC20" s="354">
        <v>1256158</v>
      </c>
      <c r="BD20" s="354">
        <v>-74936</v>
      </c>
      <c r="BE20" s="354">
        <v>-317921</v>
      </c>
      <c r="BF20" s="354">
        <v>-392857</v>
      </c>
      <c r="BG20" s="354">
        <v>666171</v>
      </c>
      <c r="BH20" s="194">
        <v>863301</v>
      </c>
      <c r="BI20" s="195"/>
      <c r="BJ20" s="235">
        <f t="shared" si="0"/>
        <v>764371</v>
      </c>
      <c r="BK20" s="355">
        <f t="shared" si="1"/>
        <v>392857</v>
      </c>
      <c r="BL20" s="356">
        <f t="shared" si="2"/>
        <v>371514</v>
      </c>
    </row>
    <row r="21" spans="1:64" x14ac:dyDescent="0.15">
      <c r="A21" s="171" t="s">
        <v>9</v>
      </c>
      <c r="B21" s="122" t="s">
        <v>227</v>
      </c>
      <c r="C21" s="354">
        <v>159</v>
      </c>
      <c r="D21" s="354">
        <v>0</v>
      </c>
      <c r="E21" s="354">
        <v>1</v>
      </c>
      <c r="F21" s="354">
        <v>0</v>
      </c>
      <c r="G21" s="354">
        <v>0</v>
      </c>
      <c r="H21" s="354">
        <v>0</v>
      </c>
      <c r="I21" s="354">
        <v>0</v>
      </c>
      <c r="J21" s="354">
        <v>4</v>
      </c>
      <c r="K21" s="354">
        <v>0</v>
      </c>
      <c r="L21" s="354">
        <v>0</v>
      </c>
      <c r="M21" s="354">
        <v>0</v>
      </c>
      <c r="N21" s="354">
        <v>0</v>
      </c>
      <c r="O21" s="354">
        <v>0</v>
      </c>
      <c r="P21" s="354">
        <v>14</v>
      </c>
      <c r="Q21" s="354">
        <v>2302</v>
      </c>
      <c r="R21" s="354">
        <v>5683</v>
      </c>
      <c r="S21" s="354">
        <v>32146</v>
      </c>
      <c r="T21" s="354">
        <v>28</v>
      </c>
      <c r="U21" s="354">
        <v>922</v>
      </c>
      <c r="V21" s="354">
        <v>310</v>
      </c>
      <c r="W21" s="354">
        <v>513</v>
      </c>
      <c r="X21" s="354">
        <v>52</v>
      </c>
      <c r="Y21" s="354">
        <v>419</v>
      </c>
      <c r="Z21" s="354">
        <v>0</v>
      </c>
      <c r="AA21" s="354">
        <v>19</v>
      </c>
      <c r="AB21" s="354">
        <v>5</v>
      </c>
      <c r="AC21" s="354">
        <v>2518</v>
      </c>
      <c r="AD21" s="354">
        <v>13</v>
      </c>
      <c r="AE21" s="354">
        <v>0</v>
      </c>
      <c r="AF21" s="354">
        <v>62</v>
      </c>
      <c r="AG21" s="354">
        <v>25</v>
      </c>
      <c r="AH21" s="354">
        <v>3129</v>
      </c>
      <c r="AI21" s="354">
        <v>0</v>
      </c>
      <c r="AJ21" s="354">
        <v>30483</v>
      </c>
      <c r="AK21" s="354">
        <v>0</v>
      </c>
      <c r="AL21" s="354">
        <v>14295</v>
      </c>
      <c r="AM21" s="354">
        <v>1113</v>
      </c>
      <c r="AN21" s="354">
        <v>1331</v>
      </c>
      <c r="AO21" s="354">
        <v>0</v>
      </c>
      <c r="AP21" s="194">
        <v>95546</v>
      </c>
      <c r="AQ21" s="354">
        <v>792</v>
      </c>
      <c r="AR21" s="354">
        <v>13522</v>
      </c>
      <c r="AS21" s="354">
        <v>10</v>
      </c>
      <c r="AT21" s="354">
        <v>12821</v>
      </c>
      <c r="AU21" s="354">
        <v>186200</v>
      </c>
      <c r="AV21" s="354">
        <v>9054</v>
      </c>
      <c r="AW21" s="354">
        <v>222399</v>
      </c>
      <c r="AX21" s="354">
        <v>317945</v>
      </c>
      <c r="AY21" s="354">
        <v>19921</v>
      </c>
      <c r="AZ21" s="354">
        <v>65329</v>
      </c>
      <c r="BA21" s="354">
        <v>85250</v>
      </c>
      <c r="BB21" s="354">
        <v>307649</v>
      </c>
      <c r="BC21" s="354">
        <v>403195</v>
      </c>
      <c r="BD21" s="354">
        <v>-67507</v>
      </c>
      <c r="BE21" s="354">
        <v>-101651</v>
      </c>
      <c r="BF21" s="354">
        <v>-169158</v>
      </c>
      <c r="BG21" s="354">
        <v>138491</v>
      </c>
      <c r="BH21" s="194">
        <v>234037</v>
      </c>
      <c r="BI21" s="195"/>
      <c r="BJ21" s="235">
        <f t="shared" si="0"/>
        <v>85250</v>
      </c>
      <c r="BK21" s="355">
        <f t="shared" si="1"/>
        <v>169158</v>
      </c>
      <c r="BL21" s="356">
        <f t="shared" si="2"/>
        <v>-83908</v>
      </c>
    </row>
    <row r="22" spans="1:64" x14ac:dyDescent="0.15">
      <c r="A22" s="171" t="s">
        <v>10</v>
      </c>
      <c r="B22" s="122" t="s">
        <v>228</v>
      </c>
      <c r="C22" s="354">
        <v>0</v>
      </c>
      <c r="D22" s="354">
        <v>0</v>
      </c>
      <c r="E22" s="354">
        <v>0</v>
      </c>
      <c r="F22" s="354">
        <v>0</v>
      </c>
      <c r="G22" s="354">
        <v>1</v>
      </c>
      <c r="H22" s="354">
        <v>0</v>
      </c>
      <c r="I22" s="354">
        <v>4</v>
      </c>
      <c r="J22" s="354">
        <v>7</v>
      </c>
      <c r="K22" s="354">
        <v>0</v>
      </c>
      <c r="L22" s="354">
        <v>0</v>
      </c>
      <c r="M22" s="354">
        <v>0</v>
      </c>
      <c r="N22" s="354">
        <v>1</v>
      </c>
      <c r="O22" s="354">
        <v>11</v>
      </c>
      <c r="P22" s="354">
        <v>4504</v>
      </c>
      <c r="Q22" s="354">
        <v>3219</v>
      </c>
      <c r="R22" s="354">
        <v>8328</v>
      </c>
      <c r="S22" s="354">
        <v>33182</v>
      </c>
      <c r="T22" s="354">
        <v>103347</v>
      </c>
      <c r="U22" s="354">
        <v>129844</v>
      </c>
      <c r="V22" s="354">
        <v>187264</v>
      </c>
      <c r="W22" s="354">
        <v>8120</v>
      </c>
      <c r="X22" s="354">
        <v>656</v>
      </c>
      <c r="Y22" s="354">
        <v>656</v>
      </c>
      <c r="Z22" s="354">
        <v>5</v>
      </c>
      <c r="AA22" s="354">
        <v>5</v>
      </c>
      <c r="AB22" s="354">
        <v>0</v>
      </c>
      <c r="AC22" s="354">
        <v>81</v>
      </c>
      <c r="AD22" s="354">
        <v>51</v>
      </c>
      <c r="AE22" s="354">
        <v>0</v>
      </c>
      <c r="AF22" s="354">
        <v>11</v>
      </c>
      <c r="AG22" s="354">
        <v>694</v>
      </c>
      <c r="AH22" s="354">
        <v>2278</v>
      </c>
      <c r="AI22" s="354">
        <v>2818</v>
      </c>
      <c r="AJ22" s="354">
        <v>10</v>
      </c>
      <c r="AK22" s="354">
        <v>0</v>
      </c>
      <c r="AL22" s="354">
        <v>46726</v>
      </c>
      <c r="AM22" s="354">
        <v>26</v>
      </c>
      <c r="AN22" s="354">
        <v>1938</v>
      </c>
      <c r="AO22" s="354">
        <v>0</v>
      </c>
      <c r="AP22" s="194">
        <v>533787</v>
      </c>
      <c r="AQ22" s="354">
        <v>20</v>
      </c>
      <c r="AR22" s="354">
        <v>5751</v>
      </c>
      <c r="AS22" s="354">
        <v>0</v>
      </c>
      <c r="AT22" s="354">
        <v>0</v>
      </c>
      <c r="AU22" s="354">
        <v>0</v>
      </c>
      <c r="AV22" s="354">
        <v>-16374</v>
      </c>
      <c r="AW22" s="354">
        <v>-10603</v>
      </c>
      <c r="AX22" s="354">
        <v>523184</v>
      </c>
      <c r="AY22" s="354">
        <v>132887</v>
      </c>
      <c r="AZ22" s="354">
        <v>125429</v>
      </c>
      <c r="BA22" s="354">
        <v>258316</v>
      </c>
      <c r="BB22" s="354">
        <v>247713</v>
      </c>
      <c r="BC22" s="354">
        <v>781500</v>
      </c>
      <c r="BD22" s="354">
        <v>-180270</v>
      </c>
      <c r="BE22" s="354">
        <v>-280970</v>
      </c>
      <c r="BF22" s="354">
        <v>-461240</v>
      </c>
      <c r="BG22" s="354">
        <v>-213527</v>
      </c>
      <c r="BH22" s="194">
        <v>320260</v>
      </c>
      <c r="BI22" s="195"/>
      <c r="BJ22" s="235">
        <f t="shared" si="0"/>
        <v>258316</v>
      </c>
      <c r="BK22" s="355">
        <f t="shared" si="1"/>
        <v>461240</v>
      </c>
      <c r="BL22" s="356">
        <f t="shared" si="2"/>
        <v>-202924</v>
      </c>
    </row>
    <row r="23" spans="1:64" x14ac:dyDescent="0.15">
      <c r="A23" s="171" t="s">
        <v>11</v>
      </c>
      <c r="B23" s="122" t="s">
        <v>35</v>
      </c>
      <c r="C23" s="354">
        <v>7</v>
      </c>
      <c r="D23" s="354">
        <v>0</v>
      </c>
      <c r="E23" s="354">
        <v>65</v>
      </c>
      <c r="F23" s="354">
        <v>3</v>
      </c>
      <c r="G23" s="354">
        <v>1</v>
      </c>
      <c r="H23" s="354">
        <v>0</v>
      </c>
      <c r="I23" s="354">
        <v>26</v>
      </c>
      <c r="J23" s="354">
        <v>5</v>
      </c>
      <c r="K23" s="354">
        <v>0</v>
      </c>
      <c r="L23" s="354">
        <v>12</v>
      </c>
      <c r="M23" s="354">
        <v>8</v>
      </c>
      <c r="N23" s="354">
        <v>0</v>
      </c>
      <c r="O23" s="354">
        <v>1</v>
      </c>
      <c r="P23" s="354">
        <v>527</v>
      </c>
      <c r="Q23" s="354">
        <v>24598</v>
      </c>
      <c r="R23" s="354">
        <v>17978</v>
      </c>
      <c r="S23" s="354">
        <v>5232</v>
      </c>
      <c r="T23" s="354">
        <v>12690</v>
      </c>
      <c r="U23" s="354">
        <v>231083</v>
      </c>
      <c r="V23" s="354">
        <v>14228</v>
      </c>
      <c r="W23" s="354">
        <v>26486</v>
      </c>
      <c r="X23" s="354">
        <v>612</v>
      </c>
      <c r="Y23" s="354">
        <v>15629</v>
      </c>
      <c r="Z23" s="354">
        <v>3</v>
      </c>
      <c r="AA23" s="354">
        <v>38</v>
      </c>
      <c r="AB23" s="354">
        <v>0</v>
      </c>
      <c r="AC23" s="354">
        <v>608</v>
      </c>
      <c r="AD23" s="354">
        <v>3</v>
      </c>
      <c r="AE23" s="354">
        <v>37</v>
      </c>
      <c r="AF23" s="354">
        <v>403</v>
      </c>
      <c r="AG23" s="354">
        <v>86</v>
      </c>
      <c r="AH23" s="354">
        <v>1998</v>
      </c>
      <c r="AI23" s="354">
        <v>766</v>
      </c>
      <c r="AJ23" s="354">
        <v>209</v>
      </c>
      <c r="AK23" s="354">
        <v>0</v>
      </c>
      <c r="AL23" s="354">
        <v>22880</v>
      </c>
      <c r="AM23" s="354">
        <v>410</v>
      </c>
      <c r="AN23" s="354">
        <v>0</v>
      </c>
      <c r="AO23" s="354">
        <v>218</v>
      </c>
      <c r="AP23" s="194">
        <v>376850</v>
      </c>
      <c r="AQ23" s="354">
        <v>2933</v>
      </c>
      <c r="AR23" s="354">
        <v>129261</v>
      </c>
      <c r="AS23" s="354">
        <v>0</v>
      </c>
      <c r="AT23" s="354">
        <v>8409</v>
      </c>
      <c r="AU23" s="354">
        <v>190081</v>
      </c>
      <c r="AV23" s="354">
        <v>14398</v>
      </c>
      <c r="AW23" s="354">
        <v>345082</v>
      </c>
      <c r="AX23" s="354">
        <v>721932</v>
      </c>
      <c r="AY23" s="354">
        <v>524862</v>
      </c>
      <c r="AZ23" s="354">
        <v>792300</v>
      </c>
      <c r="BA23" s="354">
        <v>1317162</v>
      </c>
      <c r="BB23" s="354">
        <v>1662244</v>
      </c>
      <c r="BC23" s="354">
        <v>2039094</v>
      </c>
      <c r="BD23" s="354">
        <v>-175299</v>
      </c>
      <c r="BE23" s="354">
        <v>-336450</v>
      </c>
      <c r="BF23" s="354">
        <v>-511749</v>
      </c>
      <c r="BG23" s="354">
        <v>1150495</v>
      </c>
      <c r="BH23" s="194">
        <v>1527345</v>
      </c>
      <c r="BI23" s="195"/>
      <c r="BJ23" s="235">
        <f t="shared" si="0"/>
        <v>1317162</v>
      </c>
      <c r="BK23" s="355">
        <f t="shared" si="1"/>
        <v>511749</v>
      </c>
      <c r="BL23" s="356">
        <f t="shared" si="2"/>
        <v>805413</v>
      </c>
    </row>
    <row r="24" spans="1:64" x14ac:dyDescent="0.15">
      <c r="A24" s="171" t="s">
        <v>12</v>
      </c>
      <c r="B24" s="122" t="s">
        <v>878</v>
      </c>
      <c r="C24" s="354">
        <v>2</v>
      </c>
      <c r="D24" s="354">
        <v>0</v>
      </c>
      <c r="E24" s="354">
        <v>2</v>
      </c>
      <c r="F24" s="354">
        <v>0</v>
      </c>
      <c r="G24" s="354">
        <v>43</v>
      </c>
      <c r="H24" s="354">
        <v>0</v>
      </c>
      <c r="I24" s="354">
        <v>0</v>
      </c>
      <c r="J24" s="354">
        <v>37</v>
      </c>
      <c r="K24" s="354">
        <v>0</v>
      </c>
      <c r="L24" s="354">
        <v>3</v>
      </c>
      <c r="M24" s="354">
        <v>2</v>
      </c>
      <c r="N24" s="354">
        <v>1</v>
      </c>
      <c r="O24" s="354">
        <v>0</v>
      </c>
      <c r="P24" s="354">
        <v>25</v>
      </c>
      <c r="Q24" s="354">
        <v>525</v>
      </c>
      <c r="R24" s="354">
        <v>172</v>
      </c>
      <c r="S24" s="354">
        <v>9</v>
      </c>
      <c r="T24" s="354">
        <v>13</v>
      </c>
      <c r="U24" s="354">
        <v>85</v>
      </c>
      <c r="V24" s="354">
        <v>8163</v>
      </c>
      <c r="W24" s="354">
        <v>1294</v>
      </c>
      <c r="X24" s="354">
        <v>26</v>
      </c>
      <c r="Y24" s="354">
        <v>3157</v>
      </c>
      <c r="Z24" s="354">
        <v>14</v>
      </c>
      <c r="AA24" s="354">
        <v>2</v>
      </c>
      <c r="AB24" s="354">
        <v>3</v>
      </c>
      <c r="AC24" s="354">
        <v>851</v>
      </c>
      <c r="AD24" s="354">
        <v>168</v>
      </c>
      <c r="AE24" s="354">
        <v>208</v>
      </c>
      <c r="AF24" s="354">
        <v>292</v>
      </c>
      <c r="AG24" s="354">
        <v>156</v>
      </c>
      <c r="AH24" s="354">
        <v>1627</v>
      </c>
      <c r="AI24" s="354">
        <v>222</v>
      </c>
      <c r="AJ24" s="354">
        <v>72</v>
      </c>
      <c r="AK24" s="354">
        <v>13</v>
      </c>
      <c r="AL24" s="354">
        <v>3708</v>
      </c>
      <c r="AM24" s="354">
        <v>299</v>
      </c>
      <c r="AN24" s="354">
        <v>0</v>
      </c>
      <c r="AO24" s="354">
        <v>0</v>
      </c>
      <c r="AP24" s="194">
        <v>21194</v>
      </c>
      <c r="AQ24" s="354">
        <v>358</v>
      </c>
      <c r="AR24" s="354">
        <v>120706</v>
      </c>
      <c r="AS24" s="354">
        <v>0</v>
      </c>
      <c r="AT24" s="354">
        <v>24753</v>
      </c>
      <c r="AU24" s="354">
        <v>84601</v>
      </c>
      <c r="AV24" s="354">
        <v>-6034</v>
      </c>
      <c r="AW24" s="354">
        <v>224384</v>
      </c>
      <c r="AX24" s="354">
        <v>245578</v>
      </c>
      <c r="AY24" s="354">
        <v>138201</v>
      </c>
      <c r="AZ24" s="354">
        <v>394722</v>
      </c>
      <c r="BA24" s="354">
        <v>532923</v>
      </c>
      <c r="BB24" s="354">
        <v>757307</v>
      </c>
      <c r="BC24" s="354">
        <v>778501</v>
      </c>
      <c r="BD24" s="354">
        <v>-168506</v>
      </c>
      <c r="BE24" s="354">
        <v>-22087</v>
      </c>
      <c r="BF24" s="354">
        <v>-190593</v>
      </c>
      <c r="BG24" s="354">
        <v>566714</v>
      </c>
      <c r="BH24" s="194">
        <v>587908</v>
      </c>
      <c r="BI24" s="195"/>
      <c r="BJ24" s="235">
        <f t="shared" si="0"/>
        <v>532923</v>
      </c>
      <c r="BK24" s="355">
        <f t="shared" si="1"/>
        <v>190593</v>
      </c>
      <c r="BL24" s="356">
        <f t="shared" si="2"/>
        <v>342330</v>
      </c>
    </row>
    <row r="25" spans="1:64" x14ac:dyDescent="0.15">
      <c r="A25" s="171" t="s">
        <v>13</v>
      </c>
      <c r="B25" s="122" t="s">
        <v>153</v>
      </c>
      <c r="C25" s="354">
        <v>0</v>
      </c>
      <c r="D25" s="354">
        <v>0</v>
      </c>
      <c r="E25" s="354">
        <v>2042</v>
      </c>
      <c r="F25" s="354">
        <v>2</v>
      </c>
      <c r="G25" s="354">
        <v>1</v>
      </c>
      <c r="H25" s="354">
        <v>0</v>
      </c>
      <c r="I25" s="354">
        <v>0</v>
      </c>
      <c r="J25" s="354">
        <v>0</v>
      </c>
      <c r="K25" s="354">
        <v>0</v>
      </c>
      <c r="L25" s="354">
        <v>0</v>
      </c>
      <c r="M25" s="354">
        <v>0</v>
      </c>
      <c r="N25" s="354">
        <v>0</v>
      </c>
      <c r="O25" s="354">
        <v>0</v>
      </c>
      <c r="P25" s="354">
        <v>0</v>
      </c>
      <c r="Q25" s="354">
        <v>0</v>
      </c>
      <c r="R25" s="354">
        <v>1125</v>
      </c>
      <c r="S25" s="354">
        <v>0</v>
      </c>
      <c r="T25" s="354">
        <v>0</v>
      </c>
      <c r="U25" s="354">
        <v>0</v>
      </c>
      <c r="V25" s="354">
        <v>0</v>
      </c>
      <c r="W25" s="354">
        <v>386771</v>
      </c>
      <c r="X25" s="354">
        <v>1</v>
      </c>
      <c r="Y25" s="354">
        <v>3</v>
      </c>
      <c r="Z25" s="354">
        <v>0</v>
      </c>
      <c r="AA25" s="354">
        <v>0</v>
      </c>
      <c r="AB25" s="354">
        <v>0</v>
      </c>
      <c r="AC25" s="354">
        <v>14</v>
      </c>
      <c r="AD25" s="354">
        <v>0</v>
      </c>
      <c r="AE25" s="354">
        <v>0</v>
      </c>
      <c r="AF25" s="354">
        <v>27834</v>
      </c>
      <c r="AG25" s="354">
        <v>0</v>
      </c>
      <c r="AH25" s="354">
        <v>5627</v>
      </c>
      <c r="AI25" s="354">
        <v>89</v>
      </c>
      <c r="AJ25" s="354">
        <v>0</v>
      </c>
      <c r="AK25" s="354">
        <v>0</v>
      </c>
      <c r="AL25" s="354">
        <v>41145</v>
      </c>
      <c r="AM25" s="354">
        <v>64</v>
      </c>
      <c r="AN25" s="354">
        <v>0</v>
      </c>
      <c r="AO25" s="354">
        <v>0</v>
      </c>
      <c r="AP25" s="194">
        <v>464718</v>
      </c>
      <c r="AQ25" s="354">
        <v>0</v>
      </c>
      <c r="AR25" s="354">
        <v>98107</v>
      </c>
      <c r="AS25" s="354">
        <v>0</v>
      </c>
      <c r="AT25" s="354">
        <v>23286</v>
      </c>
      <c r="AU25" s="354">
        <v>152629</v>
      </c>
      <c r="AV25" s="354">
        <v>7897</v>
      </c>
      <c r="AW25" s="354">
        <v>281919</v>
      </c>
      <c r="AX25" s="354">
        <v>746637</v>
      </c>
      <c r="AY25" s="354">
        <v>487913</v>
      </c>
      <c r="AZ25" s="354">
        <v>470166</v>
      </c>
      <c r="BA25" s="354">
        <v>958079</v>
      </c>
      <c r="BB25" s="354">
        <v>1239998</v>
      </c>
      <c r="BC25" s="354">
        <v>1704716</v>
      </c>
      <c r="BD25" s="354">
        <v>-90999</v>
      </c>
      <c r="BE25" s="354">
        <v>-487549</v>
      </c>
      <c r="BF25" s="354">
        <v>-578548</v>
      </c>
      <c r="BG25" s="354">
        <v>661450</v>
      </c>
      <c r="BH25" s="194">
        <v>1126168</v>
      </c>
      <c r="BI25" s="195"/>
      <c r="BJ25" s="235">
        <f t="shared" si="0"/>
        <v>958079</v>
      </c>
      <c r="BK25" s="355">
        <f t="shared" si="1"/>
        <v>578548</v>
      </c>
      <c r="BL25" s="356">
        <f t="shared" si="2"/>
        <v>379531</v>
      </c>
    </row>
    <row r="26" spans="1:64" x14ac:dyDescent="0.15">
      <c r="A26" s="171" t="s">
        <v>14</v>
      </c>
      <c r="B26" s="122" t="s">
        <v>55</v>
      </c>
      <c r="C26" s="354">
        <v>197</v>
      </c>
      <c r="D26" s="354">
        <v>33</v>
      </c>
      <c r="E26" s="354">
        <v>290</v>
      </c>
      <c r="F26" s="354">
        <v>109</v>
      </c>
      <c r="G26" s="354">
        <v>16781</v>
      </c>
      <c r="H26" s="354">
        <v>1258</v>
      </c>
      <c r="I26" s="354">
        <v>5277</v>
      </c>
      <c r="J26" s="354">
        <v>6372</v>
      </c>
      <c r="K26" s="354">
        <v>1369</v>
      </c>
      <c r="L26" s="354">
        <v>1173</v>
      </c>
      <c r="M26" s="354">
        <v>3313</v>
      </c>
      <c r="N26" s="354">
        <v>22307</v>
      </c>
      <c r="O26" s="354">
        <v>9094</v>
      </c>
      <c r="P26" s="354">
        <v>3817</v>
      </c>
      <c r="Q26" s="354">
        <v>1049</v>
      </c>
      <c r="R26" s="354">
        <v>3124</v>
      </c>
      <c r="S26" s="354">
        <v>2497</v>
      </c>
      <c r="T26" s="354">
        <v>2081</v>
      </c>
      <c r="U26" s="354">
        <v>4700</v>
      </c>
      <c r="V26" s="354">
        <v>4000</v>
      </c>
      <c r="W26" s="354">
        <v>2546</v>
      </c>
      <c r="X26" s="354">
        <v>26468</v>
      </c>
      <c r="Y26" s="354">
        <v>6079</v>
      </c>
      <c r="Z26" s="354">
        <v>13068</v>
      </c>
      <c r="AA26" s="354">
        <v>718</v>
      </c>
      <c r="AB26" s="354">
        <v>712</v>
      </c>
      <c r="AC26" s="354">
        <v>19370</v>
      </c>
      <c r="AD26" s="354">
        <v>18834</v>
      </c>
      <c r="AE26" s="354">
        <v>228</v>
      </c>
      <c r="AF26" s="354">
        <v>5179</v>
      </c>
      <c r="AG26" s="354">
        <v>14749</v>
      </c>
      <c r="AH26" s="354">
        <v>10819</v>
      </c>
      <c r="AI26" s="354">
        <v>30916</v>
      </c>
      <c r="AJ26" s="354">
        <v>11256</v>
      </c>
      <c r="AK26" s="354">
        <v>8833</v>
      </c>
      <c r="AL26" s="354">
        <v>14016</v>
      </c>
      <c r="AM26" s="354">
        <v>15034</v>
      </c>
      <c r="AN26" s="354">
        <v>3406</v>
      </c>
      <c r="AO26" s="354">
        <v>324</v>
      </c>
      <c r="AP26" s="194">
        <v>291396</v>
      </c>
      <c r="AQ26" s="354">
        <v>11133</v>
      </c>
      <c r="AR26" s="354">
        <v>146710</v>
      </c>
      <c r="AS26" s="354">
        <v>1</v>
      </c>
      <c r="AT26" s="354">
        <v>2902</v>
      </c>
      <c r="AU26" s="354">
        <v>32595</v>
      </c>
      <c r="AV26" s="354">
        <v>967</v>
      </c>
      <c r="AW26" s="354">
        <v>194308</v>
      </c>
      <c r="AX26" s="354">
        <v>485704</v>
      </c>
      <c r="AY26" s="354">
        <v>56330</v>
      </c>
      <c r="AZ26" s="354">
        <v>302790</v>
      </c>
      <c r="BA26" s="354">
        <v>359120</v>
      </c>
      <c r="BB26" s="354">
        <v>553428</v>
      </c>
      <c r="BC26" s="354">
        <v>844824</v>
      </c>
      <c r="BD26" s="354">
        <v>-154791</v>
      </c>
      <c r="BE26" s="354">
        <v>-232350</v>
      </c>
      <c r="BF26" s="354">
        <v>-387141</v>
      </c>
      <c r="BG26" s="354">
        <v>166287</v>
      </c>
      <c r="BH26" s="194">
        <v>457683</v>
      </c>
      <c r="BI26" s="195"/>
      <c r="BJ26" s="235">
        <f t="shared" si="0"/>
        <v>359120</v>
      </c>
      <c r="BK26" s="355">
        <f t="shared" si="1"/>
        <v>387141</v>
      </c>
      <c r="BL26" s="356">
        <f t="shared" si="2"/>
        <v>-28021</v>
      </c>
    </row>
    <row r="27" spans="1:64" x14ac:dyDescent="0.15">
      <c r="A27" s="171" t="s">
        <v>15</v>
      </c>
      <c r="B27" s="122" t="s">
        <v>36</v>
      </c>
      <c r="C27" s="354">
        <v>528</v>
      </c>
      <c r="D27" s="354">
        <v>13</v>
      </c>
      <c r="E27" s="354">
        <v>60</v>
      </c>
      <c r="F27" s="354">
        <v>139</v>
      </c>
      <c r="G27" s="354">
        <v>1261</v>
      </c>
      <c r="H27" s="354">
        <v>142</v>
      </c>
      <c r="I27" s="354">
        <v>1286</v>
      </c>
      <c r="J27" s="354">
        <v>5043</v>
      </c>
      <c r="K27" s="354">
        <v>141</v>
      </c>
      <c r="L27" s="354">
        <v>1701</v>
      </c>
      <c r="M27" s="354">
        <v>1478</v>
      </c>
      <c r="N27" s="354">
        <v>11613</v>
      </c>
      <c r="O27" s="354">
        <v>810</v>
      </c>
      <c r="P27" s="354">
        <v>1930</v>
      </c>
      <c r="Q27" s="354">
        <v>1813</v>
      </c>
      <c r="R27" s="354">
        <v>1439</v>
      </c>
      <c r="S27" s="354">
        <v>212</v>
      </c>
      <c r="T27" s="354">
        <v>897</v>
      </c>
      <c r="U27" s="354">
        <v>2548</v>
      </c>
      <c r="V27" s="354">
        <v>1027</v>
      </c>
      <c r="W27" s="354">
        <v>1350</v>
      </c>
      <c r="X27" s="354">
        <v>698</v>
      </c>
      <c r="Y27" s="354">
        <v>1519</v>
      </c>
      <c r="Z27" s="354">
        <v>17436</v>
      </c>
      <c r="AA27" s="354">
        <v>5512</v>
      </c>
      <c r="AB27" s="354">
        <v>563</v>
      </c>
      <c r="AC27" s="354">
        <v>9892</v>
      </c>
      <c r="AD27" s="354">
        <v>3011</v>
      </c>
      <c r="AE27" s="354">
        <v>29236</v>
      </c>
      <c r="AF27" s="354">
        <v>12086</v>
      </c>
      <c r="AG27" s="354">
        <v>1902</v>
      </c>
      <c r="AH27" s="354">
        <v>10893</v>
      </c>
      <c r="AI27" s="354">
        <v>9451</v>
      </c>
      <c r="AJ27" s="354">
        <v>6579</v>
      </c>
      <c r="AK27" s="354">
        <v>271</v>
      </c>
      <c r="AL27" s="354">
        <v>2595</v>
      </c>
      <c r="AM27" s="354">
        <v>5258</v>
      </c>
      <c r="AN27" s="354">
        <v>0</v>
      </c>
      <c r="AO27" s="354">
        <v>25</v>
      </c>
      <c r="AP27" s="194">
        <v>152358</v>
      </c>
      <c r="AQ27" s="354">
        <v>0</v>
      </c>
      <c r="AR27" s="354">
        <v>0</v>
      </c>
      <c r="AS27" s="354">
        <v>0</v>
      </c>
      <c r="AT27" s="354">
        <v>560938</v>
      </c>
      <c r="AU27" s="354">
        <v>1138937</v>
      </c>
      <c r="AV27" s="354">
        <v>0</v>
      </c>
      <c r="AW27" s="354">
        <v>1699875</v>
      </c>
      <c r="AX27" s="354">
        <v>1852233</v>
      </c>
      <c r="AY27" s="354">
        <v>0</v>
      </c>
      <c r="AZ27" s="354">
        <v>0</v>
      </c>
      <c r="BA27" s="354">
        <v>0</v>
      </c>
      <c r="BB27" s="354">
        <v>1699875</v>
      </c>
      <c r="BC27" s="354">
        <v>1852233</v>
      </c>
      <c r="BD27" s="354">
        <v>0</v>
      </c>
      <c r="BE27" s="354">
        <v>0</v>
      </c>
      <c r="BF27" s="354">
        <v>0</v>
      </c>
      <c r="BG27" s="354">
        <v>1699875</v>
      </c>
      <c r="BH27" s="194">
        <v>1852233</v>
      </c>
      <c r="BI27" s="195"/>
      <c r="BJ27" s="235">
        <f t="shared" si="0"/>
        <v>0</v>
      </c>
      <c r="BK27" s="355">
        <f t="shared" si="1"/>
        <v>0</v>
      </c>
      <c r="BL27" s="356">
        <f t="shared" si="2"/>
        <v>0</v>
      </c>
    </row>
    <row r="28" spans="1:64" x14ac:dyDescent="0.15">
      <c r="A28" s="171" t="s">
        <v>16</v>
      </c>
      <c r="B28" s="122" t="s">
        <v>154</v>
      </c>
      <c r="C28" s="354">
        <v>1715</v>
      </c>
      <c r="D28" s="354">
        <v>40</v>
      </c>
      <c r="E28" s="354">
        <v>231</v>
      </c>
      <c r="F28" s="354">
        <v>513</v>
      </c>
      <c r="G28" s="354">
        <v>29902</v>
      </c>
      <c r="H28" s="354">
        <v>2054</v>
      </c>
      <c r="I28" s="354">
        <v>16183</v>
      </c>
      <c r="J28" s="354">
        <v>55814</v>
      </c>
      <c r="K28" s="354">
        <v>1288</v>
      </c>
      <c r="L28" s="354">
        <v>18108</v>
      </c>
      <c r="M28" s="354">
        <v>14883</v>
      </c>
      <c r="N28" s="354">
        <v>152943</v>
      </c>
      <c r="O28" s="354">
        <v>12346</v>
      </c>
      <c r="P28" s="354">
        <v>15273</v>
      </c>
      <c r="Q28" s="354">
        <v>11991</v>
      </c>
      <c r="R28" s="354">
        <v>8580</v>
      </c>
      <c r="S28" s="354">
        <v>2629</v>
      </c>
      <c r="T28" s="354">
        <v>8740</v>
      </c>
      <c r="U28" s="354">
        <v>15744</v>
      </c>
      <c r="V28" s="354">
        <v>2756</v>
      </c>
      <c r="W28" s="354">
        <v>17862</v>
      </c>
      <c r="X28" s="354">
        <v>6684</v>
      </c>
      <c r="Y28" s="354">
        <v>6339</v>
      </c>
      <c r="Z28" s="354">
        <v>98845</v>
      </c>
      <c r="AA28" s="354">
        <v>8430</v>
      </c>
      <c r="AB28" s="354">
        <v>16414</v>
      </c>
      <c r="AC28" s="354">
        <v>81268</v>
      </c>
      <c r="AD28" s="354">
        <v>6050</v>
      </c>
      <c r="AE28" s="354">
        <v>12184</v>
      </c>
      <c r="AF28" s="354">
        <v>31318</v>
      </c>
      <c r="AG28" s="354">
        <v>4615</v>
      </c>
      <c r="AH28" s="354">
        <v>14679</v>
      </c>
      <c r="AI28" s="354">
        <v>33213</v>
      </c>
      <c r="AJ28" s="354">
        <v>34865</v>
      </c>
      <c r="AK28" s="354">
        <v>832</v>
      </c>
      <c r="AL28" s="354">
        <v>10492</v>
      </c>
      <c r="AM28" s="354">
        <v>84256</v>
      </c>
      <c r="AN28" s="354">
        <v>0</v>
      </c>
      <c r="AO28" s="354">
        <v>860</v>
      </c>
      <c r="AP28" s="194">
        <v>840939</v>
      </c>
      <c r="AQ28" s="354">
        <v>153</v>
      </c>
      <c r="AR28" s="354">
        <v>190214</v>
      </c>
      <c r="AS28" s="354">
        <v>0</v>
      </c>
      <c r="AT28" s="354">
        <v>0</v>
      </c>
      <c r="AU28" s="354">
        <v>0</v>
      </c>
      <c r="AV28" s="354">
        <v>0</v>
      </c>
      <c r="AW28" s="354">
        <v>190367</v>
      </c>
      <c r="AX28" s="354">
        <v>1031306</v>
      </c>
      <c r="AY28" s="354">
        <v>975</v>
      </c>
      <c r="AZ28" s="354">
        <v>66155</v>
      </c>
      <c r="BA28" s="354">
        <v>67130</v>
      </c>
      <c r="BB28" s="354">
        <v>257497</v>
      </c>
      <c r="BC28" s="354">
        <v>1098436</v>
      </c>
      <c r="BD28" s="354">
        <v>-124</v>
      </c>
      <c r="BE28" s="354">
        <v>-3300</v>
      </c>
      <c r="BF28" s="354">
        <v>-3424</v>
      </c>
      <c r="BG28" s="354">
        <v>254073</v>
      </c>
      <c r="BH28" s="194">
        <v>1095012</v>
      </c>
      <c r="BI28" s="195"/>
      <c r="BJ28" s="235">
        <f t="shared" si="0"/>
        <v>67130</v>
      </c>
      <c r="BK28" s="355">
        <f t="shared" si="1"/>
        <v>3424</v>
      </c>
      <c r="BL28" s="356">
        <f t="shared" si="2"/>
        <v>63706</v>
      </c>
    </row>
    <row r="29" spans="1:64" x14ac:dyDescent="0.15">
      <c r="A29" s="171" t="s">
        <v>17</v>
      </c>
      <c r="B29" s="122" t="s">
        <v>229</v>
      </c>
      <c r="C29" s="354">
        <v>178</v>
      </c>
      <c r="D29" s="354">
        <v>1</v>
      </c>
      <c r="E29" s="354">
        <v>14</v>
      </c>
      <c r="F29" s="354">
        <v>78</v>
      </c>
      <c r="G29" s="354">
        <v>4137</v>
      </c>
      <c r="H29" s="354">
        <v>117</v>
      </c>
      <c r="I29" s="354">
        <v>756</v>
      </c>
      <c r="J29" s="354">
        <v>3415</v>
      </c>
      <c r="K29" s="354">
        <v>201</v>
      </c>
      <c r="L29" s="354">
        <v>534</v>
      </c>
      <c r="M29" s="354">
        <v>373</v>
      </c>
      <c r="N29" s="354">
        <v>3376</v>
      </c>
      <c r="O29" s="354">
        <v>270</v>
      </c>
      <c r="P29" s="354">
        <v>445</v>
      </c>
      <c r="Q29" s="354">
        <v>502</v>
      </c>
      <c r="R29" s="354">
        <v>427</v>
      </c>
      <c r="S29" s="354">
        <v>95</v>
      </c>
      <c r="T29" s="354">
        <v>605</v>
      </c>
      <c r="U29" s="354">
        <v>860</v>
      </c>
      <c r="V29" s="354">
        <v>108</v>
      </c>
      <c r="W29" s="354">
        <v>614</v>
      </c>
      <c r="X29" s="354">
        <v>476</v>
      </c>
      <c r="Y29" s="354">
        <v>1602</v>
      </c>
      <c r="Z29" s="354">
        <v>952</v>
      </c>
      <c r="AA29" s="354">
        <v>15643</v>
      </c>
      <c r="AB29" s="354">
        <v>1652</v>
      </c>
      <c r="AC29" s="354">
        <v>9316</v>
      </c>
      <c r="AD29" s="354">
        <v>1546</v>
      </c>
      <c r="AE29" s="354">
        <v>1259</v>
      </c>
      <c r="AF29" s="354">
        <v>4662</v>
      </c>
      <c r="AG29" s="354">
        <v>2582</v>
      </c>
      <c r="AH29" s="354">
        <v>5110</v>
      </c>
      <c r="AI29" s="354">
        <v>14987</v>
      </c>
      <c r="AJ29" s="354">
        <v>13621</v>
      </c>
      <c r="AK29" s="354">
        <v>416</v>
      </c>
      <c r="AL29" s="354">
        <v>1752</v>
      </c>
      <c r="AM29" s="354">
        <v>20442</v>
      </c>
      <c r="AN29" s="354">
        <v>0</v>
      </c>
      <c r="AO29" s="354">
        <v>326</v>
      </c>
      <c r="AP29" s="194">
        <v>113450</v>
      </c>
      <c r="AQ29" s="354">
        <v>142</v>
      </c>
      <c r="AR29" s="354">
        <v>74627</v>
      </c>
      <c r="AS29" s="354">
        <v>-1549</v>
      </c>
      <c r="AT29" s="354">
        <v>0</v>
      </c>
      <c r="AU29" s="354">
        <v>0</v>
      </c>
      <c r="AV29" s="354">
        <v>0</v>
      </c>
      <c r="AW29" s="354">
        <v>73220</v>
      </c>
      <c r="AX29" s="354">
        <v>186670</v>
      </c>
      <c r="AY29" s="354">
        <v>1179</v>
      </c>
      <c r="AZ29" s="354">
        <v>0</v>
      </c>
      <c r="BA29" s="354">
        <v>1179</v>
      </c>
      <c r="BB29" s="354">
        <v>74399</v>
      </c>
      <c r="BC29" s="354">
        <v>187849</v>
      </c>
      <c r="BD29" s="354">
        <v>-49</v>
      </c>
      <c r="BE29" s="354">
        <v>0</v>
      </c>
      <c r="BF29" s="354">
        <v>-49</v>
      </c>
      <c r="BG29" s="354">
        <v>74350</v>
      </c>
      <c r="BH29" s="194">
        <v>187800</v>
      </c>
      <c r="BI29" s="195"/>
      <c r="BJ29" s="235">
        <f t="shared" si="0"/>
        <v>1179</v>
      </c>
      <c r="BK29" s="355">
        <f t="shared" si="1"/>
        <v>49</v>
      </c>
      <c r="BL29" s="356">
        <f t="shared" si="2"/>
        <v>1130</v>
      </c>
    </row>
    <row r="30" spans="1:64" x14ac:dyDescent="0.15">
      <c r="A30" s="171" t="s">
        <v>18</v>
      </c>
      <c r="B30" s="122" t="s">
        <v>230</v>
      </c>
      <c r="C30" s="354">
        <v>88</v>
      </c>
      <c r="D30" s="354">
        <v>0</v>
      </c>
      <c r="E30" s="354">
        <v>0</v>
      </c>
      <c r="F30" s="354">
        <v>41</v>
      </c>
      <c r="G30" s="354">
        <v>1404</v>
      </c>
      <c r="H30" s="354">
        <v>13</v>
      </c>
      <c r="I30" s="354">
        <v>370</v>
      </c>
      <c r="J30" s="354">
        <v>3669</v>
      </c>
      <c r="K30" s="354">
        <v>14</v>
      </c>
      <c r="L30" s="354">
        <v>33</v>
      </c>
      <c r="M30" s="354">
        <v>588</v>
      </c>
      <c r="N30" s="354">
        <v>263</v>
      </c>
      <c r="O30" s="354">
        <v>15</v>
      </c>
      <c r="P30" s="354">
        <v>53</v>
      </c>
      <c r="Q30" s="354">
        <v>201</v>
      </c>
      <c r="R30" s="354">
        <v>20</v>
      </c>
      <c r="S30" s="354">
        <v>30</v>
      </c>
      <c r="T30" s="354">
        <v>185</v>
      </c>
      <c r="U30" s="354">
        <v>238</v>
      </c>
      <c r="V30" s="354">
        <v>100</v>
      </c>
      <c r="W30" s="354">
        <v>2459</v>
      </c>
      <c r="X30" s="354">
        <v>99</v>
      </c>
      <c r="Y30" s="354">
        <v>3150</v>
      </c>
      <c r="Z30" s="354">
        <v>6615</v>
      </c>
      <c r="AA30" s="354">
        <v>342</v>
      </c>
      <c r="AB30" s="354">
        <v>0</v>
      </c>
      <c r="AC30" s="354">
        <v>4019</v>
      </c>
      <c r="AD30" s="354">
        <v>3694</v>
      </c>
      <c r="AE30" s="354">
        <v>40</v>
      </c>
      <c r="AF30" s="354">
        <v>12150</v>
      </c>
      <c r="AG30" s="354">
        <v>4969</v>
      </c>
      <c r="AH30" s="354">
        <v>36016</v>
      </c>
      <c r="AI30" s="354">
        <v>8558</v>
      </c>
      <c r="AJ30" s="354">
        <v>10419</v>
      </c>
      <c r="AK30" s="354">
        <v>5</v>
      </c>
      <c r="AL30" s="354">
        <v>637</v>
      </c>
      <c r="AM30" s="354">
        <v>40708</v>
      </c>
      <c r="AN30" s="354">
        <v>0</v>
      </c>
      <c r="AO30" s="354">
        <v>2705</v>
      </c>
      <c r="AP30" s="194">
        <v>143910</v>
      </c>
      <c r="AQ30" s="354">
        <v>0</v>
      </c>
      <c r="AR30" s="354">
        <v>12909</v>
      </c>
      <c r="AS30" s="354">
        <v>34768</v>
      </c>
      <c r="AT30" s="354">
        <v>0</v>
      </c>
      <c r="AU30" s="354">
        <v>0</v>
      </c>
      <c r="AV30" s="354">
        <v>0</v>
      </c>
      <c r="AW30" s="354">
        <v>47677</v>
      </c>
      <c r="AX30" s="354">
        <v>191587</v>
      </c>
      <c r="AY30" s="354">
        <v>295</v>
      </c>
      <c r="AZ30" s="354">
        <v>0</v>
      </c>
      <c r="BA30" s="354">
        <v>295</v>
      </c>
      <c r="BB30" s="354">
        <v>47972</v>
      </c>
      <c r="BC30" s="354">
        <v>191882</v>
      </c>
      <c r="BD30" s="354">
        <v>-15</v>
      </c>
      <c r="BE30" s="354">
        <v>-13931</v>
      </c>
      <c r="BF30" s="354">
        <v>-13946</v>
      </c>
      <c r="BG30" s="354">
        <v>34026</v>
      </c>
      <c r="BH30" s="194">
        <v>177936</v>
      </c>
      <c r="BI30" s="195"/>
      <c r="BJ30" s="235">
        <f t="shared" si="0"/>
        <v>295</v>
      </c>
      <c r="BK30" s="355">
        <f t="shared" si="1"/>
        <v>13946</v>
      </c>
      <c r="BL30" s="356">
        <f t="shared" si="2"/>
        <v>-13651</v>
      </c>
    </row>
    <row r="31" spans="1:64" x14ac:dyDescent="0.15">
      <c r="A31" s="171" t="s">
        <v>19</v>
      </c>
      <c r="B31" s="122" t="s">
        <v>231</v>
      </c>
      <c r="C31" s="354">
        <v>13181</v>
      </c>
      <c r="D31" s="354">
        <v>167</v>
      </c>
      <c r="E31" s="354">
        <v>2938</v>
      </c>
      <c r="F31" s="354">
        <v>816</v>
      </c>
      <c r="G31" s="354">
        <v>154142</v>
      </c>
      <c r="H31" s="354">
        <v>6310</v>
      </c>
      <c r="I31" s="354">
        <v>32044</v>
      </c>
      <c r="J31" s="354">
        <v>68625</v>
      </c>
      <c r="K31" s="354">
        <v>2268</v>
      </c>
      <c r="L31" s="354">
        <v>31370</v>
      </c>
      <c r="M31" s="354">
        <v>9728</v>
      </c>
      <c r="N31" s="354">
        <v>71909</v>
      </c>
      <c r="O31" s="354">
        <v>9878</v>
      </c>
      <c r="P31" s="354">
        <v>28239</v>
      </c>
      <c r="Q31" s="354">
        <v>48490</v>
      </c>
      <c r="R31" s="354">
        <v>35102</v>
      </c>
      <c r="S31" s="354">
        <v>13064</v>
      </c>
      <c r="T31" s="354">
        <v>13706</v>
      </c>
      <c r="U31" s="354">
        <v>80726</v>
      </c>
      <c r="V31" s="354">
        <v>26484</v>
      </c>
      <c r="W31" s="354">
        <v>45808</v>
      </c>
      <c r="X31" s="354">
        <v>35205</v>
      </c>
      <c r="Y31" s="354">
        <v>106756</v>
      </c>
      <c r="Z31" s="354">
        <v>23341</v>
      </c>
      <c r="AA31" s="354">
        <v>3667</v>
      </c>
      <c r="AB31" s="354">
        <v>3006</v>
      </c>
      <c r="AC31" s="354">
        <v>40827</v>
      </c>
      <c r="AD31" s="354">
        <v>7299</v>
      </c>
      <c r="AE31" s="354">
        <v>4581</v>
      </c>
      <c r="AF31" s="354">
        <v>21058</v>
      </c>
      <c r="AG31" s="354">
        <v>9482</v>
      </c>
      <c r="AH31" s="354">
        <v>13390</v>
      </c>
      <c r="AI31" s="354">
        <v>34499</v>
      </c>
      <c r="AJ31" s="354">
        <v>148218</v>
      </c>
      <c r="AK31" s="354">
        <v>6793</v>
      </c>
      <c r="AL31" s="354">
        <v>47856</v>
      </c>
      <c r="AM31" s="354">
        <v>189751</v>
      </c>
      <c r="AN31" s="354">
        <v>12207</v>
      </c>
      <c r="AO31" s="354">
        <v>2131</v>
      </c>
      <c r="AP31" s="194">
        <v>1405062</v>
      </c>
      <c r="AQ31" s="354">
        <v>54057</v>
      </c>
      <c r="AR31" s="354">
        <v>2088774</v>
      </c>
      <c r="AS31" s="354">
        <v>349</v>
      </c>
      <c r="AT31" s="354">
        <v>15588</v>
      </c>
      <c r="AU31" s="354">
        <v>339326</v>
      </c>
      <c r="AV31" s="354">
        <v>3125</v>
      </c>
      <c r="AW31" s="354">
        <v>2501219</v>
      </c>
      <c r="AX31" s="354">
        <v>3906281</v>
      </c>
      <c r="AY31" s="354">
        <v>143258</v>
      </c>
      <c r="AZ31" s="354">
        <v>1052434</v>
      </c>
      <c r="BA31" s="354">
        <v>1195692</v>
      </c>
      <c r="BB31" s="354">
        <v>3696911</v>
      </c>
      <c r="BC31" s="354">
        <v>5101973</v>
      </c>
      <c r="BD31" s="354">
        <v>-23224</v>
      </c>
      <c r="BE31" s="354">
        <v>-2201084</v>
      </c>
      <c r="BF31" s="354">
        <v>-2224308</v>
      </c>
      <c r="BG31" s="354">
        <v>1472603</v>
      </c>
      <c r="BH31" s="194">
        <v>2877665</v>
      </c>
      <c r="BI31" s="195"/>
      <c r="BJ31" s="235">
        <f t="shared" si="0"/>
        <v>1195692</v>
      </c>
      <c r="BK31" s="355">
        <f t="shared" si="1"/>
        <v>2224308</v>
      </c>
      <c r="BL31" s="356">
        <f t="shared" si="2"/>
        <v>-1028616</v>
      </c>
    </row>
    <row r="32" spans="1:64" x14ac:dyDescent="0.15">
      <c r="A32" s="171" t="s">
        <v>20</v>
      </c>
      <c r="B32" s="122" t="s">
        <v>37</v>
      </c>
      <c r="C32" s="354">
        <v>1405</v>
      </c>
      <c r="D32" s="354">
        <v>112</v>
      </c>
      <c r="E32" s="354">
        <v>460</v>
      </c>
      <c r="F32" s="354">
        <v>1112</v>
      </c>
      <c r="G32" s="354">
        <v>11344</v>
      </c>
      <c r="H32" s="354">
        <v>1506</v>
      </c>
      <c r="I32" s="354">
        <v>3546</v>
      </c>
      <c r="J32" s="354">
        <v>10166</v>
      </c>
      <c r="K32" s="354">
        <v>564</v>
      </c>
      <c r="L32" s="354">
        <v>2225</v>
      </c>
      <c r="M32" s="354">
        <v>2731</v>
      </c>
      <c r="N32" s="354">
        <v>13264</v>
      </c>
      <c r="O32" s="354">
        <v>2206</v>
      </c>
      <c r="P32" s="354">
        <v>7674</v>
      </c>
      <c r="Q32" s="354">
        <v>9278</v>
      </c>
      <c r="R32" s="354">
        <v>5877</v>
      </c>
      <c r="S32" s="354">
        <v>1858</v>
      </c>
      <c r="T32" s="354">
        <v>1810</v>
      </c>
      <c r="U32" s="354">
        <v>9139</v>
      </c>
      <c r="V32" s="354">
        <v>2488</v>
      </c>
      <c r="W32" s="354">
        <v>11063</v>
      </c>
      <c r="X32" s="354">
        <v>8302</v>
      </c>
      <c r="Y32" s="354">
        <v>24807</v>
      </c>
      <c r="Z32" s="354">
        <v>15848</v>
      </c>
      <c r="AA32" s="354">
        <v>4812</v>
      </c>
      <c r="AB32" s="354">
        <v>5451</v>
      </c>
      <c r="AC32" s="354">
        <v>50460</v>
      </c>
      <c r="AD32" s="354">
        <v>52856</v>
      </c>
      <c r="AE32" s="354">
        <v>247803</v>
      </c>
      <c r="AF32" s="354">
        <v>40037</v>
      </c>
      <c r="AG32" s="354">
        <v>6134</v>
      </c>
      <c r="AH32" s="354">
        <v>25479</v>
      </c>
      <c r="AI32" s="354">
        <v>14117</v>
      </c>
      <c r="AJ32" s="354">
        <v>23818</v>
      </c>
      <c r="AK32" s="354">
        <v>4942</v>
      </c>
      <c r="AL32" s="354">
        <v>16513</v>
      </c>
      <c r="AM32" s="354">
        <v>18083</v>
      </c>
      <c r="AN32" s="354">
        <v>0</v>
      </c>
      <c r="AO32" s="354">
        <v>630</v>
      </c>
      <c r="AP32" s="194">
        <v>659920</v>
      </c>
      <c r="AQ32" s="354">
        <v>13</v>
      </c>
      <c r="AR32" s="354">
        <v>603961</v>
      </c>
      <c r="AS32" s="354">
        <v>0</v>
      </c>
      <c r="AT32" s="354">
        <v>0</v>
      </c>
      <c r="AU32" s="354">
        <v>0</v>
      </c>
      <c r="AV32" s="354">
        <v>0</v>
      </c>
      <c r="AW32" s="354">
        <v>603974</v>
      </c>
      <c r="AX32" s="354">
        <v>1263894</v>
      </c>
      <c r="AY32" s="354">
        <v>66611</v>
      </c>
      <c r="AZ32" s="354">
        <v>34055</v>
      </c>
      <c r="BA32" s="354">
        <v>100666</v>
      </c>
      <c r="BB32" s="354">
        <v>704640</v>
      </c>
      <c r="BC32" s="354">
        <v>1364560</v>
      </c>
      <c r="BD32" s="354">
        <v>-56193</v>
      </c>
      <c r="BE32" s="354">
        <v>-132861</v>
      </c>
      <c r="BF32" s="354">
        <v>-189054</v>
      </c>
      <c r="BG32" s="354">
        <v>515586</v>
      </c>
      <c r="BH32" s="194">
        <v>1175506</v>
      </c>
      <c r="BI32" s="195"/>
      <c r="BJ32" s="235">
        <f t="shared" si="0"/>
        <v>100666</v>
      </c>
      <c r="BK32" s="355">
        <f t="shared" si="1"/>
        <v>189054</v>
      </c>
      <c r="BL32" s="356">
        <f t="shared" si="2"/>
        <v>-88388</v>
      </c>
    </row>
    <row r="33" spans="1:64" x14ac:dyDescent="0.15">
      <c r="A33" s="171" t="s">
        <v>21</v>
      </c>
      <c r="B33" s="122" t="s">
        <v>38</v>
      </c>
      <c r="C33" s="354">
        <v>790</v>
      </c>
      <c r="D33" s="354">
        <v>8</v>
      </c>
      <c r="E33" s="354">
        <v>46</v>
      </c>
      <c r="F33" s="354">
        <v>141</v>
      </c>
      <c r="G33" s="354">
        <v>5619</v>
      </c>
      <c r="H33" s="354">
        <v>296</v>
      </c>
      <c r="I33" s="354">
        <v>895</v>
      </c>
      <c r="J33" s="354">
        <v>3362</v>
      </c>
      <c r="K33" s="354">
        <v>77</v>
      </c>
      <c r="L33" s="354">
        <v>1833</v>
      </c>
      <c r="M33" s="354">
        <v>754</v>
      </c>
      <c r="N33" s="354">
        <v>3908</v>
      </c>
      <c r="O33" s="354">
        <v>295</v>
      </c>
      <c r="P33" s="354">
        <v>2341</v>
      </c>
      <c r="Q33" s="354">
        <v>2706</v>
      </c>
      <c r="R33" s="354">
        <v>1939</v>
      </c>
      <c r="S33" s="354">
        <v>621</v>
      </c>
      <c r="T33" s="354">
        <v>433</v>
      </c>
      <c r="U33" s="354">
        <v>4450</v>
      </c>
      <c r="V33" s="354">
        <v>1334</v>
      </c>
      <c r="W33" s="354">
        <v>1357</v>
      </c>
      <c r="X33" s="354">
        <v>1255</v>
      </c>
      <c r="Y33" s="354">
        <v>9837</v>
      </c>
      <c r="Z33" s="354">
        <v>6255</v>
      </c>
      <c r="AA33" s="354">
        <v>277</v>
      </c>
      <c r="AB33" s="354">
        <v>379</v>
      </c>
      <c r="AC33" s="354">
        <v>74686</v>
      </c>
      <c r="AD33" s="354">
        <v>18198</v>
      </c>
      <c r="AE33" s="354">
        <v>91635</v>
      </c>
      <c r="AF33" s="354">
        <v>50800</v>
      </c>
      <c r="AG33" s="354">
        <v>14788</v>
      </c>
      <c r="AH33" s="354">
        <v>2062</v>
      </c>
      <c r="AI33" s="354">
        <v>14936</v>
      </c>
      <c r="AJ33" s="354">
        <v>47957</v>
      </c>
      <c r="AK33" s="354">
        <v>3193</v>
      </c>
      <c r="AL33" s="354">
        <v>13944</v>
      </c>
      <c r="AM33" s="354">
        <v>30901</v>
      </c>
      <c r="AN33" s="354">
        <v>0</v>
      </c>
      <c r="AO33" s="354">
        <v>5996</v>
      </c>
      <c r="AP33" s="194">
        <v>420304</v>
      </c>
      <c r="AQ33" s="354">
        <v>0</v>
      </c>
      <c r="AR33" s="354">
        <v>2682591</v>
      </c>
      <c r="AS33" s="354">
        <v>737</v>
      </c>
      <c r="AT33" s="354">
        <v>0</v>
      </c>
      <c r="AU33" s="354">
        <v>125570</v>
      </c>
      <c r="AV33" s="354">
        <v>0</v>
      </c>
      <c r="AW33" s="354">
        <v>2808898</v>
      </c>
      <c r="AX33" s="354">
        <v>3229202</v>
      </c>
      <c r="AY33" s="354">
        <v>1610</v>
      </c>
      <c r="AZ33" s="354">
        <v>31793</v>
      </c>
      <c r="BA33" s="354">
        <v>33403</v>
      </c>
      <c r="BB33" s="354">
        <v>2842301</v>
      </c>
      <c r="BC33" s="354">
        <v>3262605</v>
      </c>
      <c r="BD33" s="354">
        <v>-92</v>
      </c>
      <c r="BE33" s="354">
        <v>-20342</v>
      </c>
      <c r="BF33" s="354">
        <v>-20434</v>
      </c>
      <c r="BG33" s="354">
        <v>2821867</v>
      </c>
      <c r="BH33" s="194">
        <v>3242171</v>
      </c>
      <c r="BI33" s="195"/>
      <c r="BJ33" s="235">
        <f t="shared" si="0"/>
        <v>33403</v>
      </c>
      <c r="BK33" s="355">
        <f t="shared" si="1"/>
        <v>20434</v>
      </c>
      <c r="BL33" s="356">
        <f t="shared" si="2"/>
        <v>12969</v>
      </c>
    </row>
    <row r="34" spans="1:64" x14ac:dyDescent="0.15">
      <c r="A34" s="171" t="s">
        <v>22</v>
      </c>
      <c r="B34" s="122" t="s">
        <v>471</v>
      </c>
      <c r="C34" s="354">
        <v>5828</v>
      </c>
      <c r="D34" s="354">
        <v>350</v>
      </c>
      <c r="E34" s="354">
        <v>1044</v>
      </c>
      <c r="F34" s="354">
        <v>642</v>
      </c>
      <c r="G34" s="354">
        <v>59052</v>
      </c>
      <c r="H34" s="354">
        <v>1644</v>
      </c>
      <c r="I34" s="354">
        <v>13070</v>
      </c>
      <c r="J34" s="354">
        <v>36427</v>
      </c>
      <c r="K34" s="354">
        <v>3924</v>
      </c>
      <c r="L34" s="354">
        <v>10285</v>
      </c>
      <c r="M34" s="354">
        <v>11475</v>
      </c>
      <c r="N34" s="354">
        <v>52561</v>
      </c>
      <c r="O34" s="354">
        <v>6257</v>
      </c>
      <c r="P34" s="354">
        <v>13453</v>
      </c>
      <c r="Q34" s="354">
        <v>20859</v>
      </c>
      <c r="R34" s="354">
        <v>12253</v>
      </c>
      <c r="S34" s="354">
        <v>4930</v>
      </c>
      <c r="T34" s="354">
        <v>5377</v>
      </c>
      <c r="U34" s="354">
        <v>31685</v>
      </c>
      <c r="V34" s="354">
        <v>12135</v>
      </c>
      <c r="W34" s="354">
        <v>16662</v>
      </c>
      <c r="X34" s="354">
        <v>43888</v>
      </c>
      <c r="Y34" s="354">
        <v>53212</v>
      </c>
      <c r="Z34" s="354">
        <v>43335</v>
      </c>
      <c r="AA34" s="354">
        <v>2818</v>
      </c>
      <c r="AB34" s="354">
        <v>7797</v>
      </c>
      <c r="AC34" s="354">
        <v>61746</v>
      </c>
      <c r="AD34" s="354">
        <v>34699</v>
      </c>
      <c r="AE34" s="354">
        <v>3461</v>
      </c>
      <c r="AF34" s="354">
        <v>154514</v>
      </c>
      <c r="AG34" s="354">
        <v>14978</v>
      </c>
      <c r="AH34" s="354">
        <v>28917</v>
      </c>
      <c r="AI34" s="354">
        <v>33048</v>
      </c>
      <c r="AJ34" s="354">
        <v>33156</v>
      </c>
      <c r="AK34" s="354">
        <v>5060</v>
      </c>
      <c r="AL34" s="354">
        <v>19752</v>
      </c>
      <c r="AM34" s="354">
        <v>66955</v>
      </c>
      <c r="AN34" s="354">
        <v>7195</v>
      </c>
      <c r="AO34" s="354">
        <v>11435</v>
      </c>
      <c r="AP34" s="194">
        <v>945879</v>
      </c>
      <c r="AQ34" s="354">
        <v>15149</v>
      </c>
      <c r="AR34" s="354">
        <v>549808</v>
      </c>
      <c r="AS34" s="354">
        <v>3759</v>
      </c>
      <c r="AT34" s="354">
        <v>1554</v>
      </c>
      <c r="AU34" s="354">
        <v>21235</v>
      </c>
      <c r="AV34" s="354">
        <v>1784</v>
      </c>
      <c r="AW34" s="354">
        <v>593289</v>
      </c>
      <c r="AX34" s="354">
        <v>1539168</v>
      </c>
      <c r="AY34" s="354">
        <v>221639</v>
      </c>
      <c r="AZ34" s="354">
        <v>933929</v>
      </c>
      <c r="BA34" s="354">
        <v>1155568</v>
      </c>
      <c r="BB34" s="354">
        <v>1748857</v>
      </c>
      <c r="BC34" s="354">
        <v>2694736</v>
      </c>
      <c r="BD34" s="354">
        <v>-83744</v>
      </c>
      <c r="BE34" s="354">
        <v>-575353</v>
      </c>
      <c r="BF34" s="354">
        <v>-659097</v>
      </c>
      <c r="BG34" s="354">
        <v>1089760</v>
      </c>
      <c r="BH34" s="194">
        <v>2035639</v>
      </c>
      <c r="BI34" s="195"/>
      <c r="BJ34" s="235">
        <f t="shared" si="0"/>
        <v>1155568</v>
      </c>
      <c r="BK34" s="355">
        <f t="shared" si="1"/>
        <v>659097</v>
      </c>
      <c r="BL34" s="356">
        <f t="shared" si="2"/>
        <v>496471</v>
      </c>
    </row>
    <row r="35" spans="1:64" x14ac:dyDescent="0.15">
      <c r="A35" s="171" t="s">
        <v>23</v>
      </c>
      <c r="B35" s="122" t="s">
        <v>155</v>
      </c>
      <c r="C35" s="354">
        <v>711</v>
      </c>
      <c r="D35" s="354">
        <v>16</v>
      </c>
      <c r="E35" s="354">
        <v>233</v>
      </c>
      <c r="F35" s="354">
        <v>73</v>
      </c>
      <c r="G35" s="354">
        <v>9388</v>
      </c>
      <c r="H35" s="354">
        <v>481</v>
      </c>
      <c r="I35" s="354">
        <v>2183</v>
      </c>
      <c r="J35" s="354">
        <v>16945</v>
      </c>
      <c r="K35" s="354">
        <v>108</v>
      </c>
      <c r="L35" s="354">
        <v>3574</v>
      </c>
      <c r="M35" s="354">
        <v>1543</v>
      </c>
      <c r="N35" s="354">
        <v>8012</v>
      </c>
      <c r="O35" s="354">
        <v>1011</v>
      </c>
      <c r="P35" s="354">
        <v>3725</v>
      </c>
      <c r="Q35" s="354">
        <v>7136</v>
      </c>
      <c r="R35" s="354">
        <v>9411</v>
      </c>
      <c r="S35" s="354">
        <v>1428</v>
      </c>
      <c r="T35" s="354">
        <v>2257</v>
      </c>
      <c r="U35" s="354">
        <v>21502</v>
      </c>
      <c r="V35" s="354">
        <v>9118</v>
      </c>
      <c r="W35" s="354">
        <v>4130</v>
      </c>
      <c r="X35" s="354">
        <v>2984</v>
      </c>
      <c r="Y35" s="354">
        <v>14876</v>
      </c>
      <c r="Z35" s="354">
        <v>11074</v>
      </c>
      <c r="AA35" s="354">
        <v>7781</v>
      </c>
      <c r="AB35" s="354">
        <v>1724</v>
      </c>
      <c r="AC35" s="354">
        <v>111812</v>
      </c>
      <c r="AD35" s="354">
        <v>67877</v>
      </c>
      <c r="AE35" s="354">
        <v>10427</v>
      </c>
      <c r="AF35" s="354">
        <v>25215</v>
      </c>
      <c r="AG35" s="354">
        <v>135629</v>
      </c>
      <c r="AH35" s="354">
        <v>36367</v>
      </c>
      <c r="AI35" s="354">
        <v>51688</v>
      </c>
      <c r="AJ35" s="354">
        <v>33869</v>
      </c>
      <c r="AK35" s="354">
        <v>11932</v>
      </c>
      <c r="AL35" s="354">
        <v>68763</v>
      </c>
      <c r="AM35" s="354">
        <v>38493</v>
      </c>
      <c r="AN35" s="354">
        <v>0</v>
      </c>
      <c r="AO35" s="354">
        <v>14154</v>
      </c>
      <c r="AP35" s="194">
        <v>747650</v>
      </c>
      <c r="AQ35" s="354">
        <v>6484</v>
      </c>
      <c r="AR35" s="354">
        <v>378225</v>
      </c>
      <c r="AS35" s="354">
        <v>307</v>
      </c>
      <c r="AT35" s="354">
        <v>27497</v>
      </c>
      <c r="AU35" s="354">
        <v>234125</v>
      </c>
      <c r="AV35" s="354">
        <v>-1033</v>
      </c>
      <c r="AW35" s="354">
        <v>645605</v>
      </c>
      <c r="AX35" s="354">
        <v>1393255</v>
      </c>
      <c r="AY35" s="354">
        <v>6778</v>
      </c>
      <c r="AZ35" s="354">
        <v>197234</v>
      </c>
      <c r="BA35" s="354">
        <v>204012</v>
      </c>
      <c r="BB35" s="354">
        <v>849617</v>
      </c>
      <c r="BC35" s="354">
        <v>1597267</v>
      </c>
      <c r="BD35" s="354">
        <v>-109163</v>
      </c>
      <c r="BE35" s="354">
        <v>-689614</v>
      </c>
      <c r="BF35" s="354">
        <v>-798777</v>
      </c>
      <c r="BG35" s="354">
        <v>50840</v>
      </c>
      <c r="BH35" s="194">
        <v>798490</v>
      </c>
      <c r="BI35" s="195"/>
      <c r="BJ35" s="235">
        <f t="shared" si="0"/>
        <v>204012</v>
      </c>
      <c r="BK35" s="355">
        <f t="shared" si="1"/>
        <v>798777</v>
      </c>
      <c r="BL35" s="356">
        <f t="shared" si="2"/>
        <v>-594765</v>
      </c>
    </row>
    <row r="36" spans="1:64" x14ac:dyDescent="0.15">
      <c r="A36" s="171" t="s">
        <v>24</v>
      </c>
      <c r="B36" s="122" t="s">
        <v>39</v>
      </c>
      <c r="C36" s="354">
        <v>0</v>
      </c>
      <c r="D36" s="354">
        <v>0</v>
      </c>
      <c r="E36" s="354">
        <v>0</v>
      </c>
      <c r="F36" s="354">
        <v>0</v>
      </c>
      <c r="G36" s="354">
        <v>0</v>
      </c>
      <c r="H36" s="354">
        <v>0</v>
      </c>
      <c r="I36" s="354">
        <v>0</v>
      </c>
      <c r="J36" s="354">
        <v>0</v>
      </c>
      <c r="K36" s="354">
        <v>0</v>
      </c>
      <c r="L36" s="354">
        <v>0</v>
      </c>
      <c r="M36" s="354">
        <v>0</v>
      </c>
      <c r="N36" s="354">
        <v>0</v>
      </c>
      <c r="O36" s="354">
        <v>0</v>
      </c>
      <c r="P36" s="354">
        <v>0</v>
      </c>
      <c r="Q36" s="354">
        <v>0</v>
      </c>
      <c r="R36" s="354">
        <v>0</v>
      </c>
      <c r="S36" s="354">
        <v>0</v>
      </c>
      <c r="T36" s="354">
        <v>0</v>
      </c>
      <c r="U36" s="354">
        <v>0</v>
      </c>
      <c r="V36" s="354">
        <v>0</v>
      </c>
      <c r="W36" s="354">
        <v>0</v>
      </c>
      <c r="X36" s="354">
        <v>0</v>
      </c>
      <c r="Y36" s="354">
        <v>0</v>
      </c>
      <c r="Z36" s="354">
        <v>0</v>
      </c>
      <c r="AA36" s="354">
        <v>0</v>
      </c>
      <c r="AB36" s="354">
        <v>0</v>
      </c>
      <c r="AC36" s="354">
        <v>0</v>
      </c>
      <c r="AD36" s="354">
        <v>0</v>
      </c>
      <c r="AE36" s="354">
        <v>0</v>
      </c>
      <c r="AF36" s="354">
        <v>0</v>
      </c>
      <c r="AG36" s="354">
        <v>0</v>
      </c>
      <c r="AH36" s="354">
        <v>0</v>
      </c>
      <c r="AI36" s="354">
        <v>0</v>
      </c>
      <c r="AJ36" s="354">
        <v>0</v>
      </c>
      <c r="AK36" s="354">
        <v>0</v>
      </c>
      <c r="AL36" s="354">
        <v>0</v>
      </c>
      <c r="AM36" s="354">
        <v>0</v>
      </c>
      <c r="AN36" s="354">
        <v>0</v>
      </c>
      <c r="AO36" s="354">
        <v>46467</v>
      </c>
      <c r="AP36" s="194">
        <v>46467</v>
      </c>
      <c r="AQ36" s="354">
        <v>0</v>
      </c>
      <c r="AR36" s="354">
        <v>31570</v>
      </c>
      <c r="AS36" s="354">
        <v>1140480</v>
      </c>
      <c r="AT36" s="354">
        <v>0</v>
      </c>
      <c r="AU36" s="354">
        <v>0</v>
      </c>
      <c r="AV36" s="354">
        <v>0</v>
      </c>
      <c r="AW36" s="354">
        <v>1172050</v>
      </c>
      <c r="AX36" s="354">
        <v>1218517</v>
      </c>
      <c r="AY36" s="354">
        <v>0</v>
      </c>
      <c r="AZ36" s="354">
        <v>0</v>
      </c>
      <c r="BA36" s="354">
        <v>0</v>
      </c>
      <c r="BB36" s="354">
        <v>1172050</v>
      </c>
      <c r="BC36" s="354">
        <v>1218517</v>
      </c>
      <c r="BD36" s="354">
        <v>0</v>
      </c>
      <c r="BE36" s="354">
        <v>0</v>
      </c>
      <c r="BF36" s="354">
        <v>0</v>
      </c>
      <c r="BG36" s="354">
        <v>1172050</v>
      </c>
      <c r="BH36" s="194">
        <v>1218517</v>
      </c>
      <c r="BI36" s="195"/>
      <c r="BJ36" s="235">
        <f t="shared" si="0"/>
        <v>0</v>
      </c>
      <c r="BK36" s="355">
        <f t="shared" si="1"/>
        <v>0</v>
      </c>
      <c r="BL36" s="356">
        <f t="shared" si="2"/>
        <v>0</v>
      </c>
    </row>
    <row r="37" spans="1:64" x14ac:dyDescent="0.15">
      <c r="A37" s="171" t="s">
        <v>25</v>
      </c>
      <c r="B37" s="122" t="s">
        <v>40</v>
      </c>
      <c r="C37" s="354">
        <v>18</v>
      </c>
      <c r="D37" s="354">
        <v>1</v>
      </c>
      <c r="E37" s="354">
        <v>0</v>
      </c>
      <c r="F37" s="354">
        <v>6</v>
      </c>
      <c r="G37" s="354">
        <v>578</v>
      </c>
      <c r="H37" s="354">
        <v>2</v>
      </c>
      <c r="I37" s="354">
        <v>35</v>
      </c>
      <c r="J37" s="354">
        <v>484</v>
      </c>
      <c r="K37" s="354">
        <v>0</v>
      </c>
      <c r="L37" s="354">
        <v>71</v>
      </c>
      <c r="M37" s="354">
        <v>96</v>
      </c>
      <c r="N37" s="354">
        <v>166</v>
      </c>
      <c r="O37" s="354">
        <v>6</v>
      </c>
      <c r="P37" s="354">
        <v>224</v>
      </c>
      <c r="Q37" s="354">
        <v>350</v>
      </c>
      <c r="R37" s="354">
        <v>454</v>
      </c>
      <c r="S37" s="354">
        <v>60</v>
      </c>
      <c r="T37" s="354">
        <v>238</v>
      </c>
      <c r="U37" s="354">
        <v>1448</v>
      </c>
      <c r="V37" s="354">
        <v>1234</v>
      </c>
      <c r="W37" s="354">
        <v>361</v>
      </c>
      <c r="X37" s="354">
        <v>21</v>
      </c>
      <c r="Y37" s="354">
        <v>322</v>
      </c>
      <c r="Z37" s="354">
        <v>580</v>
      </c>
      <c r="AA37" s="354">
        <v>18</v>
      </c>
      <c r="AB37" s="354">
        <v>28</v>
      </c>
      <c r="AC37" s="354">
        <v>674</v>
      </c>
      <c r="AD37" s="354">
        <v>258</v>
      </c>
      <c r="AE37" s="354">
        <v>3</v>
      </c>
      <c r="AF37" s="354">
        <v>2562</v>
      </c>
      <c r="AG37" s="354">
        <v>3242</v>
      </c>
      <c r="AH37" s="354">
        <v>134</v>
      </c>
      <c r="AI37" s="354">
        <v>5</v>
      </c>
      <c r="AJ37" s="354">
        <v>264</v>
      </c>
      <c r="AK37" s="354">
        <v>0</v>
      </c>
      <c r="AL37" s="354">
        <v>797</v>
      </c>
      <c r="AM37" s="354">
        <v>1053</v>
      </c>
      <c r="AN37" s="354">
        <v>0</v>
      </c>
      <c r="AO37" s="354">
        <v>31</v>
      </c>
      <c r="AP37" s="194">
        <v>15824</v>
      </c>
      <c r="AQ37" s="354">
        <v>0</v>
      </c>
      <c r="AR37" s="354">
        <v>382343</v>
      </c>
      <c r="AS37" s="354">
        <v>751039</v>
      </c>
      <c r="AT37" s="354">
        <v>75241</v>
      </c>
      <c r="AU37" s="354">
        <v>688079</v>
      </c>
      <c r="AV37" s="354">
        <v>0</v>
      </c>
      <c r="AW37" s="354">
        <v>1896702</v>
      </c>
      <c r="AX37" s="354">
        <v>1912526</v>
      </c>
      <c r="AY37" s="354">
        <v>37346</v>
      </c>
      <c r="AZ37" s="354">
        <v>69388</v>
      </c>
      <c r="BA37" s="354">
        <v>106734</v>
      </c>
      <c r="BB37" s="354">
        <v>2003436</v>
      </c>
      <c r="BC37" s="354">
        <v>2019260</v>
      </c>
      <c r="BD37" s="354">
        <v>-73644</v>
      </c>
      <c r="BE37" s="354">
        <v>-178571</v>
      </c>
      <c r="BF37" s="354">
        <v>-252215</v>
      </c>
      <c r="BG37" s="354">
        <v>1751221</v>
      </c>
      <c r="BH37" s="194">
        <v>1767045</v>
      </c>
      <c r="BI37" s="195"/>
      <c r="BJ37" s="235">
        <f t="shared" si="0"/>
        <v>106734</v>
      </c>
      <c r="BK37" s="355">
        <f t="shared" si="1"/>
        <v>252215</v>
      </c>
      <c r="BL37" s="356">
        <f t="shared" si="2"/>
        <v>-145481</v>
      </c>
    </row>
    <row r="38" spans="1:64" x14ac:dyDescent="0.15">
      <c r="A38" s="171" t="s">
        <v>26</v>
      </c>
      <c r="B38" s="122" t="s">
        <v>233</v>
      </c>
      <c r="C38" s="354">
        <v>202</v>
      </c>
      <c r="D38" s="354">
        <v>0</v>
      </c>
      <c r="E38" s="354">
        <v>0</v>
      </c>
      <c r="F38" s="354">
        <v>0</v>
      </c>
      <c r="G38" s="354">
        <v>0</v>
      </c>
      <c r="H38" s="354">
        <v>0</v>
      </c>
      <c r="I38" s="354">
        <v>1</v>
      </c>
      <c r="J38" s="354">
        <v>18</v>
      </c>
      <c r="K38" s="354">
        <v>0</v>
      </c>
      <c r="L38" s="354">
        <v>1</v>
      </c>
      <c r="M38" s="354">
        <v>0</v>
      </c>
      <c r="N38" s="354">
        <v>7</v>
      </c>
      <c r="O38" s="354">
        <v>0</v>
      </c>
      <c r="P38" s="354">
        <v>0</v>
      </c>
      <c r="Q38" s="354">
        <v>0</v>
      </c>
      <c r="R38" s="354">
        <v>0</v>
      </c>
      <c r="S38" s="354">
        <v>0</v>
      </c>
      <c r="T38" s="354">
        <v>0</v>
      </c>
      <c r="U38" s="354">
        <v>0</v>
      </c>
      <c r="V38" s="354">
        <v>0</v>
      </c>
      <c r="W38" s="354">
        <v>0</v>
      </c>
      <c r="X38" s="354">
        <v>3</v>
      </c>
      <c r="Y38" s="354">
        <v>0</v>
      </c>
      <c r="Z38" s="354">
        <v>5</v>
      </c>
      <c r="AA38" s="354">
        <v>51</v>
      </c>
      <c r="AB38" s="354">
        <v>0</v>
      </c>
      <c r="AC38" s="354">
        <v>80</v>
      </c>
      <c r="AD38" s="354">
        <v>188</v>
      </c>
      <c r="AE38" s="354">
        <v>20</v>
      </c>
      <c r="AF38" s="354">
        <v>3701</v>
      </c>
      <c r="AG38" s="354">
        <v>611</v>
      </c>
      <c r="AH38" s="354">
        <v>32</v>
      </c>
      <c r="AI38" s="354">
        <v>44</v>
      </c>
      <c r="AJ38" s="354">
        <v>45516</v>
      </c>
      <c r="AK38" s="354">
        <v>2</v>
      </c>
      <c r="AL38" s="354">
        <v>61</v>
      </c>
      <c r="AM38" s="354">
        <v>191</v>
      </c>
      <c r="AN38" s="354">
        <v>0</v>
      </c>
      <c r="AO38" s="354">
        <v>460</v>
      </c>
      <c r="AP38" s="194">
        <v>51194</v>
      </c>
      <c r="AQ38" s="354">
        <v>19784</v>
      </c>
      <c r="AR38" s="354">
        <v>555032</v>
      </c>
      <c r="AS38" s="354">
        <v>2236342</v>
      </c>
      <c r="AT38" s="354">
        <v>0</v>
      </c>
      <c r="AU38" s="354">
        <v>0</v>
      </c>
      <c r="AV38" s="354">
        <v>0</v>
      </c>
      <c r="AW38" s="354">
        <v>2811158</v>
      </c>
      <c r="AX38" s="354">
        <v>2862352</v>
      </c>
      <c r="AY38" s="354">
        <v>5</v>
      </c>
      <c r="AZ38" s="354">
        <v>8599</v>
      </c>
      <c r="BA38" s="354">
        <v>8604</v>
      </c>
      <c r="BB38" s="354">
        <v>2819762</v>
      </c>
      <c r="BC38" s="354">
        <v>2870956</v>
      </c>
      <c r="BD38" s="354">
        <v>-162</v>
      </c>
      <c r="BE38" s="354">
        <v>0</v>
      </c>
      <c r="BF38" s="354">
        <v>-162</v>
      </c>
      <c r="BG38" s="354">
        <v>2819600</v>
      </c>
      <c r="BH38" s="194">
        <v>2870794</v>
      </c>
      <c r="BI38" s="195"/>
      <c r="BJ38" s="235">
        <f t="shared" si="0"/>
        <v>8604</v>
      </c>
      <c r="BK38" s="355">
        <f t="shared" si="1"/>
        <v>162</v>
      </c>
      <c r="BL38" s="356">
        <f t="shared" si="2"/>
        <v>8442</v>
      </c>
    </row>
    <row r="39" spans="1:64" x14ac:dyDescent="0.15">
      <c r="A39" s="171" t="s">
        <v>56</v>
      </c>
      <c r="B39" s="122" t="s">
        <v>472</v>
      </c>
      <c r="C39" s="354">
        <v>48</v>
      </c>
      <c r="D39" s="354">
        <v>1</v>
      </c>
      <c r="E39" s="354">
        <v>426</v>
      </c>
      <c r="F39" s="354">
        <v>44</v>
      </c>
      <c r="G39" s="354">
        <v>1509</v>
      </c>
      <c r="H39" s="354">
        <v>42</v>
      </c>
      <c r="I39" s="354">
        <v>335</v>
      </c>
      <c r="J39" s="354">
        <v>2414</v>
      </c>
      <c r="K39" s="354">
        <v>37</v>
      </c>
      <c r="L39" s="354">
        <v>268</v>
      </c>
      <c r="M39" s="354">
        <v>230</v>
      </c>
      <c r="N39" s="354">
        <v>1890</v>
      </c>
      <c r="O39" s="354">
        <v>97</v>
      </c>
      <c r="P39" s="354">
        <v>553</v>
      </c>
      <c r="Q39" s="354">
        <v>1465</v>
      </c>
      <c r="R39" s="354">
        <v>1050</v>
      </c>
      <c r="S39" s="354">
        <v>354</v>
      </c>
      <c r="T39" s="354">
        <v>197</v>
      </c>
      <c r="U39" s="354">
        <v>1055</v>
      </c>
      <c r="V39" s="354">
        <v>540</v>
      </c>
      <c r="W39" s="354">
        <v>500</v>
      </c>
      <c r="X39" s="354">
        <v>400</v>
      </c>
      <c r="Y39" s="354">
        <v>1806</v>
      </c>
      <c r="Z39" s="354">
        <v>1762</v>
      </c>
      <c r="AA39" s="354">
        <v>1583</v>
      </c>
      <c r="AB39" s="354">
        <v>345</v>
      </c>
      <c r="AC39" s="354">
        <v>1830</v>
      </c>
      <c r="AD39" s="354">
        <v>3574</v>
      </c>
      <c r="AE39" s="354">
        <v>988</v>
      </c>
      <c r="AF39" s="354">
        <v>3437</v>
      </c>
      <c r="AG39" s="354">
        <v>1094</v>
      </c>
      <c r="AH39" s="354">
        <v>3</v>
      </c>
      <c r="AI39" s="354">
        <v>3666</v>
      </c>
      <c r="AJ39" s="354">
        <v>2904</v>
      </c>
      <c r="AK39" s="354">
        <v>0</v>
      </c>
      <c r="AL39" s="354">
        <v>3433</v>
      </c>
      <c r="AM39" s="354">
        <v>6094</v>
      </c>
      <c r="AN39" s="354">
        <v>0</v>
      </c>
      <c r="AO39" s="354">
        <v>908</v>
      </c>
      <c r="AP39" s="194">
        <v>46882</v>
      </c>
      <c r="AQ39" s="354">
        <v>0</v>
      </c>
      <c r="AR39" s="354">
        <v>142316</v>
      </c>
      <c r="AS39" s="354">
        <v>0</v>
      </c>
      <c r="AT39" s="354">
        <v>0</v>
      </c>
      <c r="AU39" s="354">
        <v>0</v>
      </c>
      <c r="AV39" s="354">
        <v>0</v>
      </c>
      <c r="AW39" s="354">
        <v>142316</v>
      </c>
      <c r="AX39" s="354">
        <v>189198</v>
      </c>
      <c r="AY39" s="354">
        <v>1105</v>
      </c>
      <c r="AZ39" s="354">
        <v>0</v>
      </c>
      <c r="BA39" s="354">
        <v>1105</v>
      </c>
      <c r="BB39" s="354">
        <v>143421</v>
      </c>
      <c r="BC39" s="354">
        <v>190303</v>
      </c>
      <c r="BD39" s="354">
        <v>-6169</v>
      </c>
      <c r="BE39" s="354">
        <v>-5764</v>
      </c>
      <c r="BF39" s="354">
        <v>-11933</v>
      </c>
      <c r="BG39" s="354">
        <v>131488</v>
      </c>
      <c r="BH39" s="194">
        <v>178370</v>
      </c>
      <c r="BI39" s="195"/>
      <c r="BJ39" s="235">
        <f t="shared" si="0"/>
        <v>1105</v>
      </c>
      <c r="BK39" s="355">
        <f t="shared" si="1"/>
        <v>11933</v>
      </c>
      <c r="BL39" s="356">
        <f t="shared" si="2"/>
        <v>-10828</v>
      </c>
    </row>
    <row r="40" spans="1:64" x14ac:dyDescent="0.15">
      <c r="A40" s="171" t="s">
        <v>156</v>
      </c>
      <c r="B40" s="122" t="s">
        <v>41</v>
      </c>
      <c r="C40" s="354">
        <v>6508</v>
      </c>
      <c r="D40" s="354">
        <v>274</v>
      </c>
      <c r="E40" s="354">
        <v>1048</v>
      </c>
      <c r="F40" s="354">
        <v>2842</v>
      </c>
      <c r="G40" s="354">
        <v>73975</v>
      </c>
      <c r="H40" s="354">
        <v>2465</v>
      </c>
      <c r="I40" s="354">
        <v>8897</v>
      </c>
      <c r="J40" s="354">
        <v>78306</v>
      </c>
      <c r="K40" s="354">
        <v>1206</v>
      </c>
      <c r="L40" s="354">
        <v>21649</v>
      </c>
      <c r="M40" s="354">
        <v>15915</v>
      </c>
      <c r="N40" s="354">
        <v>36721</v>
      </c>
      <c r="O40" s="354">
        <v>4518</v>
      </c>
      <c r="P40" s="354">
        <v>20635</v>
      </c>
      <c r="Q40" s="354">
        <v>39383</v>
      </c>
      <c r="R40" s="354">
        <v>33695</v>
      </c>
      <c r="S40" s="354">
        <v>8609</v>
      </c>
      <c r="T40" s="354">
        <v>14245</v>
      </c>
      <c r="U40" s="354">
        <v>55998</v>
      </c>
      <c r="V40" s="354">
        <v>22623</v>
      </c>
      <c r="W40" s="354">
        <v>34884</v>
      </c>
      <c r="X40" s="354">
        <v>21128</v>
      </c>
      <c r="Y40" s="354">
        <v>185535</v>
      </c>
      <c r="Z40" s="354">
        <v>51792</v>
      </c>
      <c r="AA40" s="354">
        <v>27468</v>
      </c>
      <c r="AB40" s="354">
        <v>12619</v>
      </c>
      <c r="AC40" s="354">
        <v>306307</v>
      </c>
      <c r="AD40" s="354">
        <v>138801</v>
      </c>
      <c r="AE40" s="354">
        <v>86200</v>
      </c>
      <c r="AF40" s="354">
        <v>147226</v>
      </c>
      <c r="AG40" s="354">
        <v>124746</v>
      </c>
      <c r="AH40" s="354">
        <v>115845</v>
      </c>
      <c r="AI40" s="354">
        <v>120546</v>
      </c>
      <c r="AJ40" s="354">
        <v>136321</v>
      </c>
      <c r="AK40" s="354">
        <v>13870</v>
      </c>
      <c r="AL40" s="354">
        <v>259216</v>
      </c>
      <c r="AM40" s="354">
        <v>96462</v>
      </c>
      <c r="AN40" s="354">
        <v>0</v>
      </c>
      <c r="AO40" s="354">
        <v>8946</v>
      </c>
      <c r="AP40" s="194">
        <v>2337424</v>
      </c>
      <c r="AQ40" s="354">
        <v>21243</v>
      </c>
      <c r="AR40" s="354">
        <v>201104</v>
      </c>
      <c r="AS40" s="354">
        <v>0</v>
      </c>
      <c r="AT40" s="354">
        <v>4581</v>
      </c>
      <c r="AU40" s="354">
        <v>65531</v>
      </c>
      <c r="AV40" s="354">
        <v>0</v>
      </c>
      <c r="AW40" s="354">
        <v>292459</v>
      </c>
      <c r="AX40" s="354">
        <v>2629883</v>
      </c>
      <c r="AY40" s="354">
        <v>88160</v>
      </c>
      <c r="AZ40" s="354">
        <v>81636</v>
      </c>
      <c r="BA40" s="354">
        <v>169796</v>
      </c>
      <c r="BB40" s="354">
        <v>462255</v>
      </c>
      <c r="BC40" s="354">
        <v>2799679</v>
      </c>
      <c r="BD40" s="354">
        <v>-181376</v>
      </c>
      <c r="BE40" s="354">
        <v>-747794</v>
      </c>
      <c r="BF40" s="354">
        <v>-929170</v>
      </c>
      <c r="BG40" s="354">
        <v>-466915</v>
      </c>
      <c r="BH40" s="194">
        <v>1870509</v>
      </c>
      <c r="BI40" s="195"/>
      <c r="BJ40" s="235">
        <f t="shared" si="0"/>
        <v>169796</v>
      </c>
      <c r="BK40" s="355">
        <f t="shared" si="1"/>
        <v>929170</v>
      </c>
      <c r="BL40" s="356">
        <f t="shared" si="2"/>
        <v>-759374</v>
      </c>
    </row>
    <row r="41" spans="1:64" x14ac:dyDescent="0.15">
      <c r="A41" s="171" t="s">
        <v>880</v>
      </c>
      <c r="B41" s="122" t="s">
        <v>879</v>
      </c>
      <c r="C41" s="354">
        <v>38</v>
      </c>
      <c r="D41" s="354">
        <v>1</v>
      </c>
      <c r="E41" s="354">
        <v>41</v>
      </c>
      <c r="F41" s="354">
        <v>3</v>
      </c>
      <c r="G41" s="354">
        <v>380</v>
      </c>
      <c r="H41" s="354">
        <v>10</v>
      </c>
      <c r="I41" s="354">
        <v>27</v>
      </c>
      <c r="J41" s="354">
        <v>159</v>
      </c>
      <c r="K41" s="354">
        <v>4</v>
      </c>
      <c r="L41" s="354">
        <v>48</v>
      </c>
      <c r="M41" s="354">
        <v>16</v>
      </c>
      <c r="N41" s="354">
        <v>192</v>
      </c>
      <c r="O41" s="354">
        <v>23</v>
      </c>
      <c r="P41" s="354">
        <v>64</v>
      </c>
      <c r="Q41" s="354">
        <v>107</v>
      </c>
      <c r="R41" s="354">
        <v>162</v>
      </c>
      <c r="S41" s="354">
        <v>42</v>
      </c>
      <c r="T41" s="354">
        <v>41</v>
      </c>
      <c r="U41" s="354">
        <v>210</v>
      </c>
      <c r="V41" s="354">
        <v>66</v>
      </c>
      <c r="W41" s="354">
        <v>174</v>
      </c>
      <c r="X41" s="354">
        <v>51</v>
      </c>
      <c r="Y41" s="354">
        <v>470</v>
      </c>
      <c r="Z41" s="354">
        <v>78</v>
      </c>
      <c r="AA41" s="354">
        <v>53</v>
      </c>
      <c r="AB41" s="354">
        <v>9</v>
      </c>
      <c r="AC41" s="354">
        <v>2305</v>
      </c>
      <c r="AD41" s="354">
        <v>238</v>
      </c>
      <c r="AE41" s="354">
        <v>1650</v>
      </c>
      <c r="AF41" s="354">
        <v>1579</v>
      </c>
      <c r="AG41" s="354">
        <v>5091</v>
      </c>
      <c r="AH41" s="354">
        <v>564</v>
      </c>
      <c r="AI41" s="354">
        <v>5141</v>
      </c>
      <c r="AJ41" s="354">
        <v>35180</v>
      </c>
      <c r="AK41" s="354">
        <v>458</v>
      </c>
      <c r="AL41" s="354">
        <v>1992</v>
      </c>
      <c r="AM41" s="354">
        <v>39913</v>
      </c>
      <c r="AN41" s="354">
        <v>0</v>
      </c>
      <c r="AO41" s="354">
        <v>314</v>
      </c>
      <c r="AP41" s="194">
        <v>96894</v>
      </c>
      <c r="AQ41" s="354">
        <v>374154</v>
      </c>
      <c r="AR41" s="354">
        <v>1888940</v>
      </c>
      <c r="AS41" s="354">
        <v>0</v>
      </c>
      <c r="AT41" s="354">
        <v>0</v>
      </c>
      <c r="AU41" s="354">
        <v>0</v>
      </c>
      <c r="AV41" s="354">
        <v>0</v>
      </c>
      <c r="AW41" s="354">
        <v>2263094</v>
      </c>
      <c r="AX41" s="354">
        <v>2359988</v>
      </c>
      <c r="AY41" s="354">
        <v>37437</v>
      </c>
      <c r="AZ41" s="354">
        <v>698785</v>
      </c>
      <c r="BA41" s="354">
        <v>736222</v>
      </c>
      <c r="BB41" s="354">
        <v>2999316</v>
      </c>
      <c r="BC41" s="354">
        <v>3096210</v>
      </c>
      <c r="BD41" s="354">
        <v>-60124</v>
      </c>
      <c r="BE41" s="354">
        <v>-667777</v>
      </c>
      <c r="BF41" s="354">
        <v>-727901</v>
      </c>
      <c r="BG41" s="354">
        <v>2271415</v>
      </c>
      <c r="BH41" s="194">
        <v>2368309</v>
      </c>
      <c r="BI41" s="195"/>
      <c r="BJ41" s="235">
        <f>AY41+AZ41</f>
        <v>736222</v>
      </c>
      <c r="BK41" s="355">
        <f>ABS(BD41+BE41)</f>
        <v>727901</v>
      </c>
      <c r="BL41" s="356">
        <f t="shared" si="2"/>
        <v>8321</v>
      </c>
    </row>
    <row r="42" spans="1:64" x14ac:dyDescent="0.15">
      <c r="A42" s="171" t="s">
        <v>881</v>
      </c>
      <c r="B42" s="122" t="s">
        <v>236</v>
      </c>
      <c r="C42" s="354">
        <v>159</v>
      </c>
      <c r="D42" s="354">
        <v>22</v>
      </c>
      <c r="E42" s="354">
        <v>54</v>
      </c>
      <c r="F42" s="354">
        <v>14</v>
      </c>
      <c r="G42" s="354">
        <v>1478</v>
      </c>
      <c r="H42" s="354">
        <v>81</v>
      </c>
      <c r="I42" s="354">
        <v>239</v>
      </c>
      <c r="J42" s="354">
        <v>874</v>
      </c>
      <c r="K42" s="354">
        <v>7</v>
      </c>
      <c r="L42" s="354">
        <v>98</v>
      </c>
      <c r="M42" s="354">
        <v>314</v>
      </c>
      <c r="N42" s="354">
        <v>484</v>
      </c>
      <c r="O42" s="354">
        <v>76</v>
      </c>
      <c r="P42" s="354">
        <v>266</v>
      </c>
      <c r="Q42" s="354">
        <v>665</v>
      </c>
      <c r="R42" s="354">
        <v>752</v>
      </c>
      <c r="S42" s="354">
        <v>296</v>
      </c>
      <c r="T42" s="354">
        <v>345</v>
      </c>
      <c r="U42" s="354">
        <v>1457</v>
      </c>
      <c r="V42" s="354">
        <v>470</v>
      </c>
      <c r="W42" s="354">
        <v>859</v>
      </c>
      <c r="X42" s="354">
        <v>557</v>
      </c>
      <c r="Y42" s="354">
        <v>1590</v>
      </c>
      <c r="Z42" s="354">
        <v>52</v>
      </c>
      <c r="AA42" s="354">
        <v>186</v>
      </c>
      <c r="AB42" s="354">
        <v>575</v>
      </c>
      <c r="AC42" s="354">
        <v>6117</v>
      </c>
      <c r="AD42" s="354">
        <v>4186</v>
      </c>
      <c r="AE42" s="354">
        <v>998</v>
      </c>
      <c r="AF42" s="354">
        <v>4152</v>
      </c>
      <c r="AG42" s="354">
        <v>1759</v>
      </c>
      <c r="AH42" s="354">
        <v>3594</v>
      </c>
      <c r="AI42" s="354">
        <v>6375</v>
      </c>
      <c r="AJ42" s="354">
        <v>6600</v>
      </c>
      <c r="AK42" s="354">
        <v>855</v>
      </c>
      <c r="AL42" s="354">
        <v>2875</v>
      </c>
      <c r="AM42" s="354">
        <v>4344</v>
      </c>
      <c r="AN42" s="354">
        <v>0</v>
      </c>
      <c r="AO42" s="354">
        <v>41</v>
      </c>
      <c r="AP42" s="194">
        <v>53866</v>
      </c>
      <c r="AQ42" s="354">
        <v>0</v>
      </c>
      <c r="AR42" s="354">
        <v>0</v>
      </c>
      <c r="AS42" s="354">
        <v>0</v>
      </c>
      <c r="AT42" s="354">
        <v>0</v>
      </c>
      <c r="AU42" s="354">
        <v>0</v>
      </c>
      <c r="AV42" s="354">
        <v>0</v>
      </c>
      <c r="AW42" s="354">
        <v>0</v>
      </c>
      <c r="AX42" s="354">
        <v>53866</v>
      </c>
      <c r="AY42" s="354">
        <v>0</v>
      </c>
      <c r="AZ42" s="354">
        <v>0</v>
      </c>
      <c r="BA42" s="354">
        <v>0</v>
      </c>
      <c r="BB42" s="354">
        <v>0</v>
      </c>
      <c r="BC42" s="354">
        <v>53866</v>
      </c>
      <c r="BD42" s="354">
        <v>0</v>
      </c>
      <c r="BE42" s="354">
        <v>0</v>
      </c>
      <c r="BF42" s="354">
        <v>0</v>
      </c>
      <c r="BG42" s="354">
        <v>0</v>
      </c>
      <c r="BH42" s="194">
        <v>53866</v>
      </c>
      <c r="BI42" s="195"/>
      <c r="BJ42" s="235">
        <f>AY42+AZ42</f>
        <v>0</v>
      </c>
      <c r="BK42" s="355">
        <f>ABS(BD42+BE42)</f>
        <v>0</v>
      </c>
      <c r="BL42" s="356">
        <f t="shared" si="2"/>
        <v>0</v>
      </c>
    </row>
    <row r="43" spans="1:64" x14ac:dyDescent="0.15">
      <c r="A43" s="171" t="s">
        <v>882</v>
      </c>
      <c r="B43" s="122" t="s">
        <v>237</v>
      </c>
      <c r="C43" s="354">
        <v>675</v>
      </c>
      <c r="D43" s="354">
        <v>29</v>
      </c>
      <c r="E43" s="354">
        <v>330</v>
      </c>
      <c r="F43" s="354">
        <v>265</v>
      </c>
      <c r="G43" s="354">
        <v>8515</v>
      </c>
      <c r="H43" s="354">
        <v>201</v>
      </c>
      <c r="I43" s="354">
        <v>920</v>
      </c>
      <c r="J43" s="354">
        <v>2377</v>
      </c>
      <c r="K43" s="354">
        <v>72</v>
      </c>
      <c r="L43" s="354">
        <v>1240</v>
      </c>
      <c r="M43" s="354">
        <v>2021</v>
      </c>
      <c r="N43" s="354">
        <v>10699</v>
      </c>
      <c r="O43" s="354">
        <v>941</v>
      </c>
      <c r="P43" s="354">
        <v>3093</v>
      </c>
      <c r="Q43" s="354">
        <v>7332</v>
      </c>
      <c r="R43" s="354">
        <v>5708</v>
      </c>
      <c r="S43" s="354">
        <v>741</v>
      </c>
      <c r="T43" s="354">
        <v>365</v>
      </c>
      <c r="U43" s="354">
        <v>4413</v>
      </c>
      <c r="V43" s="354">
        <v>632</v>
      </c>
      <c r="W43" s="354">
        <v>6492</v>
      </c>
      <c r="X43" s="354">
        <v>881</v>
      </c>
      <c r="Y43" s="354">
        <v>26451</v>
      </c>
      <c r="Z43" s="354">
        <v>2487</v>
      </c>
      <c r="AA43" s="354">
        <v>1743</v>
      </c>
      <c r="AB43" s="354">
        <v>3613</v>
      </c>
      <c r="AC43" s="354">
        <v>20465</v>
      </c>
      <c r="AD43" s="354">
        <v>5653</v>
      </c>
      <c r="AE43" s="354">
        <v>5651</v>
      </c>
      <c r="AF43" s="354">
        <v>20187</v>
      </c>
      <c r="AG43" s="354">
        <v>1928</v>
      </c>
      <c r="AH43" s="354">
        <v>1099</v>
      </c>
      <c r="AI43" s="354">
        <v>18057</v>
      </c>
      <c r="AJ43" s="354">
        <v>10411</v>
      </c>
      <c r="AK43" s="354">
        <v>707</v>
      </c>
      <c r="AL43" s="354">
        <v>6378</v>
      </c>
      <c r="AM43" s="354">
        <v>6231</v>
      </c>
      <c r="AN43" s="354">
        <v>27</v>
      </c>
      <c r="AO43" s="354">
        <v>0</v>
      </c>
      <c r="AP43" s="194">
        <v>189030</v>
      </c>
      <c r="AQ43" s="354">
        <v>0</v>
      </c>
      <c r="AR43" s="354">
        <v>439</v>
      </c>
      <c r="AS43" s="354">
        <v>0</v>
      </c>
      <c r="AT43" s="354">
        <v>0</v>
      </c>
      <c r="AU43" s="354">
        <v>0</v>
      </c>
      <c r="AV43" s="354">
        <v>0</v>
      </c>
      <c r="AW43" s="354">
        <v>439</v>
      </c>
      <c r="AX43" s="354">
        <v>189469</v>
      </c>
      <c r="AY43" s="354">
        <v>287</v>
      </c>
      <c r="AZ43" s="354">
        <v>0</v>
      </c>
      <c r="BA43" s="354">
        <v>287</v>
      </c>
      <c r="BB43" s="354">
        <v>726</v>
      </c>
      <c r="BC43" s="354">
        <v>189756</v>
      </c>
      <c r="BD43" s="354">
        <v>-1326</v>
      </c>
      <c r="BE43" s="354">
        <v>0</v>
      </c>
      <c r="BF43" s="354">
        <v>-1326</v>
      </c>
      <c r="BG43" s="354">
        <v>-600</v>
      </c>
      <c r="BH43" s="194">
        <v>188430</v>
      </c>
      <c r="BI43" s="195"/>
      <c r="BJ43" s="235">
        <f>AY43+AZ43</f>
        <v>287</v>
      </c>
      <c r="BK43" s="355">
        <f>ABS(BD43+BE43)</f>
        <v>1326</v>
      </c>
      <c r="BL43" s="356">
        <f t="shared" si="2"/>
        <v>-1039</v>
      </c>
    </row>
    <row r="44" spans="1:64" x14ac:dyDescent="0.15">
      <c r="A44" s="178" t="s">
        <v>883</v>
      </c>
      <c r="B44" s="183" t="s">
        <v>43</v>
      </c>
      <c r="C44" s="357">
        <v>103880</v>
      </c>
      <c r="D44" s="357">
        <v>2670</v>
      </c>
      <c r="E44" s="357">
        <v>20890</v>
      </c>
      <c r="F44" s="357">
        <v>10531</v>
      </c>
      <c r="G44" s="357">
        <v>1267533</v>
      </c>
      <c r="H44" s="357">
        <v>49982</v>
      </c>
      <c r="I44" s="357">
        <v>228198</v>
      </c>
      <c r="J44" s="357">
        <v>964759</v>
      </c>
      <c r="K44" s="357">
        <v>94785</v>
      </c>
      <c r="L44" s="357">
        <v>342747</v>
      </c>
      <c r="M44" s="357">
        <v>136170</v>
      </c>
      <c r="N44" s="357">
        <v>2326781</v>
      </c>
      <c r="O44" s="357">
        <v>206251</v>
      </c>
      <c r="P44" s="357">
        <v>357546</v>
      </c>
      <c r="Q44" s="357">
        <v>609460</v>
      </c>
      <c r="R44" s="357">
        <v>486423</v>
      </c>
      <c r="S44" s="357">
        <v>145555</v>
      </c>
      <c r="T44" s="357">
        <v>204849</v>
      </c>
      <c r="U44" s="357">
        <v>982005</v>
      </c>
      <c r="V44" s="357">
        <v>379689</v>
      </c>
      <c r="W44" s="357">
        <v>768566</v>
      </c>
      <c r="X44" s="357">
        <v>263966</v>
      </c>
      <c r="Y44" s="357">
        <v>991194</v>
      </c>
      <c r="Z44" s="357">
        <v>747564</v>
      </c>
      <c r="AA44" s="357">
        <v>97006</v>
      </c>
      <c r="AB44" s="357">
        <v>64268</v>
      </c>
      <c r="AC44" s="357">
        <v>905736</v>
      </c>
      <c r="AD44" s="357">
        <v>380943</v>
      </c>
      <c r="AE44" s="357">
        <v>504285</v>
      </c>
      <c r="AF44" s="357">
        <v>680046</v>
      </c>
      <c r="AG44" s="357">
        <v>366991</v>
      </c>
      <c r="AH44" s="357">
        <v>351210</v>
      </c>
      <c r="AI44" s="357">
        <v>463267</v>
      </c>
      <c r="AJ44" s="357">
        <v>1098678</v>
      </c>
      <c r="AK44" s="357">
        <v>69349</v>
      </c>
      <c r="AL44" s="357">
        <v>726091</v>
      </c>
      <c r="AM44" s="357">
        <v>1113627</v>
      </c>
      <c r="AN44" s="357">
        <v>53866</v>
      </c>
      <c r="AO44" s="357">
        <v>107014</v>
      </c>
      <c r="AP44" s="358">
        <v>18674371</v>
      </c>
      <c r="AQ44" s="357">
        <v>558328</v>
      </c>
      <c r="AR44" s="357">
        <v>12051117</v>
      </c>
      <c r="AS44" s="357">
        <v>4166420</v>
      </c>
      <c r="AT44" s="357">
        <v>764633</v>
      </c>
      <c r="AU44" s="357">
        <v>3754746</v>
      </c>
      <c r="AV44" s="357">
        <v>58027</v>
      </c>
      <c r="AW44" s="357">
        <v>21353271</v>
      </c>
      <c r="AX44" s="357">
        <v>40027642</v>
      </c>
      <c r="AY44" s="357">
        <v>3635532</v>
      </c>
      <c r="AZ44" s="357">
        <v>11893851</v>
      </c>
      <c r="BA44" s="357">
        <v>15529383</v>
      </c>
      <c r="BB44" s="357">
        <v>36882654</v>
      </c>
      <c r="BC44" s="357">
        <v>55557025</v>
      </c>
      <c r="BD44" s="357">
        <v>-3810265</v>
      </c>
      <c r="BE44" s="357">
        <v>-12788188</v>
      </c>
      <c r="BF44" s="357">
        <v>-16598453</v>
      </c>
      <c r="BG44" s="357">
        <v>20284201</v>
      </c>
      <c r="BH44" s="358">
        <v>38958572</v>
      </c>
      <c r="BI44" s="195"/>
      <c r="BJ44" s="359">
        <f t="shared" si="0"/>
        <v>15529383</v>
      </c>
      <c r="BK44" s="357">
        <f t="shared" si="1"/>
        <v>16598453</v>
      </c>
      <c r="BL44" s="360">
        <f t="shared" si="2"/>
        <v>-1069070</v>
      </c>
    </row>
    <row r="45" spans="1:64" x14ac:dyDescent="0.15">
      <c r="A45" s="155" t="s">
        <v>884</v>
      </c>
      <c r="B45" s="98" t="s">
        <v>57</v>
      </c>
      <c r="C45" s="361">
        <v>677</v>
      </c>
      <c r="D45" s="361">
        <v>93</v>
      </c>
      <c r="E45" s="361">
        <v>1276</v>
      </c>
      <c r="F45" s="361">
        <v>946</v>
      </c>
      <c r="G45" s="361">
        <v>19220</v>
      </c>
      <c r="H45" s="361">
        <v>921</v>
      </c>
      <c r="I45" s="361">
        <v>7414</v>
      </c>
      <c r="J45" s="361">
        <v>20440</v>
      </c>
      <c r="K45" s="361">
        <v>658</v>
      </c>
      <c r="L45" s="361">
        <v>10375</v>
      </c>
      <c r="M45" s="361">
        <v>4522</v>
      </c>
      <c r="N45" s="361">
        <v>20397</v>
      </c>
      <c r="O45" s="361">
        <v>1928</v>
      </c>
      <c r="P45" s="361">
        <v>9456</v>
      </c>
      <c r="Q45" s="361">
        <v>16950</v>
      </c>
      <c r="R45" s="361">
        <v>10159</v>
      </c>
      <c r="S45" s="361">
        <v>3429</v>
      </c>
      <c r="T45" s="361">
        <v>3663</v>
      </c>
      <c r="U45" s="361">
        <v>23353</v>
      </c>
      <c r="V45" s="361">
        <v>11011</v>
      </c>
      <c r="W45" s="361">
        <v>11489</v>
      </c>
      <c r="X45" s="361">
        <v>8883</v>
      </c>
      <c r="Y45" s="361">
        <v>39825</v>
      </c>
      <c r="Z45" s="361">
        <v>9780</v>
      </c>
      <c r="AA45" s="361">
        <v>2564</v>
      </c>
      <c r="AB45" s="361">
        <v>4459</v>
      </c>
      <c r="AC45" s="361">
        <v>64223</v>
      </c>
      <c r="AD45" s="361">
        <v>36236</v>
      </c>
      <c r="AE45" s="361">
        <v>11930</v>
      </c>
      <c r="AF45" s="361">
        <v>44043</v>
      </c>
      <c r="AG45" s="361">
        <v>12794</v>
      </c>
      <c r="AH45" s="361">
        <v>12814</v>
      </c>
      <c r="AI45" s="361">
        <v>16501</v>
      </c>
      <c r="AJ45" s="361">
        <v>30747</v>
      </c>
      <c r="AK45" s="361">
        <v>6745</v>
      </c>
      <c r="AL45" s="361">
        <v>27507</v>
      </c>
      <c r="AM45" s="361">
        <v>50106</v>
      </c>
      <c r="AN45" s="361">
        <v>0</v>
      </c>
      <c r="AO45" s="361">
        <v>794</v>
      </c>
      <c r="AP45" s="232">
        <v>558328</v>
      </c>
      <c r="AQ45" s="362" t="s">
        <v>238</v>
      </c>
      <c r="AR45" s="362"/>
      <c r="AS45" s="362"/>
      <c r="AT45" s="362"/>
      <c r="AU45" s="362"/>
      <c r="AV45" s="362"/>
      <c r="AW45" s="362"/>
      <c r="AX45" s="362"/>
      <c r="AY45" s="362"/>
      <c r="AZ45" s="362"/>
      <c r="BA45" s="362"/>
      <c r="BB45" s="362"/>
      <c r="BC45" s="362"/>
      <c r="BD45" s="362"/>
      <c r="BE45" s="362"/>
      <c r="BF45" s="362"/>
      <c r="BG45" s="362"/>
      <c r="BH45" s="362"/>
      <c r="BL45" s="195"/>
    </row>
    <row r="46" spans="1:64" x14ac:dyDescent="0.15">
      <c r="A46" s="171" t="s">
        <v>885</v>
      </c>
      <c r="B46" s="122" t="s">
        <v>58</v>
      </c>
      <c r="C46" s="354">
        <v>22865</v>
      </c>
      <c r="D46" s="354">
        <v>2945</v>
      </c>
      <c r="E46" s="354">
        <v>8186</v>
      </c>
      <c r="F46" s="354">
        <v>4409</v>
      </c>
      <c r="G46" s="354">
        <v>278558</v>
      </c>
      <c r="H46" s="354">
        <v>19046</v>
      </c>
      <c r="I46" s="354">
        <v>61555</v>
      </c>
      <c r="J46" s="354">
        <v>152749</v>
      </c>
      <c r="K46" s="354">
        <v>2276</v>
      </c>
      <c r="L46" s="354">
        <v>131165</v>
      </c>
      <c r="M46" s="354">
        <v>57051</v>
      </c>
      <c r="N46" s="354">
        <v>120790</v>
      </c>
      <c r="O46" s="354">
        <v>30712</v>
      </c>
      <c r="P46" s="354">
        <v>181749</v>
      </c>
      <c r="Q46" s="354">
        <v>213030</v>
      </c>
      <c r="R46" s="354">
        <v>179442</v>
      </c>
      <c r="S46" s="354">
        <v>45146</v>
      </c>
      <c r="T46" s="354">
        <v>62777</v>
      </c>
      <c r="U46" s="354">
        <v>306150</v>
      </c>
      <c r="V46" s="354">
        <v>104656</v>
      </c>
      <c r="W46" s="354">
        <v>202358</v>
      </c>
      <c r="X46" s="354">
        <v>116356</v>
      </c>
      <c r="Y46" s="354">
        <v>642238</v>
      </c>
      <c r="Z46" s="354">
        <v>77466</v>
      </c>
      <c r="AA46" s="354">
        <v>25644</v>
      </c>
      <c r="AB46" s="354">
        <v>85857</v>
      </c>
      <c r="AC46" s="354">
        <v>1158324</v>
      </c>
      <c r="AD46" s="354">
        <v>369570</v>
      </c>
      <c r="AE46" s="354">
        <v>177095</v>
      </c>
      <c r="AF46" s="354">
        <v>750842</v>
      </c>
      <c r="AG46" s="354">
        <v>144065</v>
      </c>
      <c r="AH46" s="354">
        <v>428618</v>
      </c>
      <c r="AI46" s="354">
        <v>938027</v>
      </c>
      <c r="AJ46" s="354">
        <v>1440086</v>
      </c>
      <c r="AK46" s="354">
        <v>89046</v>
      </c>
      <c r="AL46" s="354">
        <v>645800</v>
      </c>
      <c r="AM46" s="354">
        <v>645883</v>
      </c>
      <c r="AN46" s="354">
        <v>0</v>
      </c>
      <c r="AO46" s="354">
        <v>2386</v>
      </c>
      <c r="AP46" s="194">
        <v>9924918</v>
      </c>
      <c r="AQ46" s="362"/>
      <c r="AR46" s="362"/>
      <c r="AS46" s="362"/>
      <c r="AT46" s="362"/>
      <c r="AU46" s="362"/>
      <c r="AV46" s="362"/>
      <c r="AW46" s="362"/>
      <c r="AX46" s="362"/>
      <c r="AY46" s="362"/>
      <c r="AZ46" s="362"/>
      <c r="BA46" s="362"/>
      <c r="BB46" s="362"/>
      <c r="BC46" s="362"/>
      <c r="BD46" s="362"/>
      <c r="BE46" s="362"/>
      <c r="BF46" s="362"/>
      <c r="BG46" s="362"/>
      <c r="BH46" s="362"/>
      <c r="BL46" s="195"/>
    </row>
    <row r="47" spans="1:64" x14ac:dyDescent="0.15">
      <c r="A47" s="171" t="s">
        <v>886</v>
      </c>
      <c r="B47" s="122" t="s">
        <v>59</v>
      </c>
      <c r="C47" s="354">
        <v>38530</v>
      </c>
      <c r="D47" s="354">
        <v>4567</v>
      </c>
      <c r="E47" s="354">
        <v>6766</v>
      </c>
      <c r="F47" s="354">
        <v>576</v>
      </c>
      <c r="G47" s="354">
        <v>158427</v>
      </c>
      <c r="H47" s="354">
        <v>-1491</v>
      </c>
      <c r="I47" s="354">
        <v>24626</v>
      </c>
      <c r="J47" s="354">
        <v>96845</v>
      </c>
      <c r="K47" s="354">
        <v>1883</v>
      </c>
      <c r="L47" s="354">
        <v>729</v>
      </c>
      <c r="M47" s="354">
        <v>25591</v>
      </c>
      <c r="N47" s="354">
        <v>230018</v>
      </c>
      <c r="O47" s="354">
        <v>26273</v>
      </c>
      <c r="P47" s="354">
        <v>19022</v>
      </c>
      <c r="Q47" s="354">
        <v>116676</v>
      </c>
      <c r="R47" s="354">
        <v>93426</v>
      </c>
      <c r="S47" s="354">
        <v>5417</v>
      </c>
      <c r="T47" s="354">
        <v>-13389</v>
      </c>
      <c r="U47" s="354">
        <v>-33672</v>
      </c>
      <c r="V47" s="354">
        <v>-29735</v>
      </c>
      <c r="W47" s="354">
        <v>20308</v>
      </c>
      <c r="X47" s="354">
        <v>14283</v>
      </c>
      <c r="Y47" s="354">
        <v>49828</v>
      </c>
      <c r="Z47" s="354">
        <v>47596</v>
      </c>
      <c r="AA47" s="354">
        <v>23750</v>
      </c>
      <c r="AB47" s="354">
        <v>6293</v>
      </c>
      <c r="AC47" s="354">
        <v>373210</v>
      </c>
      <c r="AD47" s="354">
        <v>295320</v>
      </c>
      <c r="AE47" s="354">
        <v>1297265</v>
      </c>
      <c r="AF47" s="354">
        <v>152738</v>
      </c>
      <c r="AG47" s="354">
        <v>138067</v>
      </c>
      <c r="AH47" s="354">
        <v>0</v>
      </c>
      <c r="AI47" s="354">
        <v>32952</v>
      </c>
      <c r="AJ47" s="354">
        <v>104745</v>
      </c>
      <c r="AK47" s="354">
        <v>-1024</v>
      </c>
      <c r="AL47" s="354">
        <v>167303</v>
      </c>
      <c r="AM47" s="354">
        <v>214272</v>
      </c>
      <c r="AN47" s="354">
        <v>0</v>
      </c>
      <c r="AO47" s="354">
        <v>66650</v>
      </c>
      <c r="AP47" s="194">
        <v>3774641</v>
      </c>
      <c r="AQ47" s="362"/>
      <c r="AR47" s="362"/>
      <c r="AS47" s="362"/>
      <c r="AT47" s="362"/>
      <c r="AU47" s="362"/>
      <c r="AV47" s="362"/>
      <c r="AW47" s="362"/>
      <c r="AX47" s="362"/>
      <c r="AY47" s="362"/>
      <c r="AZ47" s="362"/>
      <c r="BA47" s="362"/>
      <c r="BB47" s="362"/>
      <c r="BC47" s="362"/>
      <c r="BD47" s="362"/>
      <c r="BE47" s="362"/>
      <c r="BF47" s="362"/>
      <c r="BG47" s="362"/>
      <c r="BH47" s="362"/>
      <c r="BL47" s="195"/>
    </row>
    <row r="48" spans="1:64" x14ac:dyDescent="0.15">
      <c r="A48" s="171" t="s">
        <v>887</v>
      </c>
      <c r="B48" s="122" t="s">
        <v>60</v>
      </c>
      <c r="C48" s="354">
        <v>30545</v>
      </c>
      <c r="D48" s="354">
        <v>717</v>
      </c>
      <c r="E48" s="354">
        <v>6401</v>
      </c>
      <c r="F48" s="354">
        <v>1387</v>
      </c>
      <c r="G48" s="354">
        <v>104978</v>
      </c>
      <c r="H48" s="354">
        <v>8822</v>
      </c>
      <c r="I48" s="354">
        <v>19339</v>
      </c>
      <c r="J48" s="354">
        <v>204513</v>
      </c>
      <c r="K48" s="354">
        <v>6384</v>
      </c>
      <c r="L48" s="354">
        <v>54573</v>
      </c>
      <c r="M48" s="354">
        <v>30723</v>
      </c>
      <c r="N48" s="354">
        <v>115339</v>
      </c>
      <c r="O48" s="354">
        <v>9199</v>
      </c>
      <c r="P48" s="354">
        <v>53067</v>
      </c>
      <c r="Q48" s="354">
        <v>115226</v>
      </c>
      <c r="R48" s="354">
        <v>85733</v>
      </c>
      <c r="S48" s="354">
        <v>31094</v>
      </c>
      <c r="T48" s="354">
        <v>59843</v>
      </c>
      <c r="U48" s="354">
        <v>243337</v>
      </c>
      <c r="V48" s="354">
        <v>115025</v>
      </c>
      <c r="W48" s="354">
        <v>110557</v>
      </c>
      <c r="X48" s="354">
        <v>42423</v>
      </c>
      <c r="Y48" s="354">
        <v>68346</v>
      </c>
      <c r="Z48" s="354">
        <v>184901</v>
      </c>
      <c r="AA48" s="354">
        <v>39387</v>
      </c>
      <c r="AB48" s="354">
        <v>13748</v>
      </c>
      <c r="AC48" s="354">
        <v>258983</v>
      </c>
      <c r="AD48" s="354">
        <v>86946</v>
      </c>
      <c r="AE48" s="354">
        <v>1092923</v>
      </c>
      <c r="AF48" s="354">
        <v>279843</v>
      </c>
      <c r="AG48" s="354">
        <v>110912</v>
      </c>
      <c r="AH48" s="354">
        <v>423940</v>
      </c>
      <c r="AI48" s="354">
        <v>299330</v>
      </c>
      <c r="AJ48" s="354">
        <v>187693</v>
      </c>
      <c r="AK48" s="354">
        <v>11173</v>
      </c>
      <c r="AL48" s="354">
        <v>214790</v>
      </c>
      <c r="AM48" s="354">
        <v>217814</v>
      </c>
      <c r="AN48" s="354">
        <v>0</v>
      </c>
      <c r="AO48" s="354">
        <v>9241</v>
      </c>
      <c r="AP48" s="194">
        <v>4949195</v>
      </c>
      <c r="AQ48" s="362"/>
      <c r="AR48" s="362"/>
      <c r="AS48" s="362"/>
      <c r="AT48" s="362"/>
      <c r="AU48" s="362"/>
      <c r="AV48" s="362"/>
      <c r="AW48" s="362"/>
      <c r="AX48" s="362"/>
      <c r="AY48" s="362"/>
      <c r="AZ48" s="362"/>
      <c r="BA48" s="362"/>
      <c r="BB48" s="362"/>
      <c r="BC48" s="362"/>
      <c r="BD48" s="362"/>
      <c r="BE48" s="362"/>
      <c r="BF48" s="362"/>
      <c r="BG48" s="362"/>
      <c r="BH48" s="362"/>
      <c r="BL48" s="195"/>
    </row>
    <row r="49" spans="1:64" x14ac:dyDescent="0.15">
      <c r="A49" s="171" t="s">
        <v>888</v>
      </c>
      <c r="B49" s="122" t="s">
        <v>61</v>
      </c>
      <c r="C49" s="354">
        <v>7590</v>
      </c>
      <c r="D49" s="354">
        <v>274</v>
      </c>
      <c r="E49" s="354">
        <v>2369</v>
      </c>
      <c r="F49" s="354">
        <v>913</v>
      </c>
      <c r="G49" s="354">
        <v>113635</v>
      </c>
      <c r="H49" s="354">
        <v>3435</v>
      </c>
      <c r="I49" s="354">
        <v>9114</v>
      </c>
      <c r="J49" s="354">
        <v>31262</v>
      </c>
      <c r="K49" s="354">
        <v>9274</v>
      </c>
      <c r="L49" s="354">
        <v>20882</v>
      </c>
      <c r="M49" s="354">
        <v>8184</v>
      </c>
      <c r="N49" s="354">
        <v>36769</v>
      </c>
      <c r="O49" s="354">
        <v>2240</v>
      </c>
      <c r="P49" s="354">
        <v>17599</v>
      </c>
      <c r="Q49" s="354">
        <v>7110</v>
      </c>
      <c r="R49" s="354">
        <v>8120</v>
      </c>
      <c r="S49" s="354">
        <v>3397</v>
      </c>
      <c r="T49" s="354">
        <v>2519</v>
      </c>
      <c r="U49" s="354">
        <v>6177</v>
      </c>
      <c r="V49" s="354">
        <v>7266</v>
      </c>
      <c r="W49" s="354">
        <v>12904</v>
      </c>
      <c r="X49" s="354">
        <v>11778</v>
      </c>
      <c r="Y49" s="354">
        <v>68715</v>
      </c>
      <c r="Z49" s="354">
        <v>28263</v>
      </c>
      <c r="AA49" s="354">
        <v>8352</v>
      </c>
      <c r="AB49" s="354">
        <v>3312</v>
      </c>
      <c r="AC49" s="354">
        <v>118567</v>
      </c>
      <c r="AD49" s="354">
        <v>24250</v>
      </c>
      <c r="AE49" s="354">
        <v>159502</v>
      </c>
      <c r="AF49" s="354">
        <v>135561</v>
      </c>
      <c r="AG49" s="354">
        <v>25669</v>
      </c>
      <c r="AH49" s="354">
        <v>1935</v>
      </c>
      <c r="AI49" s="354">
        <v>21645</v>
      </c>
      <c r="AJ49" s="354">
        <v>42435</v>
      </c>
      <c r="AK49" s="354">
        <v>6286</v>
      </c>
      <c r="AL49" s="354">
        <v>89102</v>
      </c>
      <c r="AM49" s="354">
        <v>126621</v>
      </c>
      <c r="AN49" s="354">
        <v>0</v>
      </c>
      <c r="AO49" s="354">
        <v>3298</v>
      </c>
      <c r="AP49" s="194">
        <v>1186324</v>
      </c>
      <c r="AQ49" s="362"/>
      <c r="AR49" s="362"/>
      <c r="AS49" s="362"/>
      <c r="AT49" s="362"/>
      <c r="AU49" s="362"/>
      <c r="AV49" s="362"/>
      <c r="AW49" s="362"/>
      <c r="AX49" s="362"/>
      <c r="AY49" s="362"/>
      <c r="AZ49" s="362"/>
      <c r="BA49" s="362"/>
      <c r="BB49" s="362"/>
      <c r="BC49" s="362"/>
      <c r="BD49" s="362"/>
      <c r="BE49" s="362"/>
      <c r="BF49" s="362"/>
      <c r="BG49" s="362"/>
      <c r="BH49" s="362"/>
      <c r="BL49" s="195"/>
    </row>
    <row r="50" spans="1:64" x14ac:dyDescent="0.15">
      <c r="A50" s="171" t="s">
        <v>889</v>
      </c>
      <c r="B50" s="122" t="s">
        <v>165</v>
      </c>
      <c r="C50" s="354">
        <v>-13272</v>
      </c>
      <c r="D50" s="354">
        <v>-470</v>
      </c>
      <c r="E50" s="354">
        <v>-39</v>
      </c>
      <c r="F50" s="354">
        <v>0</v>
      </c>
      <c r="G50" s="354">
        <v>-7916</v>
      </c>
      <c r="H50" s="354">
        <v>0</v>
      </c>
      <c r="I50" s="354">
        <v>0</v>
      </c>
      <c r="J50" s="354">
        <v>-3</v>
      </c>
      <c r="K50" s="354">
        <v>-148</v>
      </c>
      <c r="L50" s="354">
        <v>-3</v>
      </c>
      <c r="M50" s="354">
        <v>0</v>
      </c>
      <c r="N50" s="354">
        <v>-4</v>
      </c>
      <c r="O50" s="354">
        <v>0</v>
      </c>
      <c r="P50" s="354">
        <v>-6</v>
      </c>
      <c r="Q50" s="354">
        <v>-4</v>
      </c>
      <c r="R50" s="354">
        <v>-2</v>
      </c>
      <c r="S50" s="354">
        <v>-1</v>
      </c>
      <c r="T50" s="354">
        <v>-2</v>
      </c>
      <c r="U50" s="354">
        <v>-5</v>
      </c>
      <c r="V50" s="354">
        <v>-4</v>
      </c>
      <c r="W50" s="354">
        <v>-14</v>
      </c>
      <c r="X50" s="354">
        <v>-6</v>
      </c>
      <c r="Y50" s="354">
        <v>-7913</v>
      </c>
      <c r="Z50" s="354">
        <v>-558</v>
      </c>
      <c r="AA50" s="354">
        <v>-8903</v>
      </c>
      <c r="AB50" s="354">
        <v>-1</v>
      </c>
      <c r="AC50" s="354">
        <v>-1378</v>
      </c>
      <c r="AD50" s="354">
        <v>-17759</v>
      </c>
      <c r="AE50" s="354">
        <v>-829</v>
      </c>
      <c r="AF50" s="354">
        <v>-7434</v>
      </c>
      <c r="AG50" s="354">
        <v>-8</v>
      </c>
      <c r="AH50" s="354">
        <v>0</v>
      </c>
      <c r="AI50" s="354">
        <v>-4677</v>
      </c>
      <c r="AJ50" s="354">
        <v>-33590</v>
      </c>
      <c r="AK50" s="354">
        <v>-3205</v>
      </c>
      <c r="AL50" s="354">
        <v>-84</v>
      </c>
      <c r="AM50" s="354">
        <v>-14</v>
      </c>
      <c r="AN50" s="354">
        <v>0</v>
      </c>
      <c r="AO50" s="354">
        <v>-953</v>
      </c>
      <c r="AP50" s="194">
        <v>-109205</v>
      </c>
      <c r="AQ50" s="362"/>
      <c r="AR50" s="362"/>
      <c r="AS50" s="362"/>
      <c r="AT50" s="362"/>
      <c r="AU50" s="362"/>
      <c r="AV50" s="362"/>
      <c r="AW50" s="362"/>
      <c r="AX50" s="362"/>
      <c r="AY50" s="362"/>
      <c r="AZ50" s="362"/>
      <c r="BA50" s="362"/>
      <c r="BB50" s="362"/>
      <c r="BC50" s="362"/>
      <c r="BD50" s="362"/>
      <c r="BE50" s="362"/>
      <c r="BF50" s="362"/>
      <c r="BG50" s="362"/>
      <c r="BH50" s="362"/>
      <c r="BL50" s="195"/>
    </row>
    <row r="51" spans="1:64" x14ac:dyDescent="0.15">
      <c r="A51" s="178" t="s">
        <v>890</v>
      </c>
      <c r="B51" s="183" t="s">
        <v>63</v>
      </c>
      <c r="C51" s="357">
        <v>86935</v>
      </c>
      <c r="D51" s="357">
        <v>8126</v>
      </c>
      <c r="E51" s="357">
        <v>24959</v>
      </c>
      <c r="F51" s="357">
        <v>8231</v>
      </c>
      <c r="G51" s="357">
        <v>666902</v>
      </c>
      <c r="H51" s="357">
        <v>30733</v>
      </c>
      <c r="I51" s="357">
        <v>122048</v>
      </c>
      <c r="J51" s="357">
        <v>505806</v>
      </c>
      <c r="K51" s="357">
        <v>20327</v>
      </c>
      <c r="L51" s="357">
        <v>217721</v>
      </c>
      <c r="M51" s="357">
        <v>126071</v>
      </c>
      <c r="N51" s="357">
        <v>523309</v>
      </c>
      <c r="O51" s="357">
        <v>70352</v>
      </c>
      <c r="P51" s="357">
        <v>280887</v>
      </c>
      <c r="Q51" s="357">
        <v>468988</v>
      </c>
      <c r="R51" s="357">
        <v>376878</v>
      </c>
      <c r="S51" s="357">
        <v>88482</v>
      </c>
      <c r="T51" s="357">
        <v>115411</v>
      </c>
      <c r="U51" s="357">
        <v>545340</v>
      </c>
      <c r="V51" s="357">
        <v>208219</v>
      </c>
      <c r="W51" s="357">
        <v>357602</v>
      </c>
      <c r="X51" s="357">
        <v>193717</v>
      </c>
      <c r="Y51" s="357">
        <v>861039</v>
      </c>
      <c r="Z51" s="357">
        <v>347448</v>
      </c>
      <c r="AA51" s="357">
        <v>90794</v>
      </c>
      <c r="AB51" s="357">
        <v>113668</v>
      </c>
      <c r="AC51" s="357">
        <v>1971929</v>
      </c>
      <c r="AD51" s="357">
        <v>794563</v>
      </c>
      <c r="AE51" s="357">
        <v>2737886</v>
      </c>
      <c r="AF51" s="357">
        <v>1355593</v>
      </c>
      <c r="AG51" s="357">
        <v>431499</v>
      </c>
      <c r="AH51" s="357">
        <v>867307</v>
      </c>
      <c r="AI51" s="357">
        <v>1303778</v>
      </c>
      <c r="AJ51" s="357">
        <v>1772116</v>
      </c>
      <c r="AK51" s="357">
        <v>109021</v>
      </c>
      <c r="AL51" s="357">
        <v>1144418</v>
      </c>
      <c r="AM51" s="357">
        <v>1254682</v>
      </c>
      <c r="AN51" s="357">
        <v>0</v>
      </c>
      <c r="AO51" s="357">
        <v>81416</v>
      </c>
      <c r="AP51" s="358">
        <v>20284201</v>
      </c>
      <c r="AQ51" s="362"/>
      <c r="AR51" s="362"/>
      <c r="AS51" s="362"/>
      <c r="AT51" s="362"/>
      <c r="AU51" s="362"/>
      <c r="AV51" s="362"/>
      <c r="AW51" s="362"/>
      <c r="AX51" s="362"/>
      <c r="AY51" s="362"/>
      <c r="AZ51" s="362"/>
      <c r="BA51" s="362"/>
      <c r="BB51" s="362"/>
      <c r="BC51" s="362"/>
      <c r="BD51" s="362"/>
      <c r="BE51" s="362"/>
      <c r="BF51" s="362"/>
      <c r="BG51" s="362"/>
      <c r="BH51" s="362"/>
      <c r="BL51" s="195"/>
    </row>
    <row r="52" spans="1:64" x14ac:dyDescent="0.15">
      <c r="A52" s="363" t="s">
        <v>891</v>
      </c>
      <c r="B52" s="149" t="s">
        <v>288</v>
      </c>
      <c r="C52" s="364">
        <v>190815</v>
      </c>
      <c r="D52" s="364">
        <v>10796</v>
      </c>
      <c r="E52" s="364">
        <v>45849</v>
      </c>
      <c r="F52" s="364">
        <v>18762</v>
      </c>
      <c r="G52" s="364">
        <v>1934435</v>
      </c>
      <c r="H52" s="364">
        <v>80715</v>
      </c>
      <c r="I52" s="364">
        <v>350246</v>
      </c>
      <c r="J52" s="364">
        <v>1470565</v>
      </c>
      <c r="K52" s="364">
        <v>115112</v>
      </c>
      <c r="L52" s="364">
        <v>560468</v>
      </c>
      <c r="M52" s="364">
        <v>262241</v>
      </c>
      <c r="N52" s="364">
        <v>2850090</v>
      </c>
      <c r="O52" s="364">
        <v>276603</v>
      </c>
      <c r="P52" s="364">
        <v>638433</v>
      </c>
      <c r="Q52" s="364">
        <v>1078448</v>
      </c>
      <c r="R52" s="364">
        <v>863301</v>
      </c>
      <c r="S52" s="364">
        <v>234037</v>
      </c>
      <c r="T52" s="364">
        <v>320260</v>
      </c>
      <c r="U52" s="364">
        <v>1527345</v>
      </c>
      <c r="V52" s="364">
        <v>587908</v>
      </c>
      <c r="W52" s="364">
        <v>1126168</v>
      </c>
      <c r="X52" s="364">
        <v>457683</v>
      </c>
      <c r="Y52" s="364">
        <v>1852233</v>
      </c>
      <c r="Z52" s="364">
        <v>1095012</v>
      </c>
      <c r="AA52" s="364">
        <v>187800</v>
      </c>
      <c r="AB52" s="364">
        <v>177936</v>
      </c>
      <c r="AC52" s="364">
        <v>2877665</v>
      </c>
      <c r="AD52" s="364">
        <v>1175506</v>
      </c>
      <c r="AE52" s="364">
        <v>3242171</v>
      </c>
      <c r="AF52" s="364">
        <v>2035639</v>
      </c>
      <c r="AG52" s="364">
        <v>798490</v>
      </c>
      <c r="AH52" s="364">
        <v>1218517</v>
      </c>
      <c r="AI52" s="364">
        <v>1767045</v>
      </c>
      <c r="AJ52" s="364">
        <v>2870794</v>
      </c>
      <c r="AK52" s="364">
        <v>178370</v>
      </c>
      <c r="AL52" s="364">
        <v>1870509</v>
      </c>
      <c r="AM52" s="364">
        <v>2368309</v>
      </c>
      <c r="AN52" s="364">
        <v>53866</v>
      </c>
      <c r="AO52" s="364">
        <v>188430</v>
      </c>
      <c r="AP52" s="365">
        <v>38958572</v>
      </c>
      <c r="AQ52" s="362"/>
      <c r="AR52" s="362"/>
      <c r="AS52" s="362"/>
      <c r="AT52" s="362"/>
      <c r="AU52" s="362"/>
      <c r="AV52" s="362"/>
      <c r="AW52" s="362"/>
      <c r="AX52" s="362"/>
      <c r="AY52" s="362"/>
      <c r="AZ52" s="362"/>
      <c r="BA52" s="362"/>
      <c r="BB52" s="362"/>
      <c r="BC52" s="362"/>
      <c r="BD52" s="362"/>
      <c r="BE52" s="362"/>
      <c r="BF52" s="362"/>
      <c r="BG52" s="362"/>
      <c r="BH52" s="362"/>
      <c r="BL52" s="195"/>
    </row>
    <row r="53" spans="1:64" x14ac:dyDescent="0.15">
      <c r="A53" s="193" t="s">
        <v>892</v>
      </c>
    </row>
    <row r="55" spans="1:64" x14ac:dyDescent="0.15">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row>
    <row r="56" spans="1:64" x14ac:dyDescent="0.1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row>
    <row r="57" spans="1:64" x14ac:dyDescent="0.15">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row>
    <row r="58" spans="1:64" x14ac:dyDescent="0.15">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row>
    <row r="59" spans="1:64" x14ac:dyDescent="0.15">
      <c r="C59" s="362"/>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row>
    <row r="60" spans="1:64" x14ac:dyDescent="0.15">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row>
    <row r="61" spans="1:64" x14ac:dyDescent="0.15">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row>
    <row r="62" spans="1:64" x14ac:dyDescent="0.15">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row>
    <row r="63" spans="1:64" x14ac:dyDescent="0.15">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row>
    <row r="64" spans="1:64" x14ac:dyDescent="0.15">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row>
    <row r="65" spans="3:60" s="49" customFormat="1" x14ac:dyDescent="0.1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row>
    <row r="66" spans="3:60" s="49" customFormat="1" x14ac:dyDescent="0.15">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row>
    <row r="67" spans="3:60" s="49" customFormat="1" x14ac:dyDescent="0.15">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row>
    <row r="68" spans="3:60" s="49" customFormat="1" x14ac:dyDescent="0.15">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row>
    <row r="69" spans="3:60" s="49" customFormat="1" x14ac:dyDescent="0.15">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row>
    <row r="70" spans="3:60" s="49" customFormat="1" x14ac:dyDescent="0.15">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row>
    <row r="71" spans="3:60" s="49" customFormat="1" x14ac:dyDescent="0.15">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row>
    <row r="72" spans="3:60" s="49" customFormat="1" x14ac:dyDescent="0.15">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row>
    <row r="73" spans="3:60" s="49" customFormat="1" x14ac:dyDescent="0.15">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row>
    <row r="74" spans="3:60" s="49" customFormat="1" x14ac:dyDescent="0.15">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row>
    <row r="75" spans="3:60" s="49" customFormat="1" x14ac:dyDescent="0.15">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row>
    <row r="76" spans="3:60" s="49" customFormat="1" x14ac:dyDescent="0.15">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row>
    <row r="77" spans="3:60" s="49" customFormat="1" x14ac:dyDescent="0.15">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row>
    <row r="78" spans="3:60" s="49" customFormat="1" x14ac:dyDescent="0.15">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row>
    <row r="79" spans="3:60" s="49" customFormat="1" x14ac:dyDescent="0.15">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row>
    <row r="80" spans="3:60" s="49" customFormat="1" x14ac:dyDescent="0.15">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row>
    <row r="81" spans="3:60" s="49" customFormat="1" x14ac:dyDescent="0.15">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row>
    <row r="82" spans="3:60" s="49" customFormat="1" x14ac:dyDescent="0.15">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row>
    <row r="83" spans="3:60" s="49" customFormat="1" x14ac:dyDescent="0.15">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row>
    <row r="84" spans="3:60" s="49" customFormat="1" x14ac:dyDescent="0.15">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row>
    <row r="85" spans="3:60" s="49" customFormat="1" x14ac:dyDescent="0.15">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row>
    <row r="86" spans="3:60" s="49" customFormat="1" x14ac:dyDescent="0.15">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row>
    <row r="87" spans="3:60" s="49" customFormat="1" x14ac:dyDescent="0.15">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row>
    <row r="88" spans="3:60" s="49" customFormat="1" x14ac:dyDescent="0.15">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row>
    <row r="89" spans="3:60" s="49" customFormat="1" x14ac:dyDescent="0.15">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row>
    <row r="90" spans="3:60" s="49" customFormat="1" x14ac:dyDescent="0.15">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row>
    <row r="91" spans="3:60" s="49" customFormat="1" x14ac:dyDescent="0.15">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row>
    <row r="92" spans="3:60" s="49" customFormat="1" x14ac:dyDescent="0.15">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2"/>
      <c r="BC92" s="362"/>
      <c r="BD92" s="362"/>
      <c r="BE92" s="362"/>
      <c r="BF92" s="362"/>
      <c r="BG92" s="362"/>
      <c r="BH92" s="362"/>
    </row>
    <row r="93" spans="3:60" s="49" customFormat="1" x14ac:dyDescent="0.15">
      <c r="C93" s="362"/>
      <c r="D93" s="362"/>
      <c r="E93" s="362"/>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row>
    <row r="94" spans="3:60" s="49" customFormat="1" x14ac:dyDescent="0.15">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row>
    <row r="95" spans="3:60" s="49" customFormat="1" x14ac:dyDescent="0.15">
      <c r="C95" s="362"/>
      <c r="D95" s="362"/>
      <c r="E95" s="362"/>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2"/>
      <c r="BE95" s="362"/>
      <c r="BF95" s="362"/>
      <c r="BG95" s="362"/>
      <c r="BH95" s="362"/>
    </row>
    <row r="96" spans="3:60" s="49" customFormat="1" x14ac:dyDescent="0.15">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row>
    <row r="97" spans="3:60" s="49" customFormat="1" x14ac:dyDescent="0.15">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row>
    <row r="98" spans="3:60" s="49" customFormat="1" x14ac:dyDescent="0.15">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row>
    <row r="99" spans="3:60" s="49" customFormat="1" x14ac:dyDescent="0.15">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row>
    <row r="100" spans="3:60" s="49" customFormat="1" x14ac:dyDescent="0.15">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row>
    <row r="101" spans="3:60" s="49" customFormat="1" x14ac:dyDescent="0.15">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row>
    <row r="102" spans="3:60" s="49" customFormat="1" x14ac:dyDescent="0.15">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row>
    <row r="103" spans="3:60" s="49" customFormat="1" x14ac:dyDescent="0.15">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row>
    <row r="104" spans="3:60" s="49" customFormat="1" x14ac:dyDescent="0.15">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row>
    <row r="105" spans="3:60" s="49" customFormat="1" x14ac:dyDescent="0.15">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row>
    <row r="106" spans="3:60" s="49" customFormat="1" x14ac:dyDescent="0.15">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row>
    <row r="107" spans="3:60" s="49" customFormat="1" x14ac:dyDescent="0.15">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row>
    <row r="108" spans="3:60" s="49" customFormat="1" x14ac:dyDescent="0.15">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row>
    <row r="109" spans="3:60" s="49" customFormat="1" x14ac:dyDescent="0.15">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362"/>
      <c r="AV109" s="362"/>
      <c r="AW109" s="362"/>
      <c r="AX109" s="362"/>
      <c r="AY109" s="362"/>
      <c r="AZ109" s="362"/>
      <c r="BA109" s="362"/>
      <c r="BB109" s="362"/>
      <c r="BC109" s="362"/>
      <c r="BD109" s="362"/>
      <c r="BE109" s="362"/>
      <c r="BF109" s="362"/>
      <c r="BG109" s="362"/>
      <c r="BH109" s="362"/>
    </row>
    <row r="110" spans="3:60" s="49" customFormat="1" x14ac:dyDescent="0.15">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row>
    <row r="111" spans="3:60" s="49" customFormat="1" x14ac:dyDescent="0.15">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row>
    <row r="112" spans="3:60" s="49" customFormat="1" x14ac:dyDescent="0.15">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row>
    <row r="113" spans="3:60" s="49" customFormat="1" x14ac:dyDescent="0.15">
      <c r="C113" s="362"/>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2"/>
      <c r="BC113" s="362"/>
      <c r="BD113" s="362"/>
      <c r="BE113" s="362"/>
      <c r="BF113" s="362"/>
      <c r="BG113" s="362"/>
      <c r="BH113" s="362"/>
    </row>
    <row r="114" spans="3:60" s="49" customFormat="1" x14ac:dyDescent="0.15">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362"/>
      <c r="BG114" s="362"/>
      <c r="BH114" s="362"/>
    </row>
    <row r="115" spans="3:60" s="49" customFormat="1" x14ac:dyDescent="0.15">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c r="BG115" s="362"/>
      <c r="BH115" s="362"/>
    </row>
    <row r="116" spans="3:60" s="49" customFormat="1" x14ac:dyDescent="0.15">
      <c r="C116" s="362"/>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2"/>
      <c r="BC116" s="362"/>
      <c r="BD116" s="362"/>
      <c r="BE116" s="362"/>
      <c r="BF116" s="362"/>
      <c r="BG116" s="362"/>
      <c r="BH116" s="362"/>
    </row>
    <row r="117" spans="3:60" s="49" customFormat="1" x14ac:dyDescent="0.15">
      <c r="C117" s="362"/>
      <c r="D117" s="362"/>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c r="BC117" s="362"/>
      <c r="BD117" s="362"/>
      <c r="BE117" s="362"/>
      <c r="BF117" s="362"/>
      <c r="BG117" s="362"/>
      <c r="BH117" s="362"/>
    </row>
    <row r="118" spans="3:60" s="49" customFormat="1" x14ac:dyDescent="0.15">
      <c r="C118" s="362"/>
      <c r="D118" s="362"/>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2"/>
      <c r="BC118" s="362"/>
      <c r="BD118" s="362"/>
      <c r="BE118" s="362"/>
      <c r="BF118" s="362"/>
      <c r="BG118" s="362"/>
      <c r="BH118" s="362"/>
    </row>
    <row r="119" spans="3:60" s="49" customFormat="1" x14ac:dyDescent="0.15">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row>
  </sheetData>
  <phoneticPr fontId="5"/>
  <pageMargins left="0.78740157480314965" right="0.78740157480314965" top="0.78740157480314965" bottom="0.78740157480314965" header="0.51181102362204722" footer="0.51181102362204722"/>
  <pageSetup paperSize="9" scale="92" fitToWidth="9" orientation="landscape" verticalDpi="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
    <pageSetUpPr fitToPage="1"/>
  </sheetPr>
  <dimension ref="A1:BH119"/>
  <sheetViews>
    <sheetView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ColWidth="9" defaultRowHeight="12" x14ac:dyDescent="0.15"/>
  <cols>
    <col min="1" max="1" width="3.625" style="2" customWidth="1"/>
    <col min="2" max="2" width="24.75" style="49" bestFit="1" customWidth="1"/>
    <col min="3" max="60" width="10.625" style="49" customWidth="1"/>
    <col min="61" max="16384" width="9" style="49"/>
  </cols>
  <sheetData>
    <row r="1" spans="1:60" ht="13.5" x14ac:dyDescent="0.15">
      <c r="A1" s="115" t="s">
        <v>876</v>
      </c>
      <c r="E1" s="49" t="s">
        <v>877</v>
      </c>
      <c r="G1" s="49" t="s">
        <v>238</v>
      </c>
    </row>
    <row r="2" spans="1:60" x14ac:dyDescent="0.15">
      <c r="A2" s="2" t="s">
        <v>293</v>
      </c>
      <c r="BG2" s="49" t="s">
        <v>877</v>
      </c>
      <c r="BH2" s="138"/>
    </row>
    <row r="3" spans="1:60" x14ac:dyDescent="0.15">
      <c r="A3" s="140" t="s">
        <v>1</v>
      </c>
      <c r="B3" s="348"/>
      <c r="C3" s="117" t="s">
        <v>219</v>
      </c>
      <c r="D3" s="117" t="s">
        <v>177</v>
      </c>
      <c r="E3" s="117" t="s">
        <v>178</v>
      </c>
      <c r="F3" s="117" t="s">
        <v>179</v>
      </c>
      <c r="G3" s="117" t="s">
        <v>180</v>
      </c>
      <c r="H3" s="117" t="s">
        <v>181</v>
      </c>
      <c r="I3" s="117" t="s">
        <v>182</v>
      </c>
      <c r="J3" s="117" t="s">
        <v>183</v>
      </c>
      <c r="K3" s="117" t="s">
        <v>184</v>
      </c>
      <c r="L3" s="117" t="s">
        <v>2</v>
      </c>
      <c r="M3" s="117" t="s">
        <v>3</v>
      </c>
      <c r="N3" s="117" t="s">
        <v>4</v>
      </c>
      <c r="O3" s="117" t="s">
        <v>5</v>
      </c>
      <c r="P3" s="117" t="s">
        <v>6</v>
      </c>
      <c r="Q3" s="117" t="s">
        <v>7</v>
      </c>
      <c r="R3" s="117" t="s">
        <v>8</v>
      </c>
      <c r="S3" s="117" t="s">
        <v>9</v>
      </c>
      <c r="T3" s="117" t="s">
        <v>10</v>
      </c>
      <c r="U3" s="117" t="s">
        <v>11</v>
      </c>
      <c r="V3" s="117" t="s">
        <v>12</v>
      </c>
      <c r="W3" s="117" t="s">
        <v>13</v>
      </c>
      <c r="X3" s="117" t="s">
        <v>14</v>
      </c>
      <c r="Y3" s="117" t="s">
        <v>15</v>
      </c>
      <c r="Z3" s="117" t="s">
        <v>16</v>
      </c>
      <c r="AA3" s="117" t="s">
        <v>17</v>
      </c>
      <c r="AB3" s="117" t="s">
        <v>18</v>
      </c>
      <c r="AC3" s="117" t="s">
        <v>19</v>
      </c>
      <c r="AD3" s="117" t="s">
        <v>20</v>
      </c>
      <c r="AE3" s="117" t="s">
        <v>21</v>
      </c>
      <c r="AF3" s="117" t="s">
        <v>22</v>
      </c>
      <c r="AG3" s="117" t="s">
        <v>23</v>
      </c>
      <c r="AH3" s="117" t="s">
        <v>24</v>
      </c>
      <c r="AI3" s="117" t="s">
        <v>25</v>
      </c>
      <c r="AJ3" s="117" t="s">
        <v>26</v>
      </c>
      <c r="AK3" s="117" t="s">
        <v>56</v>
      </c>
      <c r="AL3" s="117" t="s">
        <v>156</v>
      </c>
      <c r="AM3" s="117">
        <v>37</v>
      </c>
      <c r="AN3" s="117">
        <v>38</v>
      </c>
      <c r="AO3" s="117">
        <v>39</v>
      </c>
      <c r="AP3" s="141">
        <v>40</v>
      </c>
      <c r="AQ3" s="117">
        <v>41</v>
      </c>
      <c r="AR3" s="117">
        <v>42</v>
      </c>
      <c r="AS3" s="117">
        <v>43</v>
      </c>
      <c r="AT3" s="117">
        <v>44</v>
      </c>
      <c r="AU3" s="117">
        <v>45</v>
      </c>
      <c r="AV3" s="117">
        <v>46</v>
      </c>
      <c r="AW3" s="117">
        <v>47</v>
      </c>
      <c r="AX3" s="117">
        <v>48</v>
      </c>
      <c r="AY3" s="117">
        <v>49</v>
      </c>
      <c r="AZ3" s="117">
        <v>50</v>
      </c>
      <c r="BA3" s="117">
        <v>51</v>
      </c>
      <c r="BB3" s="117">
        <v>52</v>
      </c>
      <c r="BC3" s="117">
        <v>53</v>
      </c>
      <c r="BD3" s="117">
        <v>54</v>
      </c>
      <c r="BE3" s="117">
        <v>55</v>
      </c>
      <c r="BF3" s="117">
        <v>56</v>
      </c>
      <c r="BG3" s="117">
        <v>57</v>
      </c>
      <c r="BH3" s="141">
        <v>58</v>
      </c>
    </row>
    <row r="4" spans="1:60" ht="36" x14ac:dyDescent="0.15">
      <c r="A4" s="349"/>
      <c r="B4" s="350" t="s">
        <v>287</v>
      </c>
      <c r="C4" s="351" t="s">
        <v>220</v>
      </c>
      <c r="D4" s="351" t="s">
        <v>221</v>
      </c>
      <c r="E4" s="351" t="s">
        <v>222</v>
      </c>
      <c r="F4" s="351" t="s">
        <v>27</v>
      </c>
      <c r="G4" s="351" t="s">
        <v>151</v>
      </c>
      <c r="H4" s="351" t="s">
        <v>28</v>
      </c>
      <c r="I4" s="351" t="s">
        <v>223</v>
      </c>
      <c r="J4" s="351" t="s">
        <v>29</v>
      </c>
      <c r="K4" s="351" t="s">
        <v>30</v>
      </c>
      <c r="L4" s="351" t="s">
        <v>469</v>
      </c>
      <c r="M4" s="351" t="s">
        <v>31</v>
      </c>
      <c r="N4" s="351" t="s">
        <v>32</v>
      </c>
      <c r="O4" s="351" t="s">
        <v>33</v>
      </c>
      <c r="P4" s="351" t="s">
        <v>34</v>
      </c>
      <c r="Q4" s="351" t="s">
        <v>225</v>
      </c>
      <c r="R4" s="351" t="s">
        <v>226</v>
      </c>
      <c r="S4" s="351" t="s">
        <v>227</v>
      </c>
      <c r="T4" s="351" t="s">
        <v>228</v>
      </c>
      <c r="U4" s="351" t="s">
        <v>35</v>
      </c>
      <c r="V4" s="351" t="s">
        <v>878</v>
      </c>
      <c r="W4" s="351" t="s">
        <v>153</v>
      </c>
      <c r="X4" s="351" t="s">
        <v>55</v>
      </c>
      <c r="Y4" s="351" t="s">
        <v>36</v>
      </c>
      <c r="Z4" s="351" t="s">
        <v>154</v>
      </c>
      <c r="AA4" s="351" t="s">
        <v>229</v>
      </c>
      <c r="AB4" s="351" t="s">
        <v>230</v>
      </c>
      <c r="AC4" s="351" t="s">
        <v>231</v>
      </c>
      <c r="AD4" s="351" t="s">
        <v>37</v>
      </c>
      <c r="AE4" s="351" t="s">
        <v>38</v>
      </c>
      <c r="AF4" s="351" t="s">
        <v>471</v>
      </c>
      <c r="AG4" s="351" t="s">
        <v>155</v>
      </c>
      <c r="AH4" s="351" t="s">
        <v>39</v>
      </c>
      <c r="AI4" s="351" t="s">
        <v>40</v>
      </c>
      <c r="AJ4" s="351" t="s">
        <v>233</v>
      </c>
      <c r="AK4" s="351" t="s">
        <v>472</v>
      </c>
      <c r="AL4" s="351" t="s">
        <v>41</v>
      </c>
      <c r="AM4" s="351" t="s">
        <v>879</v>
      </c>
      <c r="AN4" s="351" t="s">
        <v>236</v>
      </c>
      <c r="AO4" s="351" t="s">
        <v>237</v>
      </c>
      <c r="AP4" s="121" t="s">
        <v>43</v>
      </c>
      <c r="AQ4" s="351" t="s">
        <v>57</v>
      </c>
      <c r="AR4" s="351" t="s">
        <v>44</v>
      </c>
      <c r="AS4" s="351" t="s">
        <v>45</v>
      </c>
      <c r="AT4" s="351" t="s">
        <v>292</v>
      </c>
      <c r="AU4" s="351" t="s">
        <v>291</v>
      </c>
      <c r="AV4" s="351" t="s">
        <v>46</v>
      </c>
      <c r="AW4" s="351" t="s">
        <v>290</v>
      </c>
      <c r="AX4" s="351" t="s">
        <v>289</v>
      </c>
      <c r="AY4" s="351" t="s">
        <v>47</v>
      </c>
      <c r="AZ4" s="351" t="s">
        <v>48</v>
      </c>
      <c r="BA4" s="351" t="s">
        <v>300</v>
      </c>
      <c r="BB4" s="351" t="s">
        <v>49</v>
      </c>
      <c r="BC4" s="351" t="s">
        <v>50</v>
      </c>
      <c r="BD4" s="351" t="s">
        <v>51</v>
      </c>
      <c r="BE4" s="351" t="s">
        <v>52</v>
      </c>
      <c r="BF4" s="351" t="s">
        <v>53</v>
      </c>
      <c r="BG4" s="351" t="s">
        <v>54</v>
      </c>
      <c r="BH4" s="121" t="s">
        <v>288</v>
      </c>
    </row>
    <row r="5" spans="1:60" x14ac:dyDescent="0.15">
      <c r="A5" s="155" t="s">
        <v>219</v>
      </c>
      <c r="B5" s="122" t="s">
        <v>220</v>
      </c>
      <c r="C5" s="366">
        <v>0.126541414459031</v>
      </c>
      <c r="D5" s="367">
        <v>1.018895887365691E-3</v>
      </c>
      <c r="E5" s="367">
        <v>0</v>
      </c>
      <c r="F5" s="367">
        <v>0</v>
      </c>
      <c r="G5" s="367">
        <v>0.16668432901596592</v>
      </c>
      <c r="H5" s="367">
        <v>8.486650560614508E-3</v>
      </c>
      <c r="I5" s="367">
        <v>2.0556979951234276E-4</v>
      </c>
      <c r="J5" s="367">
        <v>1.2036190171804714E-3</v>
      </c>
      <c r="K5" s="367">
        <v>0</v>
      </c>
      <c r="L5" s="367">
        <v>5.2848690737026917E-3</v>
      </c>
      <c r="M5" s="367">
        <v>4.1946148771549836E-5</v>
      </c>
      <c r="N5" s="367">
        <v>0</v>
      </c>
      <c r="O5" s="367">
        <v>3.6152897835526007E-6</v>
      </c>
      <c r="P5" s="367">
        <v>0</v>
      </c>
      <c r="Q5" s="367">
        <v>0</v>
      </c>
      <c r="R5" s="367">
        <v>0</v>
      </c>
      <c r="S5" s="367">
        <v>0</v>
      </c>
      <c r="T5" s="367">
        <v>0</v>
      </c>
      <c r="U5" s="367">
        <v>0</v>
      </c>
      <c r="V5" s="367">
        <v>0</v>
      </c>
      <c r="W5" s="367">
        <v>0</v>
      </c>
      <c r="X5" s="367">
        <v>4.5337056434256902E-3</v>
      </c>
      <c r="Y5" s="367">
        <v>1.0047332058115799E-3</v>
      </c>
      <c r="Z5" s="367">
        <v>0</v>
      </c>
      <c r="AA5" s="367">
        <v>0</v>
      </c>
      <c r="AB5" s="367">
        <v>0</v>
      </c>
      <c r="AC5" s="367">
        <v>1.5498676878649879E-4</v>
      </c>
      <c r="AD5" s="367">
        <v>0</v>
      </c>
      <c r="AE5" s="367">
        <v>2.1590471323073335E-6</v>
      </c>
      <c r="AF5" s="367">
        <v>1.7684864556043583E-5</v>
      </c>
      <c r="AG5" s="367">
        <v>0</v>
      </c>
      <c r="AH5" s="367">
        <v>2.7082100619031166E-5</v>
      </c>
      <c r="AI5" s="367">
        <v>1.8997818391721772E-3</v>
      </c>
      <c r="AJ5" s="367">
        <v>2.2244716966804304E-3</v>
      </c>
      <c r="AK5" s="367">
        <v>2.2257106015585578E-3</v>
      </c>
      <c r="AL5" s="367">
        <v>1.0157662967673506E-5</v>
      </c>
      <c r="AM5" s="367">
        <v>1.7955427268992349E-2</v>
      </c>
      <c r="AN5" s="367">
        <v>0</v>
      </c>
      <c r="AO5" s="367">
        <v>0</v>
      </c>
      <c r="AP5" s="368">
        <v>1.050446612878932E-2</v>
      </c>
      <c r="AQ5" s="366">
        <v>3.300927053631557E-3</v>
      </c>
      <c r="AR5" s="367">
        <v>1.1007693311748612E-2</v>
      </c>
      <c r="AS5" s="367">
        <v>0</v>
      </c>
      <c r="AT5" s="367">
        <v>0</v>
      </c>
      <c r="AU5" s="367">
        <v>2.1287724922005378E-3</v>
      </c>
      <c r="AV5" s="367">
        <v>-6.8933427542350968E-5</v>
      </c>
      <c r="AW5" s="367">
        <v>6.6728418329913015E-3</v>
      </c>
      <c r="AX5" s="367">
        <v>1.3783624826063948E-2</v>
      </c>
      <c r="AY5" s="367">
        <v>9.2146073807079678E-5</v>
      </c>
      <c r="AZ5" s="367">
        <v>8.1345394355453078E-3</v>
      </c>
      <c r="BA5" s="367">
        <v>6.2517615799674723E-3</v>
      </c>
      <c r="BB5" s="367">
        <v>6.4955466599556531E-3</v>
      </c>
      <c r="BC5" s="367">
        <v>1.1678307108776972E-2</v>
      </c>
      <c r="BD5" s="367">
        <v>3.8259281178605685E-2</v>
      </c>
      <c r="BE5" s="367">
        <v>2.4414639509522381E-2</v>
      </c>
      <c r="BF5" s="367">
        <v>2.7592752167927941E-2</v>
      </c>
      <c r="BG5" s="367">
        <v>-1.0768183573018232E-2</v>
      </c>
      <c r="BH5" s="368">
        <v>4.89789512818899E-3</v>
      </c>
    </row>
    <row r="6" spans="1:60" x14ac:dyDescent="0.15">
      <c r="A6" s="171" t="s">
        <v>177</v>
      </c>
      <c r="B6" s="122" t="s">
        <v>221</v>
      </c>
      <c r="C6" s="369">
        <v>1.5197966616880225E-4</v>
      </c>
      <c r="D6" s="370">
        <v>0.10170433493886624</v>
      </c>
      <c r="E6" s="370">
        <v>1.9629653863770203E-4</v>
      </c>
      <c r="F6" s="370">
        <v>0</v>
      </c>
      <c r="G6" s="370">
        <v>4.4560814914949327E-4</v>
      </c>
      <c r="H6" s="370">
        <v>0</v>
      </c>
      <c r="I6" s="370">
        <v>1.6713966754795202E-2</v>
      </c>
      <c r="J6" s="370">
        <v>2.2644357780852938E-4</v>
      </c>
      <c r="K6" s="370">
        <v>0</v>
      </c>
      <c r="L6" s="370">
        <v>0</v>
      </c>
      <c r="M6" s="370">
        <v>0</v>
      </c>
      <c r="N6" s="370">
        <v>0</v>
      </c>
      <c r="O6" s="370">
        <v>0</v>
      </c>
      <c r="P6" s="370">
        <v>0</v>
      </c>
      <c r="Q6" s="370">
        <v>0</v>
      </c>
      <c r="R6" s="370">
        <v>0</v>
      </c>
      <c r="S6" s="370">
        <v>0</v>
      </c>
      <c r="T6" s="370">
        <v>0</v>
      </c>
      <c r="U6" s="370">
        <v>0</v>
      </c>
      <c r="V6" s="370">
        <v>0</v>
      </c>
      <c r="W6" s="370">
        <v>2.6639009455072423E-6</v>
      </c>
      <c r="X6" s="370">
        <v>8.0186504633119433E-4</v>
      </c>
      <c r="Y6" s="370">
        <v>2.9693888403888712E-5</v>
      </c>
      <c r="Z6" s="370">
        <v>0</v>
      </c>
      <c r="AA6" s="370">
        <v>0</v>
      </c>
      <c r="AB6" s="370">
        <v>0</v>
      </c>
      <c r="AC6" s="370">
        <v>0</v>
      </c>
      <c r="AD6" s="370">
        <v>0</v>
      </c>
      <c r="AE6" s="370">
        <v>0</v>
      </c>
      <c r="AF6" s="370">
        <v>0</v>
      </c>
      <c r="AG6" s="370">
        <v>0</v>
      </c>
      <c r="AH6" s="370">
        <v>3.2826788629128687E-6</v>
      </c>
      <c r="AI6" s="370">
        <v>4.4141490454402687E-5</v>
      </c>
      <c r="AJ6" s="370">
        <v>5.8520395402804935E-5</v>
      </c>
      <c r="AK6" s="370">
        <v>0</v>
      </c>
      <c r="AL6" s="370">
        <v>0</v>
      </c>
      <c r="AM6" s="370">
        <v>1.0893848733421188E-3</v>
      </c>
      <c r="AN6" s="370">
        <v>0</v>
      </c>
      <c r="AO6" s="370">
        <v>0</v>
      </c>
      <c r="AP6" s="371">
        <v>2.9364525989299605E-4</v>
      </c>
      <c r="AQ6" s="369">
        <v>2.0418105486380765E-4</v>
      </c>
      <c r="AR6" s="370">
        <v>5.6766522140644718E-4</v>
      </c>
      <c r="AS6" s="370">
        <v>0</v>
      </c>
      <c r="AT6" s="370">
        <v>0</v>
      </c>
      <c r="AU6" s="370">
        <v>0</v>
      </c>
      <c r="AV6" s="370">
        <v>8.8837954745204825E-2</v>
      </c>
      <c r="AW6" s="370">
        <v>5.6712622623484709E-4</v>
      </c>
      <c r="AX6" s="370">
        <v>5.8834342527596306E-4</v>
      </c>
      <c r="AY6" s="370">
        <v>2.7781353595567306E-5</v>
      </c>
      <c r="AZ6" s="370">
        <v>8.786052557746015E-5</v>
      </c>
      <c r="BA6" s="370">
        <v>7.3795591235015584E-5</v>
      </c>
      <c r="BB6" s="370">
        <v>3.5941014440012912E-4</v>
      </c>
      <c r="BC6" s="370">
        <v>4.4451624254538465E-4</v>
      </c>
      <c r="BD6" s="370">
        <v>9.4219168483032016E-4</v>
      </c>
      <c r="BE6" s="370">
        <v>8.0621273318784491E-4</v>
      </c>
      <c r="BF6" s="370">
        <v>8.37427439774056E-4</v>
      </c>
      <c r="BG6" s="370">
        <v>-3.1748847292530775E-5</v>
      </c>
      <c r="BH6" s="371">
        <v>2.7711487987804072E-4</v>
      </c>
    </row>
    <row r="7" spans="1:60" x14ac:dyDescent="0.15">
      <c r="A7" s="171" t="s">
        <v>178</v>
      </c>
      <c r="B7" s="122" t="s">
        <v>222</v>
      </c>
      <c r="C7" s="369">
        <v>0</v>
      </c>
      <c r="D7" s="370">
        <v>0</v>
      </c>
      <c r="E7" s="370">
        <v>3.7514449606316384E-2</v>
      </c>
      <c r="F7" s="370">
        <v>0</v>
      </c>
      <c r="G7" s="370">
        <v>1.1954911899340117E-2</v>
      </c>
      <c r="H7" s="370">
        <v>0</v>
      </c>
      <c r="I7" s="370">
        <v>0</v>
      </c>
      <c r="J7" s="370">
        <v>2.8560451255129832E-5</v>
      </c>
      <c r="K7" s="370">
        <v>0</v>
      </c>
      <c r="L7" s="370">
        <v>0</v>
      </c>
      <c r="M7" s="370">
        <v>0</v>
      </c>
      <c r="N7" s="370">
        <v>0</v>
      </c>
      <c r="O7" s="370">
        <v>0</v>
      </c>
      <c r="P7" s="370">
        <v>0</v>
      </c>
      <c r="Q7" s="370">
        <v>0</v>
      </c>
      <c r="R7" s="370">
        <v>0</v>
      </c>
      <c r="S7" s="370">
        <v>0</v>
      </c>
      <c r="T7" s="370">
        <v>0</v>
      </c>
      <c r="U7" s="370">
        <v>0</v>
      </c>
      <c r="V7" s="370">
        <v>0</v>
      </c>
      <c r="W7" s="370">
        <v>0</v>
      </c>
      <c r="X7" s="370">
        <v>8.5583253037582775E-3</v>
      </c>
      <c r="Y7" s="370">
        <v>0</v>
      </c>
      <c r="Z7" s="370">
        <v>0</v>
      </c>
      <c r="AA7" s="370">
        <v>0</v>
      </c>
      <c r="AB7" s="370">
        <v>0</v>
      </c>
      <c r="AC7" s="370">
        <v>0</v>
      </c>
      <c r="AD7" s="370">
        <v>0</v>
      </c>
      <c r="AE7" s="370">
        <v>0</v>
      </c>
      <c r="AF7" s="370">
        <v>1.4737387130036318E-6</v>
      </c>
      <c r="AG7" s="370">
        <v>0</v>
      </c>
      <c r="AH7" s="370">
        <v>4.9240182943693033E-6</v>
      </c>
      <c r="AI7" s="370">
        <v>4.7536989720125971E-5</v>
      </c>
      <c r="AJ7" s="370">
        <v>5.2947024412061607E-4</v>
      </c>
      <c r="AK7" s="370">
        <v>0</v>
      </c>
      <c r="AL7" s="370">
        <v>0</v>
      </c>
      <c r="AM7" s="370">
        <v>3.8770278709408276E-3</v>
      </c>
      <c r="AN7" s="370">
        <v>0</v>
      </c>
      <c r="AO7" s="370">
        <v>0</v>
      </c>
      <c r="AP7" s="371">
        <v>1.0164643611680632E-3</v>
      </c>
      <c r="AQ7" s="369">
        <v>1.0656818214382943E-3</v>
      </c>
      <c r="AR7" s="370">
        <v>1.290834700219075E-3</v>
      </c>
      <c r="AS7" s="370">
        <v>0</v>
      </c>
      <c r="AT7" s="370">
        <v>0</v>
      </c>
      <c r="AU7" s="370">
        <v>0</v>
      </c>
      <c r="AV7" s="370">
        <v>4.7391731435366298E-3</v>
      </c>
      <c r="AW7" s="370">
        <v>7.6924982594001642E-4</v>
      </c>
      <c r="AX7" s="370">
        <v>1.3996827492361403E-3</v>
      </c>
      <c r="AY7" s="370">
        <v>5.8203311097247939E-4</v>
      </c>
      <c r="AZ7" s="370">
        <v>4.7343791342265847E-4</v>
      </c>
      <c r="BA7" s="370">
        <v>4.9886077251105215E-4</v>
      </c>
      <c r="BB7" s="370">
        <v>6.5540294361680158E-4</v>
      </c>
      <c r="BC7" s="370">
        <v>1.1478836384777623E-3</v>
      </c>
      <c r="BD7" s="370">
        <v>1.7589327776414501E-3</v>
      </c>
      <c r="BE7" s="370">
        <v>8.7752854430979584E-4</v>
      </c>
      <c r="BF7" s="370">
        <v>1.0798596712597252E-3</v>
      </c>
      <c r="BG7" s="370">
        <v>3.080722775326472E-4</v>
      </c>
      <c r="BH7" s="371">
        <v>1.1768655175554176E-3</v>
      </c>
    </row>
    <row r="8" spans="1:60" x14ac:dyDescent="0.15">
      <c r="A8" s="171" t="s">
        <v>179</v>
      </c>
      <c r="B8" s="122" t="s">
        <v>27</v>
      </c>
      <c r="C8" s="369">
        <v>5.2406781437518015E-6</v>
      </c>
      <c r="D8" s="370">
        <v>4.6313449425713227E-4</v>
      </c>
      <c r="E8" s="370">
        <v>0</v>
      </c>
      <c r="F8" s="370">
        <v>4.263937746508901E-4</v>
      </c>
      <c r="G8" s="370">
        <v>3.1275281929865828E-4</v>
      </c>
      <c r="H8" s="370">
        <v>2.6017468871956885E-4</v>
      </c>
      <c r="I8" s="370">
        <v>2.7295101157472175E-3</v>
      </c>
      <c r="J8" s="370">
        <v>5.4169655880562913E-3</v>
      </c>
      <c r="K8" s="370">
        <v>0.63298352908471744</v>
      </c>
      <c r="L8" s="370">
        <v>9.8132275170036471E-5</v>
      </c>
      <c r="M8" s="370">
        <v>6.8856509851625031E-2</v>
      </c>
      <c r="N8" s="370">
        <v>3.2105301937833543E-2</v>
      </c>
      <c r="O8" s="370">
        <v>0.11110147033835498</v>
      </c>
      <c r="P8" s="370">
        <v>2.568789520591824E-4</v>
      </c>
      <c r="Q8" s="370">
        <v>5.2853730546118124E-5</v>
      </c>
      <c r="R8" s="370">
        <v>2.0850201725701697E-5</v>
      </c>
      <c r="S8" s="370">
        <v>2.5636971931788564E-5</v>
      </c>
      <c r="T8" s="370">
        <v>1.3426590894897897E-4</v>
      </c>
      <c r="U8" s="370">
        <v>3.0117622410129997E-5</v>
      </c>
      <c r="V8" s="370">
        <v>8.5047320329031076E-6</v>
      </c>
      <c r="W8" s="370">
        <v>5.6829886837487832E-5</v>
      </c>
      <c r="X8" s="370">
        <v>4.5664794191612975E-4</v>
      </c>
      <c r="Y8" s="370">
        <v>6.5520914485380621E-3</v>
      </c>
      <c r="Z8" s="370">
        <v>0.34118073591887577</v>
      </c>
      <c r="AA8" s="370">
        <v>0</v>
      </c>
      <c r="AB8" s="370">
        <v>0</v>
      </c>
      <c r="AC8" s="370">
        <v>3.1275356930010964E-6</v>
      </c>
      <c r="AD8" s="370">
        <v>8.5069748686948424E-7</v>
      </c>
      <c r="AE8" s="370">
        <v>9.2530591384600011E-7</v>
      </c>
      <c r="AF8" s="370">
        <v>9.8249247533575445E-6</v>
      </c>
      <c r="AG8" s="370">
        <v>0</v>
      </c>
      <c r="AH8" s="370">
        <v>9.8480365887386065E-6</v>
      </c>
      <c r="AI8" s="370">
        <v>4.2443740821541048E-5</v>
      </c>
      <c r="AJ8" s="370">
        <v>9.0567278599579074E-6</v>
      </c>
      <c r="AK8" s="370">
        <v>5.0456915400571844E-5</v>
      </c>
      <c r="AL8" s="370">
        <v>8.0192076060580303E-6</v>
      </c>
      <c r="AM8" s="370">
        <v>1.4778476963943472E-5</v>
      </c>
      <c r="AN8" s="370">
        <v>0</v>
      </c>
      <c r="AO8" s="370">
        <v>2.2289444355994269E-4</v>
      </c>
      <c r="AP8" s="371">
        <v>1.56413330550206E-2</v>
      </c>
      <c r="AQ8" s="369">
        <v>-3.5104812941496753E-4</v>
      </c>
      <c r="AR8" s="370">
        <v>-2.2238602446561594E-5</v>
      </c>
      <c r="AS8" s="370">
        <v>0</v>
      </c>
      <c r="AT8" s="370">
        <v>0</v>
      </c>
      <c r="AU8" s="370">
        <v>-5.3798579184850317E-5</v>
      </c>
      <c r="AV8" s="370">
        <v>-1.0805314767263515E-2</v>
      </c>
      <c r="AW8" s="370">
        <v>-6.0552783692952708E-5</v>
      </c>
      <c r="AX8" s="370">
        <v>1.5191277067982172E-2</v>
      </c>
      <c r="AY8" s="370">
        <v>2.1922513678878359E-4</v>
      </c>
      <c r="AZ8" s="370">
        <v>4.2929745798900624E-4</v>
      </c>
      <c r="BA8" s="370">
        <v>3.801181283248665E-4</v>
      </c>
      <c r="BB8" s="370">
        <v>1.2499100525683427E-4</v>
      </c>
      <c r="BC8" s="370">
        <v>1.1051239694710075E-2</v>
      </c>
      <c r="BD8" s="370">
        <v>0.15394047395653584</v>
      </c>
      <c r="BE8" s="370">
        <v>6.7703102269062664E-4</v>
      </c>
      <c r="BF8" s="370">
        <v>3.5859486423222696E-2</v>
      </c>
      <c r="BG8" s="370">
        <v>-2.9116355137675871E-2</v>
      </c>
      <c r="BH8" s="371">
        <v>4.8158849354129304E-4</v>
      </c>
    </row>
    <row r="9" spans="1:60" x14ac:dyDescent="0.15">
      <c r="A9" s="171" t="s">
        <v>180</v>
      </c>
      <c r="B9" s="122" t="s">
        <v>151</v>
      </c>
      <c r="C9" s="369">
        <v>0.12721222126143122</v>
      </c>
      <c r="D9" s="370">
        <v>1.3245646535753983E-2</v>
      </c>
      <c r="E9" s="370">
        <v>0.1071124779166394</v>
      </c>
      <c r="F9" s="370">
        <v>0</v>
      </c>
      <c r="G9" s="370">
        <v>0.21138213483523613</v>
      </c>
      <c r="H9" s="370">
        <v>4.943319085671808E-3</v>
      </c>
      <c r="I9" s="370">
        <v>1.1934468916133232E-3</v>
      </c>
      <c r="J9" s="370">
        <v>8.3212914764053264E-3</v>
      </c>
      <c r="K9" s="370">
        <v>0</v>
      </c>
      <c r="L9" s="370">
        <v>1.6058008664187787E-5</v>
      </c>
      <c r="M9" s="370">
        <v>2.9362304140084886E-4</v>
      </c>
      <c r="N9" s="370">
        <v>3.5086611299994034E-7</v>
      </c>
      <c r="O9" s="370">
        <v>0</v>
      </c>
      <c r="P9" s="370">
        <v>0</v>
      </c>
      <c r="Q9" s="370">
        <v>0</v>
      </c>
      <c r="R9" s="370">
        <v>0</v>
      </c>
      <c r="S9" s="370">
        <v>0</v>
      </c>
      <c r="T9" s="370">
        <v>0</v>
      </c>
      <c r="U9" s="370">
        <v>0</v>
      </c>
      <c r="V9" s="370">
        <v>0</v>
      </c>
      <c r="W9" s="370">
        <v>0</v>
      </c>
      <c r="X9" s="370">
        <v>8.5037023441989316E-3</v>
      </c>
      <c r="Y9" s="370">
        <v>1.3497222001767595E-5</v>
      </c>
      <c r="Z9" s="370">
        <v>0</v>
      </c>
      <c r="AA9" s="370">
        <v>0</v>
      </c>
      <c r="AB9" s="370">
        <v>0</v>
      </c>
      <c r="AC9" s="370">
        <v>1.4247662601449439E-4</v>
      </c>
      <c r="AD9" s="370">
        <v>0</v>
      </c>
      <c r="AE9" s="370">
        <v>0</v>
      </c>
      <c r="AF9" s="370">
        <v>7.7125659313856729E-5</v>
      </c>
      <c r="AG9" s="370">
        <v>0</v>
      </c>
      <c r="AH9" s="370">
        <v>2.9379975823070177E-4</v>
      </c>
      <c r="AI9" s="370">
        <v>5.4554354869287428E-3</v>
      </c>
      <c r="AJ9" s="370">
        <v>8.3621465002365197E-3</v>
      </c>
      <c r="AK9" s="370">
        <v>1.5081011380837584E-3</v>
      </c>
      <c r="AL9" s="370">
        <v>4.2769107232309492E-6</v>
      </c>
      <c r="AM9" s="370">
        <v>0.13582729280680858</v>
      </c>
      <c r="AN9" s="370">
        <v>0</v>
      </c>
      <c r="AO9" s="370">
        <v>3.0462240619858832E-3</v>
      </c>
      <c r="AP9" s="371">
        <v>2.085276636936282E-2</v>
      </c>
      <c r="AQ9" s="369">
        <v>5.9610121648923216E-2</v>
      </c>
      <c r="AR9" s="370">
        <v>8.4790563397567215E-2</v>
      </c>
      <c r="AS9" s="370">
        <v>0</v>
      </c>
      <c r="AT9" s="370">
        <v>0</v>
      </c>
      <c r="AU9" s="370">
        <v>0</v>
      </c>
      <c r="AV9" s="370">
        <v>-2.1817429817154083E-2</v>
      </c>
      <c r="AW9" s="370">
        <v>4.9352485621523744E-2</v>
      </c>
      <c r="AX9" s="370">
        <v>4.6623555791770098E-2</v>
      </c>
      <c r="AY9" s="370">
        <v>2.6298764527447429E-3</v>
      </c>
      <c r="AZ9" s="370">
        <v>0.11950528050166426</v>
      </c>
      <c r="BA9" s="370">
        <v>9.2143969918186699E-2</v>
      </c>
      <c r="BB9" s="370">
        <v>6.7369772251205134E-2</v>
      </c>
      <c r="BC9" s="370">
        <v>5.9347490258882654E-2</v>
      </c>
      <c r="BD9" s="370">
        <v>8.0266333181550367E-2</v>
      </c>
      <c r="BE9" s="370">
        <v>8.2646501599757533E-2</v>
      </c>
      <c r="BF9" s="370">
        <v>8.2100121017302033E-2</v>
      </c>
      <c r="BG9" s="370">
        <v>5.5316006777885902E-2</v>
      </c>
      <c r="BH9" s="371">
        <v>4.9653642335761181E-2</v>
      </c>
    </row>
    <row r="10" spans="1:60" x14ac:dyDescent="0.15">
      <c r="A10" s="171" t="s">
        <v>181</v>
      </c>
      <c r="B10" s="122" t="s">
        <v>28</v>
      </c>
      <c r="C10" s="369">
        <v>3.9724340329638655E-3</v>
      </c>
      <c r="D10" s="370">
        <v>1.018895887365691E-3</v>
      </c>
      <c r="E10" s="370">
        <v>1.9564221684224302E-2</v>
      </c>
      <c r="F10" s="370">
        <v>4.6903315211597914E-3</v>
      </c>
      <c r="G10" s="370">
        <v>1.1119525856387008E-3</v>
      </c>
      <c r="H10" s="370">
        <v>0.25457473827665245</v>
      </c>
      <c r="I10" s="370">
        <v>4.3312414702808884E-3</v>
      </c>
      <c r="J10" s="370">
        <v>1.4334626487098497E-3</v>
      </c>
      <c r="K10" s="370">
        <v>1.3030787407047049E-4</v>
      </c>
      <c r="L10" s="370">
        <v>4.8227552688110652E-3</v>
      </c>
      <c r="M10" s="370">
        <v>3.9048051220060935E-3</v>
      </c>
      <c r="N10" s="370">
        <v>3.6384815918093813E-4</v>
      </c>
      <c r="O10" s="370">
        <v>5.7121578580131087E-4</v>
      </c>
      <c r="P10" s="370">
        <v>1.2358383730164324E-3</v>
      </c>
      <c r="Q10" s="370">
        <v>6.8431672180763463E-4</v>
      </c>
      <c r="R10" s="370">
        <v>8.6180833799567012E-4</v>
      </c>
      <c r="S10" s="370">
        <v>9.6138644744207108E-4</v>
      </c>
      <c r="T10" s="370">
        <v>2.8102166989321178E-3</v>
      </c>
      <c r="U10" s="370">
        <v>1.9281825651702791E-3</v>
      </c>
      <c r="V10" s="370">
        <v>1.379467535736884E-3</v>
      </c>
      <c r="W10" s="370">
        <v>1.1960915245327517E-3</v>
      </c>
      <c r="X10" s="370">
        <v>1.0009111109654498E-2</v>
      </c>
      <c r="Y10" s="370">
        <v>3.2220568362619608E-3</v>
      </c>
      <c r="Z10" s="370">
        <v>1.8629932822653998E-4</v>
      </c>
      <c r="AA10" s="370">
        <v>9.8509052183173591E-4</v>
      </c>
      <c r="AB10" s="370">
        <v>1.9501393759553997E-3</v>
      </c>
      <c r="AC10" s="370">
        <v>4.3722948988155329E-3</v>
      </c>
      <c r="AD10" s="370">
        <v>1.4683038623367298E-3</v>
      </c>
      <c r="AE10" s="370">
        <v>2.6525436196918671E-5</v>
      </c>
      <c r="AF10" s="370">
        <v>2.0258994841423259E-3</v>
      </c>
      <c r="AG10" s="370">
        <v>7.5517539355533575E-4</v>
      </c>
      <c r="AH10" s="370">
        <v>3.5132870530324976E-3</v>
      </c>
      <c r="AI10" s="370">
        <v>4.2556924130398492E-4</v>
      </c>
      <c r="AJ10" s="370">
        <v>2.8344074844799034E-3</v>
      </c>
      <c r="AK10" s="370">
        <v>2.1948758199248752E-2</v>
      </c>
      <c r="AL10" s="370">
        <v>1.9759327541326987E-3</v>
      </c>
      <c r="AM10" s="370">
        <v>3.4792757195112631E-3</v>
      </c>
      <c r="AN10" s="370">
        <v>1.949281550514239E-2</v>
      </c>
      <c r="AO10" s="370">
        <v>5.1478002441224854E-4</v>
      </c>
      <c r="AP10" s="371">
        <v>2.6204245884577084E-3</v>
      </c>
      <c r="AQ10" s="369">
        <v>7.30753248986259E-3</v>
      </c>
      <c r="AR10" s="370">
        <v>1.6879182236800124E-2</v>
      </c>
      <c r="AS10" s="370">
        <v>0</v>
      </c>
      <c r="AT10" s="370">
        <v>3.2695423817700781E-5</v>
      </c>
      <c r="AU10" s="370">
        <v>2.2584750073640133E-3</v>
      </c>
      <c r="AV10" s="370">
        <v>0.11663535940165785</v>
      </c>
      <c r="AW10" s="370">
        <v>1.0432406351233027E-2</v>
      </c>
      <c r="AX10" s="370">
        <v>8.1157416167557412E-3</v>
      </c>
      <c r="AY10" s="370">
        <v>1.4636097275446895E-3</v>
      </c>
      <c r="AZ10" s="370">
        <v>4.5132564717684795E-3</v>
      </c>
      <c r="BA10" s="370">
        <v>3.7993138555472553E-3</v>
      </c>
      <c r="BB10" s="370">
        <v>7.6395532707597448E-3</v>
      </c>
      <c r="BC10" s="370">
        <v>6.9092072514681984E-3</v>
      </c>
      <c r="BD10" s="370">
        <v>5.5627364500894297E-2</v>
      </c>
      <c r="BE10" s="370">
        <v>7.1304081547753284E-3</v>
      </c>
      <c r="BF10" s="370">
        <v>1.8263147776482542E-2</v>
      </c>
      <c r="BG10" s="370">
        <v>-1.0536771943839445E-3</v>
      </c>
      <c r="BH10" s="371">
        <v>2.0718161846383898E-3</v>
      </c>
    </row>
    <row r="11" spans="1:60" x14ac:dyDescent="0.15">
      <c r="A11" s="171" t="s">
        <v>182</v>
      </c>
      <c r="B11" s="122" t="s">
        <v>223</v>
      </c>
      <c r="C11" s="369">
        <v>2.4767444907371015E-2</v>
      </c>
      <c r="D11" s="370">
        <v>5.650240829937014E-3</v>
      </c>
      <c r="E11" s="370">
        <v>3.7296342341163386E-3</v>
      </c>
      <c r="F11" s="370">
        <v>2.664961091568063E-3</v>
      </c>
      <c r="G11" s="370">
        <v>1.748727664666944E-2</v>
      </c>
      <c r="H11" s="370">
        <v>6.70259555225175E-3</v>
      </c>
      <c r="I11" s="370">
        <v>0.30627330504845168</v>
      </c>
      <c r="J11" s="370">
        <v>1.600677290701193E-2</v>
      </c>
      <c r="K11" s="370">
        <v>9.5559107651678368E-5</v>
      </c>
      <c r="L11" s="370">
        <v>6.8532012532383649E-3</v>
      </c>
      <c r="M11" s="370">
        <v>1.7342825873909878E-2</v>
      </c>
      <c r="N11" s="370">
        <v>4.0981161998393035E-4</v>
      </c>
      <c r="O11" s="370">
        <v>1.5003452601743293E-3</v>
      </c>
      <c r="P11" s="370">
        <v>4.7225002466977743E-3</v>
      </c>
      <c r="Q11" s="370">
        <v>5.3873714819815141E-4</v>
      </c>
      <c r="R11" s="370">
        <v>1.0679936661720537E-3</v>
      </c>
      <c r="S11" s="370">
        <v>5.0504834705623466E-3</v>
      </c>
      <c r="T11" s="370">
        <v>3.8843439705239491E-3</v>
      </c>
      <c r="U11" s="370">
        <v>7.0534162222680536E-3</v>
      </c>
      <c r="V11" s="370">
        <v>6.6881212706750032E-3</v>
      </c>
      <c r="W11" s="370">
        <v>2.4374693651391267E-3</v>
      </c>
      <c r="X11" s="370">
        <v>6.2222105693241832E-2</v>
      </c>
      <c r="Y11" s="370">
        <v>5.08613117248208E-2</v>
      </c>
      <c r="Z11" s="370">
        <v>3.6593206284497339E-3</v>
      </c>
      <c r="AA11" s="370">
        <v>3.1043663471778489E-3</v>
      </c>
      <c r="AB11" s="370">
        <v>3.4787788867907564E-3</v>
      </c>
      <c r="AC11" s="370">
        <v>7.854632140989309E-3</v>
      </c>
      <c r="AD11" s="370">
        <v>4.3938525196808862E-3</v>
      </c>
      <c r="AE11" s="370">
        <v>4.1700453183993072E-4</v>
      </c>
      <c r="AF11" s="370">
        <v>5.5726973201043993E-3</v>
      </c>
      <c r="AG11" s="370">
        <v>1.2618818019010884E-2</v>
      </c>
      <c r="AH11" s="370">
        <v>1.2868101142618446E-3</v>
      </c>
      <c r="AI11" s="370">
        <v>6.5629341640988208E-3</v>
      </c>
      <c r="AJ11" s="370">
        <v>5.1504914668206777E-3</v>
      </c>
      <c r="AK11" s="370">
        <v>1.7912204967203006E-2</v>
      </c>
      <c r="AL11" s="370">
        <v>3.273975158633292E-3</v>
      </c>
      <c r="AM11" s="370">
        <v>5.6462226846243461E-3</v>
      </c>
      <c r="AN11" s="370">
        <v>0.43194222700775997</v>
      </c>
      <c r="AO11" s="370">
        <v>1.2206124290187338E-3</v>
      </c>
      <c r="AP11" s="371">
        <v>1.1733925976547601E-2</v>
      </c>
      <c r="AQ11" s="369">
        <v>5.1260191142124345E-3</v>
      </c>
      <c r="AR11" s="370">
        <v>1.1225515443921091E-3</v>
      </c>
      <c r="AS11" s="370">
        <v>6.0003552210290848E-6</v>
      </c>
      <c r="AT11" s="370">
        <v>4.8389227250197154E-4</v>
      </c>
      <c r="AU11" s="370">
        <v>3.6375296757756716E-3</v>
      </c>
      <c r="AV11" s="370">
        <v>-9.514536336532993E-2</v>
      </c>
      <c r="AW11" s="370">
        <v>1.1671279777229447E-3</v>
      </c>
      <c r="AX11" s="370">
        <v>1.2043152579409999E-2</v>
      </c>
      <c r="AY11" s="370">
        <v>9.4352078320311863E-3</v>
      </c>
      <c r="AZ11" s="370">
        <v>1.7764221192950878E-2</v>
      </c>
      <c r="BA11" s="370">
        <v>1.5814343686416904E-2</v>
      </c>
      <c r="BB11" s="370">
        <v>7.3343149329763522E-3</v>
      </c>
      <c r="BC11" s="370">
        <v>1.309728157690229E-2</v>
      </c>
      <c r="BD11" s="370">
        <v>2.1500604288678084E-2</v>
      </c>
      <c r="BE11" s="370">
        <v>2.310546263473762E-2</v>
      </c>
      <c r="BF11" s="370">
        <v>2.2737058688541638E-2</v>
      </c>
      <c r="BG11" s="370">
        <v>-5.26966775767998E-3</v>
      </c>
      <c r="BH11" s="371">
        <v>8.9902165818603417E-3</v>
      </c>
    </row>
    <row r="12" spans="1:60" x14ac:dyDescent="0.15">
      <c r="A12" s="171" t="s">
        <v>183</v>
      </c>
      <c r="B12" s="122" t="s">
        <v>29</v>
      </c>
      <c r="C12" s="369">
        <v>6.3611351308859365E-2</v>
      </c>
      <c r="D12" s="370">
        <v>7.4101519081141163E-4</v>
      </c>
      <c r="E12" s="370">
        <v>1.1450631420532618E-2</v>
      </c>
      <c r="F12" s="370">
        <v>2.0466901183242726E-2</v>
      </c>
      <c r="G12" s="370">
        <v>1.0159038685714434E-2</v>
      </c>
      <c r="H12" s="370">
        <v>0.11642197856656136</v>
      </c>
      <c r="I12" s="370">
        <v>3.6214546347424381E-2</v>
      </c>
      <c r="J12" s="370">
        <v>0.3692104735254817</v>
      </c>
      <c r="K12" s="370">
        <v>2.4237264577107514E-3</v>
      </c>
      <c r="L12" s="370">
        <v>0.1875325620731246</v>
      </c>
      <c r="M12" s="370">
        <v>3.1654089177512286E-2</v>
      </c>
      <c r="N12" s="370">
        <v>4.4156500321042491E-3</v>
      </c>
      <c r="O12" s="370">
        <v>4.927639974982195E-3</v>
      </c>
      <c r="P12" s="370">
        <v>7.1471869405246909E-3</v>
      </c>
      <c r="Q12" s="370">
        <v>1.6514472649585331E-3</v>
      </c>
      <c r="R12" s="370">
        <v>3.2931735281205511E-3</v>
      </c>
      <c r="S12" s="370">
        <v>1.2921033853621436E-2</v>
      </c>
      <c r="T12" s="370">
        <v>1.8153999875101481E-2</v>
      </c>
      <c r="U12" s="370">
        <v>1.7070144597324116E-2</v>
      </c>
      <c r="V12" s="370">
        <v>9.0881566503602604E-3</v>
      </c>
      <c r="W12" s="370">
        <v>8.938275639158633E-3</v>
      </c>
      <c r="X12" s="370">
        <v>3.7390508277563295E-2</v>
      </c>
      <c r="Y12" s="370">
        <v>4.6937939233346994E-3</v>
      </c>
      <c r="Z12" s="370">
        <v>1.1086636493481349E-3</v>
      </c>
      <c r="AA12" s="370">
        <v>8.9829605963791265E-3</v>
      </c>
      <c r="AB12" s="370">
        <v>1.4269175433863862E-2</v>
      </c>
      <c r="AC12" s="370">
        <v>1.1120126908448343E-5</v>
      </c>
      <c r="AD12" s="370">
        <v>2.1267437171737106E-5</v>
      </c>
      <c r="AE12" s="370">
        <v>2.8992918633841335E-5</v>
      </c>
      <c r="AF12" s="370">
        <v>5.1236982588759598E-4</v>
      </c>
      <c r="AG12" s="370">
        <v>1.188493281068016E-3</v>
      </c>
      <c r="AH12" s="370">
        <v>8.8304061412356166E-4</v>
      </c>
      <c r="AI12" s="370">
        <v>8.2969024557948447E-3</v>
      </c>
      <c r="AJ12" s="370">
        <v>0.13530089584971963</v>
      </c>
      <c r="AK12" s="370">
        <v>2.1696473622245895E-3</v>
      </c>
      <c r="AL12" s="370">
        <v>3.5086706345705903E-3</v>
      </c>
      <c r="AM12" s="370">
        <v>5.9802162640094679E-3</v>
      </c>
      <c r="AN12" s="370">
        <v>1.0340474510823153E-2</v>
      </c>
      <c r="AO12" s="370">
        <v>7.2918325107466965E-3</v>
      </c>
      <c r="AP12" s="371">
        <v>3.1969036236749127E-2</v>
      </c>
      <c r="AQ12" s="369">
        <v>1.1108165809345044E-2</v>
      </c>
      <c r="AR12" s="370">
        <v>7.5144901505810619E-3</v>
      </c>
      <c r="AS12" s="370">
        <v>0</v>
      </c>
      <c r="AT12" s="370">
        <v>0</v>
      </c>
      <c r="AU12" s="370">
        <v>0</v>
      </c>
      <c r="AV12" s="370">
        <v>0.91305771451220985</v>
      </c>
      <c r="AW12" s="370">
        <v>7.0126024251741101E-3</v>
      </c>
      <c r="AX12" s="370">
        <v>3.4856162648801543E-2</v>
      </c>
      <c r="AY12" s="370">
        <v>7.7844453026407134E-2</v>
      </c>
      <c r="AZ12" s="370">
        <v>7.8998551436368261E-2</v>
      </c>
      <c r="BA12" s="370">
        <v>7.8728369311259816E-2</v>
      </c>
      <c r="BB12" s="370">
        <v>3.7208412388110679E-2</v>
      </c>
      <c r="BC12" s="370">
        <v>4.7119387692195543E-2</v>
      </c>
      <c r="BD12" s="370">
        <v>9.4361678255974316E-2</v>
      </c>
      <c r="BE12" s="370">
        <v>6.1596294955939025E-2</v>
      </c>
      <c r="BF12" s="370">
        <v>6.9117766577403331E-2</v>
      </c>
      <c r="BG12" s="370">
        <v>1.1097158818333539E-2</v>
      </c>
      <c r="BH12" s="371">
        <v>3.7746891749523059E-2</v>
      </c>
    </row>
    <row r="13" spans="1:60" x14ac:dyDescent="0.15">
      <c r="A13" s="171" t="s">
        <v>184</v>
      </c>
      <c r="B13" s="122" t="s">
        <v>30</v>
      </c>
      <c r="C13" s="369">
        <v>1.7304719230668449E-2</v>
      </c>
      <c r="D13" s="370">
        <v>1.5839199703593924E-2</v>
      </c>
      <c r="E13" s="370">
        <v>5.4788545006434167E-2</v>
      </c>
      <c r="F13" s="370">
        <v>0.12935721138471379</v>
      </c>
      <c r="G13" s="370">
        <v>6.7497744819546793E-3</v>
      </c>
      <c r="H13" s="370">
        <v>8.0034689958495935E-3</v>
      </c>
      <c r="I13" s="370">
        <v>6.0757296300314638E-3</v>
      </c>
      <c r="J13" s="370">
        <v>1.1255537837497833E-2</v>
      </c>
      <c r="K13" s="370">
        <v>8.7375773160052822E-2</v>
      </c>
      <c r="L13" s="370">
        <v>2.1678311696653511E-3</v>
      </c>
      <c r="M13" s="370">
        <v>2.4149541833656828E-2</v>
      </c>
      <c r="N13" s="370">
        <v>1.7801893975277972E-2</v>
      </c>
      <c r="O13" s="370">
        <v>3.9225894151545719E-3</v>
      </c>
      <c r="P13" s="370">
        <v>5.3928916581692989E-3</v>
      </c>
      <c r="Q13" s="370">
        <v>2.8717193596724182E-3</v>
      </c>
      <c r="R13" s="370">
        <v>2.6167003165755627E-3</v>
      </c>
      <c r="S13" s="370">
        <v>3.0764366318146276E-3</v>
      </c>
      <c r="T13" s="370">
        <v>2.0233560232311245E-3</v>
      </c>
      <c r="U13" s="370">
        <v>2.1370417292753113E-3</v>
      </c>
      <c r="V13" s="370">
        <v>6.7527572341250668E-4</v>
      </c>
      <c r="W13" s="370">
        <v>4.5330714422714908E-3</v>
      </c>
      <c r="X13" s="370">
        <v>8.8707686324377352E-3</v>
      </c>
      <c r="Y13" s="370">
        <v>1.7452447937165574E-2</v>
      </c>
      <c r="Z13" s="370">
        <v>6.7637614930247336E-2</v>
      </c>
      <c r="AA13" s="370">
        <v>1.4877529286474973E-2</v>
      </c>
      <c r="AB13" s="370">
        <v>1.8169454185774661E-2</v>
      </c>
      <c r="AC13" s="370">
        <v>1.3046688895337019E-2</v>
      </c>
      <c r="AD13" s="370">
        <v>2.8336733287622523E-3</v>
      </c>
      <c r="AE13" s="370">
        <v>9.3486740828907543E-4</v>
      </c>
      <c r="AF13" s="370">
        <v>4.1984359702285132E-2</v>
      </c>
      <c r="AG13" s="370">
        <v>3.671930769327105E-3</v>
      </c>
      <c r="AH13" s="370">
        <v>1.3348192926319452E-2</v>
      </c>
      <c r="AI13" s="370">
        <v>5.4090303302971911E-3</v>
      </c>
      <c r="AJ13" s="370">
        <v>3.6498613275630365E-3</v>
      </c>
      <c r="AK13" s="370">
        <v>6.8397151987441831E-3</v>
      </c>
      <c r="AL13" s="370">
        <v>4.4442448552773602E-3</v>
      </c>
      <c r="AM13" s="370">
        <v>8.2375230597020906E-3</v>
      </c>
      <c r="AN13" s="370">
        <v>0</v>
      </c>
      <c r="AO13" s="370">
        <v>2.3064267897893117E-2</v>
      </c>
      <c r="AP13" s="371">
        <v>1.1489769183531676E-2</v>
      </c>
      <c r="AQ13" s="369">
        <v>1.0495622644753622E-3</v>
      </c>
      <c r="AR13" s="370">
        <v>1.7113434381227897E-2</v>
      </c>
      <c r="AS13" s="370">
        <v>0</v>
      </c>
      <c r="AT13" s="370">
        <v>0</v>
      </c>
      <c r="AU13" s="370">
        <v>0</v>
      </c>
      <c r="AV13" s="370">
        <v>-1.2063349819911421E-3</v>
      </c>
      <c r="AW13" s="370">
        <v>9.6824509931054594E-3</v>
      </c>
      <c r="AX13" s="370">
        <v>1.6348127626403773E-2</v>
      </c>
      <c r="AY13" s="370">
        <v>6.3264468583965152E-6</v>
      </c>
      <c r="AZ13" s="370">
        <v>2.8715678378684918E-3</v>
      </c>
      <c r="BA13" s="370">
        <v>2.2007957431406E-3</v>
      </c>
      <c r="BB13" s="370">
        <v>6.5323119100919366E-3</v>
      </c>
      <c r="BC13" s="370">
        <v>1.2393644188111225E-2</v>
      </c>
      <c r="BD13" s="370">
        <v>2.4967554750128927E-2</v>
      </c>
      <c r="BE13" s="370">
        <v>3.7402406032817158E-2</v>
      </c>
      <c r="BF13" s="370">
        <v>3.4547918411432676E-2</v>
      </c>
      <c r="BG13" s="370">
        <v>-1.6392708788480256E-2</v>
      </c>
      <c r="BH13" s="371">
        <v>2.9547284227974271E-3</v>
      </c>
    </row>
    <row r="14" spans="1:60" x14ac:dyDescent="0.15">
      <c r="A14" s="171" t="s">
        <v>2</v>
      </c>
      <c r="B14" s="122" t="s">
        <v>469</v>
      </c>
      <c r="C14" s="369">
        <v>7.0067866781961582E-3</v>
      </c>
      <c r="D14" s="370">
        <v>7.5954057058169695E-3</v>
      </c>
      <c r="E14" s="370">
        <v>1.5769155270562062E-2</v>
      </c>
      <c r="F14" s="370">
        <v>7.1420957254024094E-3</v>
      </c>
      <c r="G14" s="370">
        <v>1.8227544476811058E-2</v>
      </c>
      <c r="H14" s="370">
        <v>1.1509632658118069E-2</v>
      </c>
      <c r="I14" s="370">
        <v>1.9474883367690137E-2</v>
      </c>
      <c r="J14" s="370">
        <v>1.9244304060004148E-2</v>
      </c>
      <c r="K14" s="370">
        <v>1.3030787407047049E-4</v>
      </c>
      <c r="L14" s="370">
        <v>0.21834074380696133</v>
      </c>
      <c r="M14" s="370">
        <v>1.328930258807738E-2</v>
      </c>
      <c r="N14" s="370">
        <v>8.8628780143784928E-4</v>
      </c>
      <c r="O14" s="370">
        <v>2.2089420577506391E-3</v>
      </c>
      <c r="P14" s="370">
        <v>6.3107640112588168E-3</v>
      </c>
      <c r="Q14" s="370">
        <v>7.408794860762874E-3</v>
      </c>
      <c r="R14" s="370">
        <v>2.9545894189859621E-2</v>
      </c>
      <c r="S14" s="370">
        <v>4.2450552690386563E-2</v>
      </c>
      <c r="T14" s="370">
        <v>1.5887091737962905E-2</v>
      </c>
      <c r="U14" s="370">
        <v>4.1894922234334747E-2</v>
      </c>
      <c r="V14" s="370">
        <v>4.3331609707641335E-2</v>
      </c>
      <c r="W14" s="370">
        <v>2.8164536729866237E-2</v>
      </c>
      <c r="X14" s="370">
        <v>5.9246246856448678E-2</v>
      </c>
      <c r="Y14" s="370">
        <v>1.3399502114474798E-2</v>
      </c>
      <c r="Z14" s="370">
        <v>1.3698480016657352E-5</v>
      </c>
      <c r="AA14" s="370">
        <v>3.9068157614483491E-2</v>
      </c>
      <c r="AB14" s="370">
        <v>1.415677546983185E-2</v>
      </c>
      <c r="AC14" s="370">
        <v>6.476778916239382E-3</v>
      </c>
      <c r="AD14" s="370">
        <v>2.8523886734733808E-3</v>
      </c>
      <c r="AE14" s="370">
        <v>5.6752096049221339E-4</v>
      </c>
      <c r="AF14" s="370">
        <v>2.3098398095143589E-3</v>
      </c>
      <c r="AG14" s="370">
        <v>3.4252150934889606E-3</v>
      </c>
      <c r="AH14" s="370">
        <v>1.9014917313422792E-3</v>
      </c>
      <c r="AI14" s="370">
        <v>3.9229334849989672E-3</v>
      </c>
      <c r="AJ14" s="370">
        <v>2.1262410329685793E-3</v>
      </c>
      <c r="AK14" s="370">
        <v>7.0919997757470429E-3</v>
      </c>
      <c r="AL14" s="370">
        <v>8.886885869033509E-3</v>
      </c>
      <c r="AM14" s="370">
        <v>2.646191860943821E-3</v>
      </c>
      <c r="AN14" s="370">
        <v>4.728400103961683E-2</v>
      </c>
      <c r="AO14" s="370">
        <v>4.0174069946399193E-3</v>
      </c>
      <c r="AP14" s="371">
        <v>1.3147607155621618E-2</v>
      </c>
      <c r="AQ14" s="369">
        <v>1.6961356048774197E-3</v>
      </c>
      <c r="AR14" s="370">
        <v>3.1766349957435482E-3</v>
      </c>
      <c r="AS14" s="370">
        <v>3.3601989237762878E-5</v>
      </c>
      <c r="AT14" s="370">
        <v>0</v>
      </c>
      <c r="AU14" s="370">
        <v>0</v>
      </c>
      <c r="AV14" s="370">
        <v>5.3940407051889638E-3</v>
      </c>
      <c r="AW14" s="370">
        <v>1.8583569702271844E-3</v>
      </c>
      <c r="AX14" s="370">
        <v>1.3787821925658274E-2</v>
      </c>
      <c r="AY14" s="370">
        <v>1.8288932678903667E-2</v>
      </c>
      <c r="AZ14" s="370">
        <v>3.25841478928902E-2</v>
      </c>
      <c r="BA14" s="370">
        <v>2.9237542792266764E-2</v>
      </c>
      <c r="BB14" s="370">
        <v>1.3386319758876355E-2</v>
      </c>
      <c r="BC14" s="370">
        <v>1.810635108701375E-2</v>
      </c>
      <c r="BD14" s="370">
        <v>1.936584463285362E-2</v>
      </c>
      <c r="BE14" s="370">
        <v>2.9064164524325104E-2</v>
      </c>
      <c r="BF14" s="370">
        <v>2.6837862540563268E-2</v>
      </c>
      <c r="BG14" s="370">
        <v>2.3789943710378339E-3</v>
      </c>
      <c r="BH14" s="371">
        <v>1.4386256251897529E-2</v>
      </c>
    </row>
    <row r="15" spans="1:60" x14ac:dyDescent="0.15">
      <c r="A15" s="171" t="s">
        <v>3</v>
      </c>
      <c r="B15" s="122" t="s">
        <v>31</v>
      </c>
      <c r="C15" s="369">
        <v>2.2272882110945156E-3</v>
      </c>
      <c r="D15" s="370">
        <v>2.7788069655427936E-4</v>
      </c>
      <c r="E15" s="370">
        <v>4.3621453030600448E-5</v>
      </c>
      <c r="F15" s="370">
        <v>0</v>
      </c>
      <c r="G15" s="370">
        <v>3.697203576238023E-3</v>
      </c>
      <c r="H15" s="370">
        <v>5.9468500278758599E-4</v>
      </c>
      <c r="I15" s="370">
        <v>2.2555575224270943E-3</v>
      </c>
      <c r="J15" s="370">
        <v>7.061231567458766E-3</v>
      </c>
      <c r="K15" s="370">
        <v>1.1988324414483286E-3</v>
      </c>
      <c r="L15" s="370">
        <v>3.090274556263694E-3</v>
      </c>
      <c r="M15" s="370">
        <v>8.2073360000915183E-2</v>
      </c>
      <c r="N15" s="370">
        <v>5.1801872923311195E-3</v>
      </c>
      <c r="O15" s="370">
        <v>7.0715068166288869E-3</v>
      </c>
      <c r="P15" s="370">
        <v>4.0082514531673647E-3</v>
      </c>
      <c r="Q15" s="370">
        <v>3.3047490467783334E-3</v>
      </c>
      <c r="R15" s="370">
        <v>3.7113359071749021E-3</v>
      </c>
      <c r="S15" s="370">
        <v>5.546131594576926E-3</v>
      </c>
      <c r="T15" s="370">
        <v>2.4158496221819772E-2</v>
      </c>
      <c r="U15" s="370">
        <v>1.097132605927279E-2</v>
      </c>
      <c r="V15" s="370">
        <v>2.206127489335066E-3</v>
      </c>
      <c r="W15" s="370">
        <v>4.1867643193555489E-3</v>
      </c>
      <c r="X15" s="370">
        <v>7.6078858074256637E-3</v>
      </c>
      <c r="Y15" s="370">
        <v>5.3076475799750895E-2</v>
      </c>
      <c r="Z15" s="370">
        <v>5.1140992062187447E-5</v>
      </c>
      <c r="AA15" s="370">
        <v>4.680511182108626E-3</v>
      </c>
      <c r="AB15" s="370">
        <v>4.9455984174085062E-4</v>
      </c>
      <c r="AC15" s="370">
        <v>2.237925540325229E-4</v>
      </c>
      <c r="AD15" s="370">
        <v>9.3576723555643264E-6</v>
      </c>
      <c r="AE15" s="370">
        <v>7.2790731889218677E-5</v>
      </c>
      <c r="AF15" s="370">
        <v>3.7825960300426551E-5</v>
      </c>
      <c r="AG15" s="370">
        <v>3.7570915102255508E-6</v>
      </c>
      <c r="AH15" s="370">
        <v>1.9039537404894638E-4</v>
      </c>
      <c r="AI15" s="370">
        <v>1.6445534776986439E-3</v>
      </c>
      <c r="AJ15" s="370">
        <v>7.9037367362478814E-4</v>
      </c>
      <c r="AK15" s="370">
        <v>3.9804899927117787E-4</v>
      </c>
      <c r="AL15" s="370">
        <v>5.5225609713719639E-4</v>
      </c>
      <c r="AM15" s="370">
        <v>1.3511750367034032E-3</v>
      </c>
      <c r="AN15" s="370">
        <v>4.9938736865555271E-3</v>
      </c>
      <c r="AO15" s="370">
        <v>4.7020113570026001E-3</v>
      </c>
      <c r="AP15" s="371">
        <v>5.5109822813834142E-3</v>
      </c>
      <c r="AQ15" s="369">
        <v>7.737387342207448E-4</v>
      </c>
      <c r="AR15" s="370">
        <v>5.3704565311248737E-4</v>
      </c>
      <c r="AS15" s="370">
        <v>0</v>
      </c>
      <c r="AT15" s="370">
        <v>0</v>
      </c>
      <c r="AU15" s="370">
        <v>0</v>
      </c>
      <c r="AV15" s="370">
        <v>-8.9372188808658035E-2</v>
      </c>
      <c r="AW15" s="370">
        <v>8.0456057528610026E-5</v>
      </c>
      <c r="AX15" s="370">
        <v>5.4067136905041769E-3</v>
      </c>
      <c r="AY15" s="370">
        <v>3.1899045311662775E-3</v>
      </c>
      <c r="AZ15" s="370">
        <v>1.5499941944791472E-2</v>
      </c>
      <c r="BA15" s="370">
        <v>1.2618080190307626E-2</v>
      </c>
      <c r="BB15" s="370">
        <v>5.3594028238857219E-3</v>
      </c>
      <c r="BC15" s="370">
        <v>7.4224456763118613E-3</v>
      </c>
      <c r="BD15" s="370">
        <v>8.3330162075341222E-3</v>
      </c>
      <c r="BE15" s="370">
        <v>9.2567453653324451E-3</v>
      </c>
      <c r="BF15" s="370">
        <v>9.0446983221870135E-3</v>
      </c>
      <c r="BG15" s="370">
        <v>2.3437452626307539E-3</v>
      </c>
      <c r="BH15" s="371">
        <v>6.7312785489160127E-3</v>
      </c>
    </row>
    <row r="16" spans="1:60" x14ac:dyDescent="0.15">
      <c r="A16" s="171" t="s">
        <v>4</v>
      </c>
      <c r="B16" s="122" t="s">
        <v>32</v>
      </c>
      <c r="C16" s="369">
        <v>2.6203390718759006E-5</v>
      </c>
      <c r="D16" s="370">
        <v>0</v>
      </c>
      <c r="E16" s="370">
        <v>3.0535017121420316E-4</v>
      </c>
      <c r="F16" s="370">
        <v>7.4618910563905769E-4</v>
      </c>
      <c r="G16" s="370">
        <v>0</v>
      </c>
      <c r="H16" s="370">
        <v>1.3628197980548846E-4</v>
      </c>
      <c r="I16" s="370">
        <v>2.4183002803743656E-3</v>
      </c>
      <c r="J16" s="370">
        <v>2.7880440510960073E-5</v>
      </c>
      <c r="K16" s="370">
        <v>0</v>
      </c>
      <c r="L16" s="370">
        <v>2.2838056766844852E-3</v>
      </c>
      <c r="M16" s="370">
        <v>6.9249278335576821E-3</v>
      </c>
      <c r="N16" s="370">
        <v>0.60626997743930888</v>
      </c>
      <c r="O16" s="370">
        <v>6.3990629168881035E-4</v>
      </c>
      <c r="P16" s="370">
        <v>0.20279183563506273</v>
      </c>
      <c r="Q16" s="370">
        <v>0.13712483123896563</v>
      </c>
      <c r="R16" s="370">
        <v>9.2197275341972265E-2</v>
      </c>
      <c r="S16" s="370">
        <v>1.8578258993236112E-2</v>
      </c>
      <c r="T16" s="370">
        <v>3.8187722475488666E-3</v>
      </c>
      <c r="U16" s="370">
        <v>4.3243667933570998E-2</v>
      </c>
      <c r="V16" s="370">
        <v>8.7581730474836205E-3</v>
      </c>
      <c r="W16" s="370">
        <v>7.1608321316180182E-2</v>
      </c>
      <c r="X16" s="370">
        <v>5.5475077728471449E-3</v>
      </c>
      <c r="Y16" s="370">
        <v>2.356452994844601E-2</v>
      </c>
      <c r="Z16" s="370">
        <v>0</v>
      </c>
      <c r="AA16" s="370">
        <v>3.1948881789137381E-5</v>
      </c>
      <c r="AB16" s="370">
        <v>0</v>
      </c>
      <c r="AC16" s="370">
        <v>0</v>
      </c>
      <c r="AD16" s="370">
        <v>0</v>
      </c>
      <c r="AE16" s="370">
        <v>0</v>
      </c>
      <c r="AF16" s="370">
        <v>2.8983528022404759E-4</v>
      </c>
      <c r="AG16" s="370">
        <v>0</v>
      </c>
      <c r="AH16" s="370">
        <v>2.7902770334759382E-5</v>
      </c>
      <c r="AI16" s="370">
        <v>0</v>
      </c>
      <c r="AJ16" s="370">
        <v>1.7416784346072899E-6</v>
      </c>
      <c r="AK16" s="370">
        <v>5.6063239333968717E-6</v>
      </c>
      <c r="AL16" s="370">
        <v>2.101032392787204E-4</v>
      </c>
      <c r="AM16" s="370">
        <v>2.7023500734068063E-5</v>
      </c>
      <c r="AN16" s="370">
        <v>1.8564586195373706E-5</v>
      </c>
      <c r="AO16" s="370">
        <v>4.9089847688796899E-3</v>
      </c>
      <c r="AP16" s="371">
        <v>5.8900772851735943E-2</v>
      </c>
      <c r="AQ16" s="369">
        <v>0</v>
      </c>
      <c r="AR16" s="370">
        <v>-1.254655481313475E-4</v>
      </c>
      <c r="AS16" s="370">
        <v>0</v>
      </c>
      <c r="AT16" s="370">
        <v>-1.0632551825516293E-3</v>
      </c>
      <c r="AU16" s="370">
        <v>-1.3007537660337078E-3</v>
      </c>
      <c r="AV16" s="370">
        <v>-0.30537508401261482</v>
      </c>
      <c r="AW16" s="370">
        <v>-1.167455796350826E-3</v>
      </c>
      <c r="AX16" s="370">
        <v>5.6704839120925485E-2</v>
      </c>
      <c r="AY16" s="370">
        <v>0.12994631872309198</v>
      </c>
      <c r="AZ16" s="370">
        <v>0.12936255885499154</v>
      </c>
      <c r="BA16" s="370">
        <v>0.12949922092848118</v>
      </c>
      <c r="BB16" s="370">
        <v>5.3849541304701119E-2</v>
      </c>
      <c r="BC16" s="370">
        <v>7.7052433963121669E-2</v>
      </c>
      <c r="BD16" s="370">
        <v>2.4429009530833157E-2</v>
      </c>
      <c r="BE16" s="370">
        <v>0.10459910348518492</v>
      </c>
      <c r="BF16" s="370">
        <v>8.6195623170424382E-2</v>
      </c>
      <c r="BG16" s="370">
        <v>2.7380915817191914E-2</v>
      </c>
      <c r="BH16" s="371">
        <v>7.3156942200037517E-2</v>
      </c>
    </row>
    <row r="17" spans="1:60" x14ac:dyDescent="0.15">
      <c r="A17" s="171" t="s">
        <v>5</v>
      </c>
      <c r="B17" s="122" t="s">
        <v>33</v>
      </c>
      <c r="C17" s="369">
        <v>0</v>
      </c>
      <c r="D17" s="370">
        <v>0</v>
      </c>
      <c r="E17" s="370">
        <v>0</v>
      </c>
      <c r="F17" s="370">
        <v>5.3299221831361263E-5</v>
      </c>
      <c r="G17" s="370">
        <v>2.0217789690529795E-3</v>
      </c>
      <c r="H17" s="370">
        <v>0</v>
      </c>
      <c r="I17" s="370">
        <v>1.0221387253530375E-3</v>
      </c>
      <c r="J17" s="370">
        <v>5.7229704229326828E-3</v>
      </c>
      <c r="K17" s="370">
        <v>0</v>
      </c>
      <c r="L17" s="370">
        <v>2.2623949984655681E-3</v>
      </c>
      <c r="M17" s="370">
        <v>8.0956067129091171E-3</v>
      </c>
      <c r="N17" s="370">
        <v>1.1388061429639064E-2</v>
      </c>
      <c r="O17" s="370">
        <v>0.43894679378025547</v>
      </c>
      <c r="P17" s="370">
        <v>6.8202928106786465E-2</v>
      </c>
      <c r="Q17" s="370">
        <v>4.0174398765633577E-2</v>
      </c>
      <c r="R17" s="370">
        <v>1.7130757406744575E-2</v>
      </c>
      <c r="S17" s="370">
        <v>2.0877040809786487E-2</v>
      </c>
      <c r="T17" s="370">
        <v>2.5142072066446013E-2</v>
      </c>
      <c r="U17" s="370">
        <v>8.2803164969276755E-2</v>
      </c>
      <c r="V17" s="370">
        <v>4.6794736591439477E-2</v>
      </c>
      <c r="W17" s="370">
        <v>2.0085813129124608E-2</v>
      </c>
      <c r="X17" s="370">
        <v>1.8523738045765299E-2</v>
      </c>
      <c r="Y17" s="370">
        <v>8.4551997507872935E-3</v>
      </c>
      <c r="Z17" s="370">
        <v>1.7625377621432458E-4</v>
      </c>
      <c r="AA17" s="370">
        <v>2.3429179978700745E-4</v>
      </c>
      <c r="AB17" s="370">
        <v>5.6199982016005753E-6</v>
      </c>
      <c r="AC17" s="370">
        <v>1.2510142772004386E-5</v>
      </c>
      <c r="AD17" s="370">
        <v>0</v>
      </c>
      <c r="AE17" s="370">
        <v>0</v>
      </c>
      <c r="AF17" s="370">
        <v>1.5228633367704196E-5</v>
      </c>
      <c r="AG17" s="370">
        <v>6.6375283347318062E-5</v>
      </c>
      <c r="AH17" s="370">
        <v>1.7316131001865383E-4</v>
      </c>
      <c r="AI17" s="370">
        <v>9.903539525026244E-5</v>
      </c>
      <c r="AJ17" s="370">
        <v>1.283965341992494E-3</v>
      </c>
      <c r="AK17" s="370">
        <v>2.0743398553568426E-4</v>
      </c>
      <c r="AL17" s="370">
        <v>6.7575189427049006E-4</v>
      </c>
      <c r="AM17" s="370">
        <v>3.4750532975215648E-4</v>
      </c>
      <c r="AN17" s="370">
        <v>9.4679389596405894E-4</v>
      </c>
      <c r="AO17" s="370">
        <v>3.7998195616409276E-3</v>
      </c>
      <c r="AP17" s="371">
        <v>1.2644303287091735E-2</v>
      </c>
      <c r="AQ17" s="369">
        <v>8.5970970468971642E-5</v>
      </c>
      <c r="AR17" s="370">
        <v>6.0558701736942728E-4</v>
      </c>
      <c r="AS17" s="370">
        <v>0</v>
      </c>
      <c r="AT17" s="370">
        <v>0</v>
      </c>
      <c r="AU17" s="370">
        <v>-1.5833294715541344E-3</v>
      </c>
      <c r="AV17" s="370">
        <v>-0.13302428179985179</v>
      </c>
      <c r="AW17" s="370">
        <v>-2.9587972727925383E-4</v>
      </c>
      <c r="AX17" s="370">
        <v>1.2148754603131506E-2</v>
      </c>
      <c r="AY17" s="370">
        <v>8.8729792503545561E-3</v>
      </c>
      <c r="AZ17" s="370">
        <v>1.5702903962728304E-2</v>
      </c>
      <c r="BA17" s="370">
        <v>1.4103973094101678E-2</v>
      </c>
      <c r="BB17" s="370">
        <v>5.767155476392778E-3</v>
      </c>
      <c r="BC17" s="370">
        <v>1.269528020983845E-2</v>
      </c>
      <c r="BD17" s="370">
        <v>4.3376510557664623E-2</v>
      </c>
      <c r="BE17" s="370">
        <v>2.0599712797465912E-2</v>
      </c>
      <c r="BF17" s="370">
        <v>2.5828250379719121E-2</v>
      </c>
      <c r="BG17" s="370">
        <v>-1.0648731000052701E-2</v>
      </c>
      <c r="BH17" s="371">
        <v>7.099926557883076E-3</v>
      </c>
    </row>
    <row r="18" spans="1:60" x14ac:dyDescent="0.15">
      <c r="A18" s="171" t="s">
        <v>6</v>
      </c>
      <c r="B18" s="122" t="s">
        <v>34</v>
      </c>
      <c r="C18" s="369">
        <v>1.582684799413044E-3</v>
      </c>
      <c r="D18" s="370">
        <v>7.4101519081141163E-4</v>
      </c>
      <c r="E18" s="370">
        <v>1.7666688477393183E-3</v>
      </c>
      <c r="F18" s="370">
        <v>2.5850122588210213E-2</v>
      </c>
      <c r="G18" s="370">
        <v>8.8258328659272609E-3</v>
      </c>
      <c r="H18" s="370">
        <v>1.6725515703400855E-3</v>
      </c>
      <c r="I18" s="370">
        <v>6.0528885411967586E-3</v>
      </c>
      <c r="J18" s="370">
        <v>1.0563286899933019E-2</v>
      </c>
      <c r="K18" s="370">
        <v>1.0772117589825561E-3</v>
      </c>
      <c r="L18" s="370">
        <v>7.7381759529536031E-3</v>
      </c>
      <c r="M18" s="370">
        <v>1.0722960940508921E-2</v>
      </c>
      <c r="N18" s="370">
        <v>4.8209003926191806E-4</v>
      </c>
      <c r="O18" s="370">
        <v>1.5798816354124865E-3</v>
      </c>
      <c r="P18" s="370">
        <v>9.0720561123876747E-2</v>
      </c>
      <c r="Q18" s="370">
        <v>3.5915500793733214E-2</v>
      </c>
      <c r="R18" s="370">
        <v>3.4044904384449917E-2</v>
      </c>
      <c r="S18" s="370">
        <v>3.4738096967573504E-2</v>
      </c>
      <c r="T18" s="370">
        <v>1.5462436770124275E-2</v>
      </c>
      <c r="U18" s="370">
        <v>3.0054113510699941E-2</v>
      </c>
      <c r="V18" s="370">
        <v>2.3029113398695032E-2</v>
      </c>
      <c r="W18" s="370">
        <v>1.844573811367398E-2</v>
      </c>
      <c r="X18" s="370">
        <v>1.5539139535442654E-2</v>
      </c>
      <c r="Y18" s="370">
        <v>9.503286033668551E-2</v>
      </c>
      <c r="Z18" s="370">
        <v>5.9999342472959205E-4</v>
      </c>
      <c r="AA18" s="370">
        <v>7.8807241746538866E-4</v>
      </c>
      <c r="AB18" s="370">
        <v>1.5173995144321555E-4</v>
      </c>
      <c r="AC18" s="370">
        <v>2.6149673433148056E-3</v>
      </c>
      <c r="AD18" s="370">
        <v>1.139934632405109E-4</v>
      </c>
      <c r="AE18" s="370">
        <v>3.1676305783994737E-4</v>
      </c>
      <c r="AF18" s="370">
        <v>1.7945225062007556E-3</v>
      </c>
      <c r="AG18" s="370">
        <v>4.7464589412516122E-4</v>
      </c>
      <c r="AH18" s="370">
        <v>3.9285459291909753E-3</v>
      </c>
      <c r="AI18" s="370">
        <v>1.7543412872903633E-4</v>
      </c>
      <c r="AJ18" s="370">
        <v>3.3370558807075675E-4</v>
      </c>
      <c r="AK18" s="370">
        <v>2.2481358972921456E-3</v>
      </c>
      <c r="AL18" s="370">
        <v>1.9320944192195814E-3</v>
      </c>
      <c r="AM18" s="370">
        <v>2.4789839501517751E-3</v>
      </c>
      <c r="AN18" s="370">
        <v>3.7129172390747411E-4</v>
      </c>
      <c r="AO18" s="370">
        <v>5.8164835748023141E-3</v>
      </c>
      <c r="AP18" s="371">
        <v>1.2266979395446014E-2</v>
      </c>
      <c r="AQ18" s="369">
        <v>2.002407187173131E-3</v>
      </c>
      <c r="AR18" s="370">
        <v>1.0324354165676096E-3</v>
      </c>
      <c r="AS18" s="370">
        <v>2.8801705060939609E-6</v>
      </c>
      <c r="AT18" s="370">
        <v>6.2775213729985495E-4</v>
      </c>
      <c r="AU18" s="370">
        <v>4.1211842292394746E-3</v>
      </c>
      <c r="AV18" s="370">
        <v>-5.9989315318730939E-2</v>
      </c>
      <c r="AW18" s="370">
        <v>1.2197194518816345E-3</v>
      </c>
      <c r="AX18" s="370">
        <v>1.2590024663456318E-2</v>
      </c>
      <c r="AY18" s="370">
        <v>7.5053664773133619E-3</v>
      </c>
      <c r="AZ18" s="370">
        <v>4.0257692819592239E-2</v>
      </c>
      <c r="BA18" s="370">
        <v>3.2590155062825095E-2</v>
      </c>
      <c r="BB18" s="370">
        <v>1.4428191637185329E-2</v>
      </c>
      <c r="BC18" s="370">
        <v>1.8180491126009717E-2</v>
      </c>
      <c r="BD18" s="370">
        <v>1.3672277387530789E-2</v>
      </c>
      <c r="BE18" s="370">
        <v>2.4986026167272486E-2</v>
      </c>
      <c r="BF18" s="370">
        <v>2.2388893711962194E-2</v>
      </c>
      <c r="BG18" s="370">
        <v>7.9139917810911072E-3</v>
      </c>
      <c r="BH18" s="371">
        <v>1.6387484633677025E-2</v>
      </c>
    </row>
    <row r="19" spans="1:60" x14ac:dyDescent="0.15">
      <c r="A19" s="171" t="s">
        <v>7</v>
      </c>
      <c r="B19" s="122" t="s">
        <v>225</v>
      </c>
      <c r="C19" s="369">
        <v>0</v>
      </c>
      <c r="D19" s="370">
        <v>0</v>
      </c>
      <c r="E19" s="370">
        <v>0</v>
      </c>
      <c r="F19" s="370">
        <v>2.238567316917173E-3</v>
      </c>
      <c r="G19" s="370">
        <v>0</v>
      </c>
      <c r="H19" s="370">
        <v>0</v>
      </c>
      <c r="I19" s="370">
        <v>7.2805970660621395E-4</v>
      </c>
      <c r="J19" s="370">
        <v>4.4880709115204019E-5</v>
      </c>
      <c r="K19" s="370">
        <v>0</v>
      </c>
      <c r="L19" s="370">
        <v>3.8182376157068737E-4</v>
      </c>
      <c r="M19" s="370">
        <v>1.1477991618396818E-3</v>
      </c>
      <c r="N19" s="370">
        <v>5.8945506983989979E-5</v>
      </c>
      <c r="O19" s="370">
        <v>0</v>
      </c>
      <c r="P19" s="370">
        <v>1.3016244461047596E-3</v>
      </c>
      <c r="Q19" s="370">
        <v>0.16138098452591132</v>
      </c>
      <c r="R19" s="370">
        <v>3.6690563314533402E-2</v>
      </c>
      <c r="S19" s="370">
        <v>1.4288339023316826E-2</v>
      </c>
      <c r="T19" s="370">
        <v>1.9921313932429901E-3</v>
      </c>
      <c r="U19" s="370">
        <v>1.2411734087583356E-2</v>
      </c>
      <c r="V19" s="370">
        <v>1.4577110704395925E-3</v>
      </c>
      <c r="W19" s="370">
        <v>1.4864567275930413E-2</v>
      </c>
      <c r="X19" s="370">
        <v>1.7260855220753229E-4</v>
      </c>
      <c r="Y19" s="370">
        <v>7.0909005508486243E-3</v>
      </c>
      <c r="Z19" s="370">
        <v>0</v>
      </c>
      <c r="AA19" s="370">
        <v>1.1315228966986156E-2</v>
      </c>
      <c r="AB19" s="370">
        <v>0</v>
      </c>
      <c r="AC19" s="370">
        <v>4.1700475906681285E-6</v>
      </c>
      <c r="AD19" s="370">
        <v>0</v>
      </c>
      <c r="AE19" s="370">
        <v>0</v>
      </c>
      <c r="AF19" s="370">
        <v>1.036529561479221E-4</v>
      </c>
      <c r="AG19" s="370">
        <v>0</v>
      </c>
      <c r="AH19" s="370">
        <v>2.8477239135769135E-4</v>
      </c>
      <c r="AI19" s="370">
        <v>0</v>
      </c>
      <c r="AJ19" s="370">
        <v>0</v>
      </c>
      <c r="AK19" s="370">
        <v>0</v>
      </c>
      <c r="AL19" s="370">
        <v>1.9341794131971565E-2</v>
      </c>
      <c r="AM19" s="370">
        <v>6.7558751835170156E-6</v>
      </c>
      <c r="AN19" s="370">
        <v>0</v>
      </c>
      <c r="AO19" s="370">
        <v>0</v>
      </c>
      <c r="AP19" s="371">
        <v>7.7064426283386363E-3</v>
      </c>
      <c r="AQ19" s="369">
        <v>0</v>
      </c>
      <c r="AR19" s="370">
        <v>4.8211298587508529E-5</v>
      </c>
      <c r="AS19" s="370">
        <v>0</v>
      </c>
      <c r="AT19" s="370">
        <v>5.7596258597261696E-3</v>
      </c>
      <c r="AU19" s="370">
        <v>4.5459000422398747E-2</v>
      </c>
      <c r="AV19" s="370">
        <v>0.33026005135540354</v>
      </c>
      <c r="AW19" s="370">
        <v>9.1244100259861832E-3</v>
      </c>
      <c r="AX19" s="370">
        <v>1.2368152987877728E-2</v>
      </c>
      <c r="AY19" s="370">
        <v>9.652314984436941E-2</v>
      </c>
      <c r="AZ19" s="370">
        <v>5.3153600124972139E-2</v>
      </c>
      <c r="BA19" s="370">
        <v>6.3306700594608301E-2</v>
      </c>
      <c r="BB19" s="370">
        <v>3.1937777579672005E-2</v>
      </c>
      <c r="BC19" s="370">
        <v>2.6606572256163825E-2</v>
      </c>
      <c r="BD19" s="370">
        <v>2.3501252537553162E-2</v>
      </c>
      <c r="BE19" s="370">
        <v>2.4255821074885667E-2</v>
      </c>
      <c r="BF19" s="370">
        <v>2.4082605770549822E-2</v>
      </c>
      <c r="BG19" s="370">
        <v>3.8365622584789018E-2</v>
      </c>
      <c r="BH19" s="371">
        <v>2.7681918115479182E-2</v>
      </c>
    </row>
    <row r="20" spans="1:60" x14ac:dyDescent="0.15">
      <c r="A20" s="171" t="s">
        <v>8</v>
      </c>
      <c r="B20" s="122" t="s">
        <v>226</v>
      </c>
      <c r="C20" s="369">
        <v>0</v>
      </c>
      <c r="D20" s="370">
        <v>9.2626898851426453E-5</v>
      </c>
      <c r="E20" s="370">
        <v>0</v>
      </c>
      <c r="F20" s="370">
        <v>2.9314572007248696E-3</v>
      </c>
      <c r="G20" s="370">
        <v>0</v>
      </c>
      <c r="H20" s="370">
        <v>0</v>
      </c>
      <c r="I20" s="370">
        <v>3.7116769356395217E-5</v>
      </c>
      <c r="J20" s="370">
        <v>0</v>
      </c>
      <c r="K20" s="370">
        <v>8.6871916046980331E-6</v>
      </c>
      <c r="L20" s="370">
        <v>2.544302261681309E-3</v>
      </c>
      <c r="M20" s="370">
        <v>1.1096662993200911E-3</v>
      </c>
      <c r="N20" s="370">
        <v>7.7190544859986879E-5</v>
      </c>
      <c r="O20" s="370">
        <v>1.7353390961052483E-4</v>
      </c>
      <c r="P20" s="370">
        <v>5.7484497198609721E-4</v>
      </c>
      <c r="Q20" s="370">
        <v>3.4299289349138764E-3</v>
      </c>
      <c r="R20" s="370">
        <v>0.16471427694396276</v>
      </c>
      <c r="S20" s="370">
        <v>1.8031336925357956E-3</v>
      </c>
      <c r="T20" s="370">
        <v>2.8414413289202523E-3</v>
      </c>
      <c r="U20" s="370">
        <v>1.7520599471632147E-3</v>
      </c>
      <c r="V20" s="370">
        <v>4.9837729712812206E-4</v>
      </c>
      <c r="W20" s="370">
        <v>1.529079142721157E-3</v>
      </c>
      <c r="X20" s="370">
        <v>4.5883286029850352E-5</v>
      </c>
      <c r="Y20" s="370">
        <v>6.1007443447989538E-5</v>
      </c>
      <c r="Z20" s="370">
        <v>9.1323200111049004E-6</v>
      </c>
      <c r="AA20" s="370">
        <v>2.7689030883919062E-4</v>
      </c>
      <c r="AB20" s="370">
        <v>0</v>
      </c>
      <c r="AC20" s="370">
        <v>3.1275356930010964E-6</v>
      </c>
      <c r="AD20" s="370">
        <v>0</v>
      </c>
      <c r="AE20" s="370">
        <v>0</v>
      </c>
      <c r="AF20" s="370">
        <v>6.1405779708484652E-5</v>
      </c>
      <c r="AG20" s="370">
        <v>1.2523638367418503E-6</v>
      </c>
      <c r="AH20" s="370">
        <v>1.3951385167379691E-5</v>
      </c>
      <c r="AI20" s="370">
        <v>0</v>
      </c>
      <c r="AJ20" s="370">
        <v>0</v>
      </c>
      <c r="AK20" s="370">
        <v>0</v>
      </c>
      <c r="AL20" s="370">
        <v>2.2678853723772513E-2</v>
      </c>
      <c r="AM20" s="370">
        <v>8.0226017804264567E-6</v>
      </c>
      <c r="AN20" s="370">
        <v>0</v>
      </c>
      <c r="AO20" s="370">
        <v>0</v>
      </c>
      <c r="AP20" s="371">
        <v>5.0599903918449578E-3</v>
      </c>
      <c r="AQ20" s="369">
        <v>0</v>
      </c>
      <c r="AR20" s="370">
        <v>2.5225877402069866E-5</v>
      </c>
      <c r="AS20" s="370">
        <v>0</v>
      </c>
      <c r="AT20" s="370">
        <v>3.3964006261827571E-3</v>
      </c>
      <c r="AU20" s="370">
        <v>7.7388989827807259E-2</v>
      </c>
      <c r="AV20" s="370">
        <v>2.0335361124993536E-2</v>
      </c>
      <c r="AW20" s="370">
        <v>1.3799150490807708E-2</v>
      </c>
      <c r="AX20" s="370">
        <v>1.2286184632109981E-2</v>
      </c>
      <c r="AY20" s="370">
        <v>0.10237923913198949</v>
      </c>
      <c r="AZ20" s="370">
        <v>3.297233166953243E-2</v>
      </c>
      <c r="BA20" s="370">
        <v>4.9220951019110032E-2</v>
      </c>
      <c r="BB20" s="370">
        <v>2.8713443452306874E-2</v>
      </c>
      <c r="BC20" s="370">
        <v>2.2610245958994385E-2</v>
      </c>
      <c r="BD20" s="370">
        <v>1.966687356391222E-2</v>
      </c>
      <c r="BE20" s="370">
        <v>2.4860519723357212E-2</v>
      </c>
      <c r="BF20" s="370">
        <v>2.3668290050886068E-2</v>
      </c>
      <c r="BG20" s="370">
        <v>3.2841865449864158E-2</v>
      </c>
      <c r="BH20" s="371">
        <v>2.2159462107594702E-2</v>
      </c>
    </row>
    <row r="21" spans="1:60" x14ac:dyDescent="0.15">
      <c r="A21" s="171" t="s">
        <v>9</v>
      </c>
      <c r="B21" s="122" t="s">
        <v>227</v>
      </c>
      <c r="C21" s="369">
        <v>8.3326782485653643E-4</v>
      </c>
      <c r="D21" s="370">
        <v>0</v>
      </c>
      <c r="E21" s="370">
        <v>2.1810726515300224E-5</v>
      </c>
      <c r="F21" s="370">
        <v>0</v>
      </c>
      <c r="G21" s="370">
        <v>0</v>
      </c>
      <c r="H21" s="370">
        <v>0</v>
      </c>
      <c r="I21" s="370">
        <v>0</v>
      </c>
      <c r="J21" s="370">
        <v>2.7200429766790314E-6</v>
      </c>
      <c r="K21" s="370">
        <v>0</v>
      </c>
      <c r="L21" s="370">
        <v>0</v>
      </c>
      <c r="M21" s="370">
        <v>0</v>
      </c>
      <c r="N21" s="370">
        <v>0</v>
      </c>
      <c r="O21" s="370">
        <v>0</v>
      </c>
      <c r="P21" s="370">
        <v>2.1928691029442399E-5</v>
      </c>
      <c r="Q21" s="370">
        <v>2.1345489073186655E-3</v>
      </c>
      <c r="R21" s="370">
        <v>6.5828720226201523E-3</v>
      </c>
      <c r="S21" s="370">
        <v>0.13735434995321252</v>
      </c>
      <c r="T21" s="370">
        <v>8.7428963966776997E-5</v>
      </c>
      <c r="U21" s="370">
        <v>6.0366191004651863E-4</v>
      </c>
      <c r="V21" s="370">
        <v>5.2729338603999269E-4</v>
      </c>
      <c r="W21" s="370">
        <v>4.5552706168173844E-4</v>
      </c>
      <c r="X21" s="370">
        <v>1.1361575588343897E-4</v>
      </c>
      <c r="Y21" s="370">
        <v>2.262134407496249E-4</v>
      </c>
      <c r="Z21" s="370">
        <v>0</v>
      </c>
      <c r="AA21" s="370">
        <v>1.0117145899893504E-4</v>
      </c>
      <c r="AB21" s="370">
        <v>2.8099991008002876E-5</v>
      </c>
      <c r="AC21" s="370">
        <v>8.7501498610852895E-4</v>
      </c>
      <c r="AD21" s="370">
        <v>1.1059067329303296E-5</v>
      </c>
      <c r="AE21" s="370">
        <v>0</v>
      </c>
      <c r="AF21" s="370">
        <v>3.0457266735408392E-5</v>
      </c>
      <c r="AG21" s="370">
        <v>3.1309095918546253E-5</v>
      </c>
      <c r="AH21" s="370">
        <v>2.5678755405135916E-3</v>
      </c>
      <c r="AI21" s="370">
        <v>0</v>
      </c>
      <c r="AJ21" s="370">
        <v>1.0618316744426802E-2</v>
      </c>
      <c r="AK21" s="370">
        <v>0</v>
      </c>
      <c r="AL21" s="370">
        <v>7.6423048485733027E-3</v>
      </c>
      <c r="AM21" s="370">
        <v>4.6995556745340239E-4</v>
      </c>
      <c r="AN21" s="370">
        <v>2.4709464226042401E-2</v>
      </c>
      <c r="AO21" s="370">
        <v>0</v>
      </c>
      <c r="AP21" s="371">
        <v>2.4525026225293883E-3</v>
      </c>
      <c r="AQ21" s="369">
        <v>1.418521012738032E-3</v>
      </c>
      <c r="AR21" s="370">
        <v>1.1220536652328578E-3</v>
      </c>
      <c r="AS21" s="370">
        <v>2.4001420884116338E-6</v>
      </c>
      <c r="AT21" s="370">
        <v>1.6767521150669668E-2</v>
      </c>
      <c r="AU21" s="370">
        <v>4.9590571506035297E-2</v>
      </c>
      <c r="AV21" s="370">
        <v>0.15603081324211143</v>
      </c>
      <c r="AW21" s="370">
        <v>1.041521928888553E-2</v>
      </c>
      <c r="AX21" s="370">
        <v>7.9431358959391116E-3</v>
      </c>
      <c r="AY21" s="370">
        <v>5.4795281680920429E-3</v>
      </c>
      <c r="AZ21" s="370">
        <v>5.4926701200477459E-3</v>
      </c>
      <c r="BA21" s="370">
        <v>5.4895935015576601E-3</v>
      </c>
      <c r="BB21" s="370">
        <v>8.3412923592754463E-3</v>
      </c>
      <c r="BC21" s="370">
        <v>7.2573180439377376E-3</v>
      </c>
      <c r="BD21" s="370">
        <v>1.7717140408869198E-2</v>
      </c>
      <c r="BE21" s="370">
        <v>7.9488196451287709E-3</v>
      </c>
      <c r="BF21" s="370">
        <v>1.0191190709158257E-2</v>
      </c>
      <c r="BG21" s="370">
        <v>6.8275304509159617E-3</v>
      </c>
      <c r="BH21" s="371">
        <v>6.0073300427952031E-3</v>
      </c>
    </row>
    <row r="22" spans="1:60" x14ac:dyDescent="0.15">
      <c r="A22" s="171" t="s">
        <v>10</v>
      </c>
      <c r="B22" s="122" t="s">
        <v>228</v>
      </c>
      <c r="C22" s="369">
        <v>0</v>
      </c>
      <c r="D22" s="370">
        <v>0</v>
      </c>
      <c r="E22" s="370">
        <v>0</v>
      </c>
      <c r="F22" s="370">
        <v>0</v>
      </c>
      <c r="G22" s="370">
        <v>5.1694680875811285E-7</v>
      </c>
      <c r="H22" s="370">
        <v>0</v>
      </c>
      <c r="I22" s="370">
        <v>1.1420544417352375E-5</v>
      </c>
      <c r="J22" s="370">
        <v>4.7600752091883053E-6</v>
      </c>
      <c r="K22" s="370">
        <v>0</v>
      </c>
      <c r="L22" s="370">
        <v>0</v>
      </c>
      <c r="M22" s="370">
        <v>0</v>
      </c>
      <c r="N22" s="370">
        <v>3.5086611299994034E-7</v>
      </c>
      <c r="O22" s="370">
        <v>3.9768187619078608E-5</v>
      </c>
      <c r="P22" s="370">
        <v>7.0547731711863267E-3</v>
      </c>
      <c r="Q22" s="370">
        <v>2.9848448882097236E-3</v>
      </c>
      <c r="R22" s="370">
        <v>9.6466933317579853E-3</v>
      </c>
      <c r="S22" s="370">
        <v>0.14178100044010136</v>
      </c>
      <c r="T22" s="370">
        <v>0.32269718353837507</v>
      </c>
      <c r="U22" s="370">
        <v>8.501288183088955E-2</v>
      </c>
      <c r="V22" s="370">
        <v>0.31852602788191348</v>
      </c>
      <c r="W22" s="370">
        <v>7.2102918925062692E-3</v>
      </c>
      <c r="X22" s="370">
        <v>1.4333064588372302E-3</v>
      </c>
      <c r="Y22" s="370">
        <v>3.5416710532638174E-4</v>
      </c>
      <c r="Z22" s="370">
        <v>4.5661600055524502E-6</v>
      </c>
      <c r="AA22" s="370">
        <v>2.6624068157614482E-5</v>
      </c>
      <c r="AB22" s="370">
        <v>0</v>
      </c>
      <c r="AC22" s="370">
        <v>2.8147821237009867E-5</v>
      </c>
      <c r="AD22" s="370">
        <v>4.3385571830343702E-5</v>
      </c>
      <c r="AE22" s="370">
        <v>0</v>
      </c>
      <c r="AF22" s="370">
        <v>5.4037086143466497E-6</v>
      </c>
      <c r="AG22" s="370">
        <v>8.6914050269884405E-4</v>
      </c>
      <c r="AH22" s="370">
        <v>1.8694856124288788E-3</v>
      </c>
      <c r="AI22" s="370">
        <v>1.594752821801369E-3</v>
      </c>
      <c r="AJ22" s="370">
        <v>3.4833568692145798E-6</v>
      </c>
      <c r="AK22" s="370">
        <v>0</v>
      </c>
      <c r="AL22" s="370">
        <v>2.4980366306711167E-2</v>
      </c>
      <c r="AM22" s="370">
        <v>1.0978297173215151E-5</v>
      </c>
      <c r="AN22" s="370">
        <v>3.5978168046634243E-2</v>
      </c>
      <c r="AO22" s="370">
        <v>0</v>
      </c>
      <c r="AP22" s="371">
        <v>1.3701400554414572E-2</v>
      </c>
      <c r="AQ22" s="369">
        <v>3.5821237695404851E-5</v>
      </c>
      <c r="AR22" s="370">
        <v>4.7721717414244671E-4</v>
      </c>
      <c r="AS22" s="370">
        <v>0</v>
      </c>
      <c r="AT22" s="370">
        <v>0</v>
      </c>
      <c r="AU22" s="370">
        <v>0</v>
      </c>
      <c r="AV22" s="370">
        <v>-0.28217898564461369</v>
      </c>
      <c r="AW22" s="370">
        <v>-4.9655155877523401E-4</v>
      </c>
      <c r="AX22" s="370">
        <v>1.307056758427089E-2</v>
      </c>
      <c r="AY22" s="370">
        <v>3.6552284507466858E-2</v>
      </c>
      <c r="AZ22" s="370">
        <v>1.0545701303976316E-2</v>
      </c>
      <c r="BA22" s="370">
        <v>1.6634015659218401E-2</v>
      </c>
      <c r="BB22" s="370">
        <v>6.7162466128386535E-3</v>
      </c>
      <c r="BC22" s="370">
        <v>1.4066627937691048E-2</v>
      </c>
      <c r="BD22" s="370">
        <v>4.7311669923220563E-2</v>
      </c>
      <c r="BE22" s="370">
        <v>2.1971056415498427E-2</v>
      </c>
      <c r="BF22" s="370">
        <v>2.7788131821682417E-2</v>
      </c>
      <c r="BG22" s="370">
        <v>-1.0526764155018973E-2</v>
      </c>
      <c r="BH22" s="371">
        <v>8.2205271794869687E-3</v>
      </c>
    </row>
    <row r="23" spans="1:60" x14ac:dyDescent="0.15">
      <c r="A23" s="171" t="s">
        <v>11</v>
      </c>
      <c r="B23" s="122" t="s">
        <v>35</v>
      </c>
      <c r="C23" s="369">
        <v>3.6684747006262609E-5</v>
      </c>
      <c r="D23" s="370">
        <v>0</v>
      </c>
      <c r="E23" s="370">
        <v>1.4176972234945147E-3</v>
      </c>
      <c r="F23" s="370">
        <v>1.5989766549408379E-4</v>
      </c>
      <c r="G23" s="370">
        <v>5.1694680875811285E-7</v>
      </c>
      <c r="H23" s="370">
        <v>0</v>
      </c>
      <c r="I23" s="370">
        <v>7.4233538712790433E-5</v>
      </c>
      <c r="J23" s="370">
        <v>3.4000537208487894E-6</v>
      </c>
      <c r="K23" s="370">
        <v>0</v>
      </c>
      <c r="L23" s="370">
        <v>2.1410678218917049E-5</v>
      </c>
      <c r="M23" s="370">
        <v>3.0506290015672606E-5</v>
      </c>
      <c r="N23" s="370">
        <v>0</v>
      </c>
      <c r="O23" s="370">
        <v>3.6152897835526007E-6</v>
      </c>
      <c r="P23" s="370">
        <v>8.2545858375115326E-4</v>
      </c>
      <c r="Q23" s="370">
        <v>2.2808702876726556E-2</v>
      </c>
      <c r="R23" s="370">
        <v>2.0824718145814727E-2</v>
      </c>
      <c r="S23" s="370">
        <v>2.2355439524519627E-2</v>
      </c>
      <c r="T23" s="370">
        <v>3.9624055454942859E-2</v>
      </c>
      <c r="U23" s="370">
        <v>0.15129718563913197</v>
      </c>
      <c r="V23" s="370">
        <v>2.4201065472829082E-2</v>
      </c>
      <c r="W23" s="370">
        <v>2.3518693480901607E-2</v>
      </c>
      <c r="X23" s="370">
        <v>1.3371700500127818E-3</v>
      </c>
      <c r="Y23" s="370">
        <v>8.4379233066250309E-3</v>
      </c>
      <c r="Z23" s="370">
        <v>2.7396960033314705E-6</v>
      </c>
      <c r="AA23" s="370">
        <v>2.0234291799787007E-4</v>
      </c>
      <c r="AB23" s="370">
        <v>0</v>
      </c>
      <c r="AC23" s="370">
        <v>2.1128241126051851E-4</v>
      </c>
      <c r="AD23" s="370">
        <v>2.5520924606084528E-6</v>
      </c>
      <c r="AE23" s="370">
        <v>1.1412106270767334E-5</v>
      </c>
      <c r="AF23" s="370">
        <v>1.9797223378015453E-4</v>
      </c>
      <c r="AG23" s="370">
        <v>1.0770328995979913E-4</v>
      </c>
      <c r="AH23" s="370">
        <v>1.6396980920249779E-3</v>
      </c>
      <c r="AI23" s="370">
        <v>4.3349207292400592E-4</v>
      </c>
      <c r="AJ23" s="370">
        <v>7.280215856658472E-5</v>
      </c>
      <c r="AK23" s="370">
        <v>0</v>
      </c>
      <c r="AL23" s="370">
        <v>1.2231964668440516E-2</v>
      </c>
      <c r="AM23" s="370">
        <v>1.7311930157762353E-4</v>
      </c>
      <c r="AN23" s="370">
        <v>0</v>
      </c>
      <c r="AO23" s="370">
        <v>1.1569283022873215E-3</v>
      </c>
      <c r="AP23" s="371">
        <v>9.6730958208632485E-3</v>
      </c>
      <c r="AQ23" s="369">
        <v>5.2531845080311217E-3</v>
      </c>
      <c r="AR23" s="370">
        <v>1.0726059667332082E-2</v>
      </c>
      <c r="AS23" s="370">
        <v>0</v>
      </c>
      <c r="AT23" s="370">
        <v>1.0997432755321834E-2</v>
      </c>
      <c r="AU23" s="370">
        <v>5.0624196683344225E-2</v>
      </c>
      <c r="AV23" s="370">
        <v>0.24812587243869233</v>
      </c>
      <c r="AW23" s="370">
        <v>1.6160615392367756E-2</v>
      </c>
      <c r="AX23" s="370">
        <v>1.8035836335300492E-2</v>
      </c>
      <c r="AY23" s="370">
        <v>0.14437006743442224</v>
      </c>
      <c r="AZ23" s="370">
        <v>6.6614253028728879E-2</v>
      </c>
      <c r="BA23" s="370">
        <v>8.4817407104969975E-2</v>
      </c>
      <c r="BB23" s="370">
        <v>4.5068448707622832E-2</v>
      </c>
      <c r="BC23" s="370">
        <v>3.6702721213023919E-2</v>
      </c>
      <c r="BD23" s="370">
        <v>4.6007036256008438E-2</v>
      </c>
      <c r="BE23" s="370">
        <v>2.6309434925417111E-2</v>
      </c>
      <c r="BF23" s="370">
        <v>3.0831126250139094E-2</v>
      </c>
      <c r="BG23" s="370">
        <v>5.6718773394130735E-2</v>
      </c>
      <c r="BH23" s="371">
        <v>3.9204337366369586E-2</v>
      </c>
    </row>
    <row r="24" spans="1:60" x14ac:dyDescent="0.15">
      <c r="A24" s="171" t="s">
        <v>12</v>
      </c>
      <c r="B24" s="122" t="s">
        <v>878</v>
      </c>
      <c r="C24" s="369">
        <v>1.0481356287503603E-5</v>
      </c>
      <c r="D24" s="370">
        <v>0</v>
      </c>
      <c r="E24" s="370">
        <v>4.3621453030600448E-5</v>
      </c>
      <c r="F24" s="370">
        <v>0</v>
      </c>
      <c r="G24" s="370">
        <v>2.2228712776598853E-5</v>
      </c>
      <c r="H24" s="370">
        <v>0</v>
      </c>
      <c r="I24" s="370">
        <v>0</v>
      </c>
      <c r="J24" s="370">
        <v>2.5160397534281043E-5</v>
      </c>
      <c r="K24" s="370">
        <v>0</v>
      </c>
      <c r="L24" s="370">
        <v>5.3526695547292622E-6</v>
      </c>
      <c r="M24" s="370">
        <v>7.6265725039181514E-6</v>
      </c>
      <c r="N24" s="370">
        <v>3.5086611299994034E-7</v>
      </c>
      <c r="O24" s="370">
        <v>0</v>
      </c>
      <c r="P24" s="370">
        <v>3.9158376838290004E-5</v>
      </c>
      <c r="Q24" s="370">
        <v>4.8681067608266697E-4</v>
      </c>
      <c r="R24" s="370">
        <v>1.9923526093448287E-4</v>
      </c>
      <c r="S24" s="370">
        <v>3.8455457897682848E-5</v>
      </c>
      <c r="T24" s="370">
        <v>4.0592018984575034E-5</v>
      </c>
      <c r="U24" s="370">
        <v>5.5652128366544562E-5</v>
      </c>
      <c r="V24" s="370">
        <v>1.3884825516917613E-2</v>
      </c>
      <c r="W24" s="370">
        <v>1.1490292744954572E-3</v>
      </c>
      <c r="X24" s="370">
        <v>5.6807877941719487E-5</v>
      </c>
      <c r="Y24" s="370">
        <v>1.7044291943832121E-3</v>
      </c>
      <c r="Z24" s="370">
        <v>1.2785248015546862E-5</v>
      </c>
      <c r="AA24" s="370">
        <v>1.0649627263045793E-5</v>
      </c>
      <c r="AB24" s="370">
        <v>1.6859994604801726E-5</v>
      </c>
      <c r="AC24" s="370">
        <v>2.9572587497154811E-4</v>
      </c>
      <c r="AD24" s="370">
        <v>1.4291717779407336E-4</v>
      </c>
      <c r="AE24" s="370">
        <v>6.4154543359989336E-5</v>
      </c>
      <c r="AF24" s="370">
        <v>1.4344390139902017E-4</v>
      </c>
      <c r="AG24" s="370">
        <v>1.9536875853172863E-4</v>
      </c>
      <c r="AH24" s="370">
        <v>1.3352296274898093E-3</v>
      </c>
      <c r="AI24" s="370">
        <v>1.256334728317615E-4</v>
      </c>
      <c r="AJ24" s="370">
        <v>2.5080169458344974E-5</v>
      </c>
      <c r="AK24" s="370">
        <v>7.2882211134159334E-5</v>
      </c>
      <c r="AL24" s="370">
        <v>1.9823481202175452E-3</v>
      </c>
      <c r="AM24" s="370">
        <v>1.2625041749197424E-4</v>
      </c>
      <c r="AN24" s="370">
        <v>0</v>
      </c>
      <c r="AO24" s="370">
        <v>0</v>
      </c>
      <c r="AP24" s="371">
        <v>5.4401377956050337E-4</v>
      </c>
      <c r="AQ24" s="369">
        <v>6.4120015474774682E-4</v>
      </c>
      <c r="AR24" s="370">
        <v>1.001616696609949E-2</v>
      </c>
      <c r="AS24" s="370">
        <v>0</v>
      </c>
      <c r="AT24" s="370">
        <v>3.2372393030381898E-2</v>
      </c>
      <c r="AU24" s="370">
        <v>2.2531750483255061E-2</v>
      </c>
      <c r="AV24" s="370">
        <v>-0.10398607544763644</v>
      </c>
      <c r="AW24" s="370">
        <v>1.0508179285506188E-2</v>
      </c>
      <c r="AX24" s="370">
        <v>6.1352102629477897E-3</v>
      </c>
      <c r="AY24" s="370">
        <v>3.8013968794663337E-2</v>
      </c>
      <c r="AZ24" s="370">
        <v>3.3187064475584907E-2</v>
      </c>
      <c r="BA24" s="370">
        <v>3.4317074928218332E-2</v>
      </c>
      <c r="BB24" s="370">
        <v>2.0532877053804209E-2</v>
      </c>
      <c r="BC24" s="370">
        <v>1.4012647365477183E-2</v>
      </c>
      <c r="BD24" s="370">
        <v>4.4224220625074633E-2</v>
      </c>
      <c r="BE24" s="370">
        <v>1.7271407020290912E-3</v>
      </c>
      <c r="BF24" s="370">
        <v>1.1482576117183932E-2</v>
      </c>
      <c r="BG24" s="370">
        <v>2.7938689820713174E-2</v>
      </c>
      <c r="BH24" s="371">
        <v>1.5090594182969539E-2</v>
      </c>
    </row>
    <row r="25" spans="1:60" x14ac:dyDescent="0.15">
      <c r="A25" s="171" t="s">
        <v>13</v>
      </c>
      <c r="B25" s="122" t="s">
        <v>153</v>
      </c>
      <c r="C25" s="369">
        <v>0</v>
      </c>
      <c r="D25" s="370">
        <v>0</v>
      </c>
      <c r="E25" s="370">
        <v>4.4537503544243059E-2</v>
      </c>
      <c r="F25" s="370">
        <v>1.0659844366272253E-4</v>
      </c>
      <c r="G25" s="370">
        <v>5.1694680875811285E-7</v>
      </c>
      <c r="H25" s="370">
        <v>0</v>
      </c>
      <c r="I25" s="370">
        <v>0</v>
      </c>
      <c r="J25" s="370">
        <v>0</v>
      </c>
      <c r="K25" s="370">
        <v>0</v>
      </c>
      <c r="L25" s="370">
        <v>0</v>
      </c>
      <c r="M25" s="370">
        <v>0</v>
      </c>
      <c r="N25" s="370">
        <v>0</v>
      </c>
      <c r="O25" s="370">
        <v>0</v>
      </c>
      <c r="P25" s="370">
        <v>0</v>
      </c>
      <c r="Q25" s="370">
        <v>0</v>
      </c>
      <c r="R25" s="370">
        <v>1.303137607856356E-3</v>
      </c>
      <c r="S25" s="370">
        <v>0</v>
      </c>
      <c r="T25" s="370">
        <v>0</v>
      </c>
      <c r="U25" s="370">
        <v>0</v>
      </c>
      <c r="V25" s="370">
        <v>0</v>
      </c>
      <c r="W25" s="370">
        <v>0.34343987753159388</v>
      </c>
      <c r="X25" s="370">
        <v>2.1849183823738266E-6</v>
      </c>
      <c r="Y25" s="370">
        <v>1.6196666402121115E-6</v>
      </c>
      <c r="Z25" s="370">
        <v>0</v>
      </c>
      <c r="AA25" s="370">
        <v>0</v>
      </c>
      <c r="AB25" s="370">
        <v>0</v>
      </c>
      <c r="AC25" s="370">
        <v>4.8650555224461496E-6</v>
      </c>
      <c r="AD25" s="370">
        <v>0</v>
      </c>
      <c r="AE25" s="370">
        <v>0</v>
      </c>
      <c r="AF25" s="370">
        <v>1.3673347779247697E-2</v>
      </c>
      <c r="AG25" s="370">
        <v>0</v>
      </c>
      <c r="AH25" s="370">
        <v>4.6179084904026781E-3</v>
      </c>
      <c r="AI25" s="370">
        <v>5.036657244156204E-5</v>
      </c>
      <c r="AJ25" s="370">
        <v>0</v>
      </c>
      <c r="AK25" s="370">
        <v>0</v>
      </c>
      <c r="AL25" s="370">
        <v>2.1996686463417178E-2</v>
      </c>
      <c r="AM25" s="370">
        <v>2.7023500734068063E-5</v>
      </c>
      <c r="AN25" s="370">
        <v>0</v>
      </c>
      <c r="AO25" s="370">
        <v>0</v>
      </c>
      <c r="AP25" s="371">
        <v>1.1928517297810607E-2</v>
      </c>
      <c r="AQ25" s="369">
        <v>0</v>
      </c>
      <c r="AR25" s="370">
        <v>8.1409051127791718E-3</v>
      </c>
      <c r="AS25" s="370">
        <v>0</v>
      </c>
      <c r="AT25" s="370">
        <v>3.0453825560759214E-2</v>
      </c>
      <c r="AU25" s="370">
        <v>4.0649620506953067E-2</v>
      </c>
      <c r="AV25" s="370">
        <v>0.13609181932548642</v>
      </c>
      <c r="AW25" s="370">
        <v>1.3202614250528643E-2</v>
      </c>
      <c r="AX25" s="370">
        <v>1.8653034820287441E-2</v>
      </c>
      <c r="AY25" s="370">
        <v>0.13420676808786169</v>
      </c>
      <c r="AZ25" s="370">
        <v>3.9530174036987685E-2</v>
      </c>
      <c r="BA25" s="370">
        <v>6.1694595335822423E-2</v>
      </c>
      <c r="BB25" s="370">
        <v>3.3620086016586552E-2</v>
      </c>
      <c r="BC25" s="370">
        <v>3.0684076406179057E-2</v>
      </c>
      <c r="BD25" s="370">
        <v>2.3882590843419028E-2</v>
      </c>
      <c r="BE25" s="370">
        <v>3.8124947803394822E-2</v>
      </c>
      <c r="BF25" s="370">
        <v>3.4855537440748242E-2</v>
      </c>
      <c r="BG25" s="370">
        <v>3.2609122735472798E-2</v>
      </c>
      <c r="BH25" s="371">
        <v>2.8906809007270596E-2</v>
      </c>
    </row>
    <row r="26" spans="1:60" x14ac:dyDescent="0.15">
      <c r="A26" s="171" t="s">
        <v>14</v>
      </c>
      <c r="B26" s="122" t="s">
        <v>55</v>
      </c>
      <c r="C26" s="369">
        <v>1.0324135943191048E-3</v>
      </c>
      <c r="D26" s="370">
        <v>3.0566876620970731E-3</v>
      </c>
      <c r="E26" s="370">
        <v>6.3251106894370648E-3</v>
      </c>
      <c r="F26" s="370">
        <v>5.8096151796183772E-3</v>
      </c>
      <c r="G26" s="370">
        <v>8.6748843977698907E-3</v>
      </c>
      <c r="H26" s="370">
        <v>1.5585702781391314E-2</v>
      </c>
      <c r="I26" s="370">
        <v>1.5066553222592122E-2</v>
      </c>
      <c r="J26" s="370">
        <v>4.3330284618496974E-3</v>
      </c>
      <c r="K26" s="370">
        <v>1.1892765306831608E-2</v>
      </c>
      <c r="L26" s="370">
        <v>2.0928937958991415E-3</v>
      </c>
      <c r="M26" s="370">
        <v>1.2633417352740418E-2</v>
      </c>
      <c r="N26" s="370">
        <v>7.8267703826896701E-3</v>
      </c>
      <c r="O26" s="370">
        <v>3.2877445291627352E-2</v>
      </c>
      <c r="P26" s="370">
        <v>5.9787009756701176E-3</v>
      </c>
      <c r="Q26" s="370">
        <v>9.726940937347002E-4</v>
      </c>
      <c r="R26" s="370">
        <v>3.6186683439495609E-3</v>
      </c>
      <c r="S26" s="370">
        <v>1.066925315227934E-2</v>
      </c>
      <c r="T26" s="370">
        <v>6.4978455005308185E-3</v>
      </c>
      <c r="U26" s="370">
        <v>3.0772353332089346E-3</v>
      </c>
      <c r="V26" s="370">
        <v>6.8037856263224858E-3</v>
      </c>
      <c r="W26" s="370">
        <v>2.2607639357538128E-3</v>
      </c>
      <c r="X26" s="370">
        <v>5.7830419744670437E-2</v>
      </c>
      <c r="Y26" s="370">
        <v>3.2819845019498085E-3</v>
      </c>
      <c r="Z26" s="370">
        <v>1.1934115790511885E-2</v>
      </c>
      <c r="AA26" s="370">
        <v>3.8232161874334398E-3</v>
      </c>
      <c r="AB26" s="370">
        <v>4.0014387195396097E-3</v>
      </c>
      <c r="AC26" s="370">
        <v>6.7311518192701373E-3</v>
      </c>
      <c r="AD26" s="370">
        <v>1.6022036467699868E-2</v>
      </c>
      <c r="AE26" s="370">
        <v>7.0323249452296002E-5</v>
      </c>
      <c r="AF26" s="370">
        <v>2.5441642648819365E-3</v>
      </c>
      <c r="AG26" s="370">
        <v>1.8471114228105549E-2</v>
      </c>
      <c r="AH26" s="370">
        <v>8.8788256544635822E-3</v>
      </c>
      <c r="AI26" s="370">
        <v>1.7495875883183507E-2</v>
      </c>
      <c r="AJ26" s="370">
        <v>3.9208664919879307E-3</v>
      </c>
      <c r="AK26" s="370">
        <v>4.9520659303694564E-2</v>
      </c>
      <c r="AL26" s="370">
        <v>7.4931475871006237E-3</v>
      </c>
      <c r="AM26" s="370">
        <v>6.3479892193121761E-3</v>
      </c>
      <c r="AN26" s="370">
        <v>6.3230980581442844E-2</v>
      </c>
      <c r="AO26" s="370">
        <v>1.7194714217481292E-3</v>
      </c>
      <c r="AP26" s="371">
        <v>7.4796376006800247E-3</v>
      </c>
      <c r="AQ26" s="369">
        <v>1.9939891963147112E-2</v>
      </c>
      <c r="AR26" s="370">
        <v>1.2173975242294967E-2</v>
      </c>
      <c r="AS26" s="370">
        <v>2.4001420884116339E-7</v>
      </c>
      <c r="AT26" s="370">
        <v>3.7952847967587067E-3</v>
      </c>
      <c r="AU26" s="370">
        <v>8.681013309555426E-3</v>
      </c>
      <c r="AV26" s="370">
        <v>1.6664656108363349E-2</v>
      </c>
      <c r="AW26" s="370">
        <v>9.0996831351974131E-3</v>
      </c>
      <c r="AX26" s="370">
        <v>1.2134214650965451E-2</v>
      </c>
      <c r="AY26" s="370">
        <v>1.5494293544933726E-2</v>
      </c>
      <c r="AZ26" s="370">
        <v>2.5457692382391539E-2</v>
      </c>
      <c r="BA26" s="370">
        <v>2.3125194349318322E-2</v>
      </c>
      <c r="BB26" s="370">
        <v>1.5005102398542145E-2</v>
      </c>
      <c r="BC26" s="370">
        <v>1.5206429789932056E-2</v>
      </c>
      <c r="BD26" s="370">
        <v>4.062473345029808E-2</v>
      </c>
      <c r="BE26" s="370">
        <v>1.8169110432220734E-2</v>
      </c>
      <c r="BF26" s="370">
        <v>2.3323920608745888E-2</v>
      </c>
      <c r="BG26" s="370">
        <v>8.1978580275358145E-3</v>
      </c>
      <c r="BH26" s="371">
        <v>1.1747940863951584E-2</v>
      </c>
    </row>
    <row r="27" spans="1:60" x14ac:dyDescent="0.15">
      <c r="A27" s="171" t="s">
        <v>15</v>
      </c>
      <c r="B27" s="122" t="s">
        <v>36</v>
      </c>
      <c r="C27" s="369">
        <v>2.767078059900951E-3</v>
      </c>
      <c r="D27" s="370">
        <v>1.2041496850685438E-3</v>
      </c>
      <c r="E27" s="370">
        <v>1.3086435909180135E-3</v>
      </c>
      <c r="F27" s="370">
        <v>7.4085918345592151E-3</v>
      </c>
      <c r="G27" s="370">
        <v>6.5186992584398027E-4</v>
      </c>
      <c r="H27" s="370">
        <v>1.7592764665799417E-3</v>
      </c>
      <c r="I27" s="370">
        <v>3.6717050301787887E-3</v>
      </c>
      <c r="J27" s="370">
        <v>3.4292941828480889E-3</v>
      </c>
      <c r="K27" s="370">
        <v>1.2248940162624226E-3</v>
      </c>
      <c r="L27" s="370">
        <v>3.0349636375314915E-3</v>
      </c>
      <c r="M27" s="370">
        <v>5.636037080395514E-3</v>
      </c>
      <c r="N27" s="370">
        <v>4.0746081702683077E-3</v>
      </c>
      <c r="O27" s="370">
        <v>2.9283847246776066E-3</v>
      </c>
      <c r="P27" s="370">
        <v>3.0230266919159879E-3</v>
      </c>
      <c r="Q27" s="370">
        <v>1.6811195347388099E-3</v>
      </c>
      <c r="R27" s="370">
        <v>1.6668577935158189E-3</v>
      </c>
      <c r="S27" s="370">
        <v>9.0583967492319586E-4</v>
      </c>
      <c r="T27" s="370">
        <v>2.8008493099356772E-3</v>
      </c>
      <c r="U27" s="370">
        <v>1.6682543891524181E-3</v>
      </c>
      <c r="V27" s="370">
        <v>1.7468719595582982E-3</v>
      </c>
      <c r="W27" s="370">
        <v>1.1987554254782591E-3</v>
      </c>
      <c r="X27" s="370">
        <v>1.5250730308969309E-3</v>
      </c>
      <c r="Y27" s="370">
        <v>8.2009120882739917E-4</v>
      </c>
      <c r="Z27" s="370">
        <v>1.5923113171362507E-2</v>
      </c>
      <c r="AA27" s="370">
        <v>2.9350372736954206E-2</v>
      </c>
      <c r="AB27" s="370">
        <v>3.1640589875011238E-3</v>
      </c>
      <c r="AC27" s="370">
        <v>3.4375092305740937E-3</v>
      </c>
      <c r="AD27" s="370">
        <v>2.5614501329640172E-3</v>
      </c>
      <c r="AE27" s="370">
        <v>9.0174145657338865E-3</v>
      </c>
      <c r="AF27" s="370">
        <v>5.9372020284539648E-3</v>
      </c>
      <c r="AG27" s="370">
        <v>2.3819960174829994E-3</v>
      </c>
      <c r="AH27" s="370">
        <v>8.9395552134274702E-3</v>
      </c>
      <c r="AI27" s="370">
        <v>5.3484772600584591E-3</v>
      </c>
      <c r="AJ27" s="370">
        <v>2.291700484256272E-3</v>
      </c>
      <c r="AK27" s="370">
        <v>1.5193137859505523E-3</v>
      </c>
      <c r="AL27" s="370">
        <v>1.3873229158480392E-3</v>
      </c>
      <c r="AM27" s="370">
        <v>2.2201494821832792E-3</v>
      </c>
      <c r="AN27" s="370">
        <v>0</v>
      </c>
      <c r="AO27" s="370">
        <v>1.326752640237754E-4</v>
      </c>
      <c r="AP27" s="371">
        <v>3.9107696247182777E-3</v>
      </c>
      <c r="AQ27" s="369">
        <v>0</v>
      </c>
      <c r="AR27" s="370">
        <v>0</v>
      </c>
      <c r="AS27" s="370">
        <v>0</v>
      </c>
      <c r="AT27" s="370">
        <v>0.73360422581813756</v>
      </c>
      <c r="AU27" s="370">
        <v>0.30333263554978152</v>
      </c>
      <c r="AV27" s="370">
        <v>0</v>
      </c>
      <c r="AW27" s="370">
        <v>7.9607241438559934E-2</v>
      </c>
      <c r="AX27" s="370">
        <v>4.6273847457714345E-2</v>
      </c>
      <c r="AY27" s="370">
        <v>0</v>
      </c>
      <c r="AZ27" s="370">
        <v>0</v>
      </c>
      <c r="BA27" s="370">
        <v>0</v>
      </c>
      <c r="BB27" s="370">
        <v>4.6088738624937349E-2</v>
      </c>
      <c r="BC27" s="370">
        <v>3.3339312175192967E-2</v>
      </c>
      <c r="BD27" s="370">
        <v>0</v>
      </c>
      <c r="BE27" s="370">
        <v>0</v>
      </c>
      <c r="BF27" s="370">
        <v>0</v>
      </c>
      <c r="BG27" s="370">
        <v>8.3802906508370731E-2</v>
      </c>
      <c r="BH27" s="371">
        <v>4.7543657400995087E-2</v>
      </c>
    </row>
    <row r="28" spans="1:60" x14ac:dyDescent="0.15">
      <c r="A28" s="171" t="s">
        <v>16</v>
      </c>
      <c r="B28" s="122" t="s">
        <v>154</v>
      </c>
      <c r="C28" s="369">
        <v>8.9877630165343392E-3</v>
      </c>
      <c r="D28" s="370">
        <v>3.7050759540570581E-3</v>
      </c>
      <c r="E28" s="370">
        <v>5.0382778250343523E-3</v>
      </c>
      <c r="F28" s="370">
        <v>2.7342500799488328E-2</v>
      </c>
      <c r="G28" s="370">
        <v>1.545774347548509E-2</v>
      </c>
      <c r="H28" s="370">
        <v>2.5447562410952116E-2</v>
      </c>
      <c r="I28" s="370">
        <v>4.6204667576503371E-2</v>
      </c>
      <c r="J28" s="370">
        <v>3.7954119675090867E-2</v>
      </c>
      <c r="K28" s="370">
        <v>1.1189102786851066E-2</v>
      </c>
      <c r="L28" s="370">
        <v>3.2308713432345829E-2</v>
      </c>
      <c r="M28" s="370">
        <v>5.6753139287906929E-2</v>
      </c>
      <c r="N28" s="370">
        <v>5.366251592054988E-2</v>
      </c>
      <c r="O28" s="370">
        <v>4.4634367667740406E-2</v>
      </c>
      <c r="P28" s="370">
        <v>2.3922635578048128E-2</v>
      </c>
      <c r="Q28" s="370">
        <v>1.1118755841728114E-2</v>
      </c>
      <c r="R28" s="370">
        <v>9.9385961559178091E-3</v>
      </c>
      <c r="S28" s="370">
        <v>1.1233266534778689E-2</v>
      </c>
      <c r="T28" s="370">
        <v>2.7290326609629677E-2</v>
      </c>
      <c r="U28" s="370">
        <v>1.0308083635327972E-2</v>
      </c>
      <c r="V28" s="370">
        <v>4.6878082965361931E-3</v>
      </c>
      <c r="W28" s="370">
        <v>1.586086622955012E-2</v>
      </c>
      <c r="X28" s="370">
        <v>1.4603994467786655E-2</v>
      </c>
      <c r="Y28" s="370">
        <v>3.4223556107681919E-3</v>
      </c>
      <c r="Z28" s="370">
        <v>9.0268417149766397E-2</v>
      </c>
      <c r="AA28" s="370">
        <v>4.4888178913738017E-2</v>
      </c>
      <c r="AB28" s="370">
        <v>9.2246650481071849E-2</v>
      </c>
      <c r="AC28" s="370">
        <v>2.8240952299868123E-2</v>
      </c>
      <c r="AD28" s="370">
        <v>5.1467197955603798E-3</v>
      </c>
      <c r="AE28" s="370">
        <v>3.7579757514332218E-3</v>
      </c>
      <c r="AF28" s="370">
        <v>1.5384849671282581E-2</v>
      </c>
      <c r="AG28" s="370">
        <v>5.7796591065636385E-3</v>
      </c>
      <c r="AH28" s="370">
        <v>1.2046610757174499E-2</v>
      </c>
      <c r="AI28" s="370">
        <v>1.8795786185411237E-2</v>
      </c>
      <c r="AJ28" s="370">
        <v>1.2144723724516632E-2</v>
      </c>
      <c r="AK28" s="370">
        <v>4.6644615125861974E-3</v>
      </c>
      <c r="AL28" s="370">
        <v>5.6091684135173899E-3</v>
      </c>
      <c r="AM28" s="370">
        <v>3.5576438716400607E-2</v>
      </c>
      <c r="AN28" s="370">
        <v>0</v>
      </c>
      <c r="AO28" s="370">
        <v>4.5640290824178744E-3</v>
      </c>
      <c r="AP28" s="371">
        <v>2.1585467763038133E-2</v>
      </c>
      <c r="AQ28" s="369">
        <v>2.7403246836984709E-4</v>
      </c>
      <c r="AR28" s="370">
        <v>1.5783931066306964E-2</v>
      </c>
      <c r="AS28" s="370">
        <v>0</v>
      </c>
      <c r="AT28" s="370">
        <v>0</v>
      </c>
      <c r="AU28" s="370">
        <v>0</v>
      </c>
      <c r="AV28" s="370">
        <v>0</v>
      </c>
      <c r="AW28" s="370">
        <v>8.9151212477001762E-3</v>
      </c>
      <c r="AX28" s="370">
        <v>2.5764845203721968E-2</v>
      </c>
      <c r="AY28" s="370">
        <v>2.6818633421463487E-4</v>
      </c>
      <c r="AZ28" s="370">
        <v>5.5621177699300252E-3</v>
      </c>
      <c r="BA28" s="370">
        <v>4.3227731584699796E-3</v>
      </c>
      <c r="BB28" s="370">
        <v>6.9815203645594483E-3</v>
      </c>
      <c r="BC28" s="370">
        <v>1.9771325048452467E-2</v>
      </c>
      <c r="BD28" s="370">
        <v>3.2543668222551453E-5</v>
      </c>
      <c r="BE28" s="370">
        <v>2.5805063234916469E-4</v>
      </c>
      <c r="BF28" s="370">
        <v>2.0628428444506244E-4</v>
      </c>
      <c r="BG28" s="370">
        <v>1.2525659748688155E-2</v>
      </c>
      <c r="BH28" s="371">
        <v>2.8107087703317258E-2</v>
      </c>
    </row>
    <row r="29" spans="1:60" x14ac:dyDescent="0.15">
      <c r="A29" s="171" t="s">
        <v>17</v>
      </c>
      <c r="B29" s="122" t="s">
        <v>229</v>
      </c>
      <c r="C29" s="369">
        <v>9.3284070958782068E-4</v>
      </c>
      <c r="D29" s="370">
        <v>9.2626898851426453E-5</v>
      </c>
      <c r="E29" s="370">
        <v>3.0535017121420316E-4</v>
      </c>
      <c r="F29" s="370">
        <v>4.1573393028461782E-3</v>
      </c>
      <c r="G29" s="370">
        <v>2.1386089478323128E-3</v>
      </c>
      <c r="H29" s="370">
        <v>1.4495446942947407E-3</v>
      </c>
      <c r="I29" s="370">
        <v>2.158482894879599E-3</v>
      </c>
      <c r="J29" s="370">
        <v>2.322236691339723E-3</v>
      </c>
      <c r="K29" s="370">
        <v>1.7461255125443046E-3</v>
      </c>
      <c r="L29" s="370">
        <v>9.5277518074180867E-4</v>
      </c>
      <c r="M29" s="370">
        <v>1.4223557719807353E-3</v>
      </c>
      <c r="N29" s="370">
        <v>1.1845239974877986E-3</v>
      </c>
      <c r="O29" s="370">
        <v>9.7612824155920215E-4</v>
      </c>
      <c r="P29" s="370">
        <v>6.9701910772156203E-4</v>
      </c>
      <c r="Q29" s="370">
        <v>4.6548373217809294E-4</v>
      </c>
      <c r="R29" s="370">
        <v>4.9461311871525689E-4</v>
      </c>
      <c r="S29" s="370">
        <v>4.059187222533189E-4</v>
      </c>
      <c r="T29" s="370">
        <v>1.8890901142821458E-3</v>
      </c>
      <c r="U29" s="370">
        <v>5.6306859288503903E-4</v>
      </c>
      <c r="V29" s="370">
        <v>1.8370221191070711E-4</v>
      </c>
      <c r="W29" s="370">
        <v>5.4521172684714896E-4</v>
      </c>
      <c r="X29" s="370">
        <v>1.0400211500099414E-3</v>
      </c>
      <c r="Y29" s="370">
        <v>8.6490198587326752E-4</v>
      </c>
      <c r="Z29" s="370">
        <v>8.6939686505718662E-4</v>
      </c>
      <c r="AA29" s="370">
        <v>8.3296059637912673E-2</v>
      </c>
      <c r="AB29" s="370">
        <v>9.2842370290441515E-3</v>
      </c>
      <c r="AC29" s="370">
        <v>3.2373469462220238E-3</v>
      </c>
      <c r="AD29" s="370">
        <v>1.3151783147002227E-3</v>
      </c>
      <c r="AE29" s="370">
        <v>3.8832004851070473E-4</v>
      </c>
      <c r="AF29" s="370">
        <v>2.2901899600076439E-3</v>
      </c>
      <c r="AG29" s="370">
        <v>3.2336034264674575E-3</v>
      </c>
      <c r="AH29" s="370">
        <v>4.1936222473711897E-3</v>
      </c>
      <c r="AI29" s="370">
        <v>8.4813912492324763E-3</v>
      </c>
      <c r="AJ29" s="370">
        <v>4.7446803915571793E-3</v>
      </c>
      <c r="AK29" s="370">
        <v>2.3322307562930987E-3</v>
      </c>
      <c r="AL29" s="370">
        <v>9.3664344838757796E-4</v>
      </c>
      <c r="AM29" s="370">
        <v>8.6314750313409277E-3</v>
      </c>
      <c r="AN29" s="370">
        <v>0</v>
      </c>
      <c r="AO29" s="370">
        <v>1.7300854428700314E-3</v>
      </c>
      <c r="AP29" s="371">
        <v>2.9120677215787069E-3</v>
      </c>
      <c r="AQ29" s="369">
        <v>2.5433078763737447E-4</v>
      </c>
      <c r="AR29" s="370">
        <v>6.1925380029087757E-3</v>
      </c>
      <c r="AS29" s="370">
        <v>-3.7178200949496208E-4</v>
      </c>
      <c r="AT29" s="370">
        <v>0</v>
      </c>
      <c r="AU29" s="370">
        <v>0</v>
      </c>
      <c r="AV29" s="370">
        <v>0</v>
      </c>
      <c r="AW29" s="370">
        <v>3.4289828476395958E-3</v>
      </c>
      <c r="AX29" s="370">
        <v>4.6635272694804256E-3</v>
      </c>
      <c r="AY29" s="370">
        <v>3.2429916721954312E-4</v>
      </c>
      <c r="AZ29" s="370">
        <v>0</v>
      </c>
      <c r="BA29" s="370">
        <v>7.5920595171102416E-5</v>
      </c>
      <c r="BB29" s="370">
        <v>2.0171813015408273E-3</v>
      </c>
      <c r="BC29" s="370">
        <v>3.3811925674565907E-3</v>
      </c>
      <c r="BD29" s="370">
        <v>1.2859997926653396E-5</v>
      </c>
      <c r="BE29" s="370">
        <v>0</v>
      </c>
      <c r="BF29" s="370">
        <v>2.95208234164955E-6</v>
      </c>
      <c r="BG29" s="370">
        <v>3.6654142798131411E-3</v>
      </c>
      <c r="BH29" s="371">
        <v>4.820505227963694E-3</v>
      </c>
    </row>
    <row r="30" spans="1:60" x14ac:dyDescent="0.15">
      <c r="A30" s="171" t="s">
        <v>18</v>
      </c>
      <c r="B30" s="122" t="s">
        <v>230</v>
      </c>
      <c r="C30" s="369">
        <v>4.6117967665015852E-4</v>
      </c>
      <c r="D30" s="370">
        <v>0</v>
      </c>
      <c r="E30" s="370">
        <v>0</v>
      </c>
      <c r="F30" s="370">
        <v>2.1852680950858118E-3</v>
      </c>
      <c r="G30" s="370">
        <v>7.2579331949639047E-4</v>
      </c>
      <c r="H30" s="370">
        <v>1.6106052158830454E-4</v>
      </c>
      <c r="I30" s="370">
        <v>1.0564003586050947E-3</v>
      </c>
      <c r="J30" s="370">
        <v>2.4949594203588416E-3</v>
      </c>
      <c r="K30" s="370">
        <v>1.2162068246577247E-4</v>
      </c>
      <c r="L30" s="370">
        <v>5.8879365102021881E-5</v>
      </c>
      <c r="M30" s="370">
        <v>2.2422123161519366E-3</v>
      </c>
      <c r="N30" s="370">
        <v>9.2277787718984317E-5</v>
      </c>
      <c r="O30" s="370">
        <v>5.4229346753289011E-5</v>
      </c>
      <c r="P30" s="370">
        <v>8.3015758897174801E-5</v>
      </c>
      <c r="Q30" s="370">
        <v>1.8637894455736392E-4</v>
      </c>
      <c r="R30" s="370">
        <v>2.3166890806335219E-5</v>
      </c>
      <c r="S30" s="370">
        <v>1.2818485965894282E-4</v>
      </c>
      <c r="T30" s="370">
        <v>5.7765565478049084E-4</v>
      </c>
      <c r="U30" s="370">
        <v>1.5582595942632477E-4</v>
      </c>
      <c r="V30" s="370">
        <v>1.7009464065806214E-4</v>
      </c>
      <c r="W30" s="370">
        <v>2.1835108083341028E-3</v>
      </c>
      <c r="X30" s="370">
        <v>2.1630691985500883E-4</v>
      </c>
      <c r="Y30" s="370">
        <v>1.7006499722227171E-3</v>
      </c>
      <c r="Z30" s="370">
        <v>6.0410296873458919E-3</v>
      </c>
      <c r="AA30" s="370">
        <v>1.8210862619808307E-3</v>
      </c>
      <c r="AB30" s="370">
        <v>0</v>
      </c>
      <c r="AC30" s="370">
        <v>1.3966184389079339E-3</v>
      </c>
      <c r="AD30" s="370">
        <v>3.1424765164958751E-3</v>
      </c>
      <c r="AE30" s="370">
        <v>1.2337412184613334E-5</v>
      </c>
      <c r="AF30" s="370">
        <v>5.9686417876647089E-3</v>
      </c>
      <c r="AG30" s="370">
        <v>6.2229959047702538E-3</v>
      </c>
      <c r="AH30" s="370">
        <v>2.9557240481667468E-2</v>
      </c>
      <c r="AI30" s="370">
        <v>4.8431137860099772E-3</v>
      </c>
      <c r="AJ30" s="370">
        <v>3.6293095220346705E-3</v>
      </c>
      <c r="AK30" s="370">
        <v>2.8031619666984358E-5</v>
      </c>
      <c r="AL30" s="370">
        <v>3.4054901633726433E-4</v>
      </c>
      <c r="AM30" s="370">
        <v>1.7188635435663166E-2</v>
      </c>
      <c r="AN30" s="370">
        <v>0</v>
      </c>
      <c r="AO30" s="370">
        <v>1.4355463567372499E-2</v>
      </c>
      <c r="AP30" s="371">
        <v>3.6939238943357574E-3</v>
      </c>
      <c r="AQ30" s="369">
        <v>0</v>
      </c>
      <c r="AR30" s="370">
        <v>1.0711870111293417E-3</v>
      </c>
      <c r="AS30" s="370">
        <v>8.3448140129895685E-3</v>
      </c>
      <c r="AT30" s="370">
        <v>0</v>
      </c>
      <c r="AU30" s="370">
        <v>0</v>
      </c>
      <c r="AV30" s="370">
        <v>0</v>
      </c>
      <c r="AW30" s="370">
        <v>2.2327726745003142E-3</v>
      </c>
      <c r="AX30" s="370">
        <v>4.7863673808214834E-3</v>
      </c>
      <c r="AY30" s="370">
        <v>8.1143557531607475E-5</v>
      </c>
      <c r="AZ30" s="370">
        <v>0</v>
      </c>
      <c r="BA30" s="370">
        <v>1.8996247307442929E-5</v>
      </c>
      <c r="BB30" s="370">
        <v>1.3006656191281679E-3</v>
      </c>
      <c r="BC30" s="370">
        <v>3.4537846473960765E-3</v>
      </c>
      <c r="BD30" s="370">
        <v>3.9367340591796107E-6</v>
      </c>
      <c r="BE30" s="370">
        <v>1.0893646543200647E-3</v>
      </c>
      <c r="BF30" s="370">
        <v>8.4019878238050251E-4</v>
      </c>
      <c r="BG30" s="370">
        <v>1.6774631645584659E-3</v>
      </c>
      <c r="BH30" s="371">
        <v>4.5673131961818311E-3</v>
      </c>
    </row>
    <row r="31" spans="1:60" x14ac:dyDescent="0.15">
      <c r="A31" s="171" t="s">
        <v>19</v>
      </c>
      <c r="B31" s="122" t="s">
        <v>231</v>
      </c>
      <c r="C31" s="369">
        <v>6.9077378612792492E-2</v>
      </c>
      <c r="D31" s="370">
        <v>1.5468692108188218E-2</v>
      </c>
      <c r="E31" s="370">
        <v>6.4079914501952065E-2</v>
      </c>
      <c r="F31" s="370">
        <v>4.3492165014390786E-2</v>
      </c>
      <c r="G31" s="370">
        <v>7.9683214995593027E-2</v>
      </c>
      <c r="H31" s="370">
        <v>7.8176299324784732E-2</v>
      </c>
      <c r="I31" s="370">
        <v>9.1489981327409875E-2</v>
      </c>
      <c r="J31" s="370">
        <v>4.6665737318649633E-2</v>
      </c>
      <c r="K31" s="370">
        <v>1.9702550559455138E-2</v>
      </c>
      <c r="L31" s="370">
        <v>5.5971081310618981E-2</v>
      </c>
      <c r="M31" s="370">
        <v>3.7095648659057887E-2</v>
      </c>
      <c r="N31" s="370">
        <v>2.5230431319712712E-2</v>
      </c>
      <c r="O31" s="370">
        <v>3.571183248193259E-2</v>
      </c>
      <c r="P31" s="370">
        <v>4.4231736141458852E-2</v>
      </c>
      <c r="Q31" s="370">
        <v>4.4962761301425749E-2</v>
      </c>
      <c r="R31" s="370">
        <v>4.0660210054198939E-2</v>
      </c>
      <c r="S31" s="370">
        <v>5.5820233552814298E-2</v>
      </c>
      <c r="T31" s="370">
        <v>4.2796477861737341E-2</v>
      </c>
      <c r="U31" s="370">
        <v>5.2853808406090309E-2</v>
      </c>
      <c r="V31" s="370">
        <v>4.5047864631881179E-2</v>
      </c>
      <c r="W31" s="370">
        <v>4.0675991503931919E-2</v>
      </c>
      <c r="X31" s="370">
        <v>7.6920051651470561E-2</v>
      </c>
      <c r="Y31" s="370">
        <v>5.7636377280828058E-2</v>
      </c>
      <c r="Z31" s="370">
        <v>2.1315748137919949E-2</v>
      </c>
      <c r="AA31" s="370">
        <v>1.9526091586794463E-2</v>
      </c>
      <c r="AB31" s="370">
        <v>1.689371459401133E-2</v>
      </c>
      <c r="AC31" s="370">
        <v>1.4187544415350641E-2</v>
      </c>
      <c r="AD31" s="370">
        <v>6.2092409566603659E-3</v>
      </c>
      <c r="AE31" s="370">
        <v>1.4129421304428422E-3</v>
      </c>
      <c r="AF31" s="370">
        <v>1.0344663272810159E-2</v>
      </c>
      <c r="AG31" s="370">
        <v>1.1874913899986224E-2</v>
      </c>
      <c r="AH31" s="370">
        <v>1.0988767493600829E-2</v>
      </c>
      <c r="AI31" s="370">
        <v>1.9523554861364596E-2</v>
      </c>
      <c r="AJ31" s="370">
        <v>5.1629618844124654E-2</v>
      </c>
      <c r="AK31" s="370">
        <v>3.8083758479564953E-2</v>
      </c>
      <c r="AL31" s="370">
        <v>2.558447994636754E-2</v>
      </c>
      <c r="AM31" s="370">
        <v>8.0120879496721073E-2</v>
      </c>
      <c r="AN31" s="370">
        <v>0.22661790368692683</v>
      </c>
      <c r="AO31" s="370">
        <v>1.1309239505386615E-2</v>
      </c>
      <c r="AP31" s="371">
        <v>3.6065541622008118E-2</v>
      </c>
      <c r="AQ31" s="369">
        <v>9.6819432305025002E-2</v>
      </c>
      <c r="AR31" s="370">
        <v>0.17332617383102331</v>
      </c>
      <c r="AS31" s="370">
        <v>8.3764958885566021E-5</v>
      </c>
      <c r="AT31" s="370">
        <v>2.0386250658812791E-2</v>
      </c>
      <c r="AU31" s="370">
        <v>9.0372557824151087E-2</v>
      </c>
      <c r="AV31" s="370">
        <v>5.3854240267461696E-2</v>
      </c>
      <c r="AW31" s="370">
        <v>0.1171351686587034</v>
      </c>
      <c r="AX31" s="370">
        <v>9.7589585716790411E-2</v>
      </c>
      <c r="AY31" s="370">
        <v>3.9404961914789913E-2</v>
      </c>
      <c r="AZ31" s="370">
        <v>8.8485554426400673E-2</v>
      </c>
      <c r="BA31" s="370">
        <v>7.699546079841034E-2</v>
      </c>
      <c r="BB31" s="370">
        <v>0.10023440829393676</v>
      </c>
      <c r="BC31" s="370">
        <v>9.1833085014901353E-2</v>
      </c>
      <c r="BD31" s="370">
        <v>6.0951141193591523E-3</v>
      </c>
      <c r="BE31" s="370">
        <v>0.17211852062231178</v>
      </c>
      <c r="BF31" s="370">
        <v>0.13400694630999649</v>
      </c>
      <c r="BG31" s="370">
        <v>7.2598521381246423E-2</v>
      </c>
      <c r="BH31" s="371">
        <v>7.3864745350522606E-2</v>
      </c>
    </row>
    <row r="32" spans="1:60" x14ac:dyDescent="0.15">
      <c r="A32" s="171" t="s">
        <v>20</v>
      </c>
      <c r="B32" s="122" t="s">
        <v>37</v>
      </c>
      <c r="C32" s="369">
        <v>7.3631527919712815E-3</v>
      </c>
      <c r="D32" s="370">
        <v>1.0374212671359764E-2</v>
      </c>
      <c r="E32" s="370">
        <v>1.0032934197038103E-2</v>
      </c>
      <c r="F32" s="370">
        <v>5.9268734676473721E-2</v>
      </c>
      <c r="G32" s="370">
        <v>5.864244598552032E-3</v>
      </c>
      <c r="H32" s="370">
        <v>1.865824196246051E-2</v>
      </c>
      <c r="I32" s="370">
        <v>1.012431262598288E-2</v>
      </c>
      <c r="J32" s="370">
        <v>6.9129892252297589E-3</v>
      </c>
      <c r="K32" s="370">
        <v>4.8995760650496906E-3</v>
      </c>
      <c r="L32" s="370">
        <v>3.9698965864242023E-3</v>
      </c>
      <c r="M32" s="370">
        <v>1.0414084754100236E-2</v>
      </c>
      <c r="N32" s="370">
        <v>4.6538881228312089E-3</v>
      </c>
      <c r="O32" s="370">
        <v>7.9753292625170374E-3</v>
      </c>
      <c r="P32" s="370">
        <v>1.2020055354281498E-2</v>
      </c>
      <c r="Q32" s="370">
        <v>8.6031037194190165E-3</v>
      </c>
      <c r="R32" s="370">
        <v>6.8075908634416035E-3</v>
      </c>
      <c r="S32" s="370">
        <v>7.9389156415438592E-3</v>
      </c>
      <c r="T32" s="370">
        <v>5.6516580278523701E-3</v>
      </c>
      <c r="U32" s="370">
        <v>5.9835858957864793E-3</v>
      </c>
      <c r="V32" s="370">
        <v>4.2319546595725862E-3</v>
      </c>
      <c r="W32" s="370">
        <v>9.8235787200488742E-3</v>
      </c>
      <c r="X32" s="370">
        <v>1.8139192410467506E-2</v>
      </c>
      <c r="Y32" s="370">
        <v>1.3393023447913951E-2</v>
      </c>
      <c r="Z32" s="370">
        <v>1.4472900753599048E-2</v>
      </c>
      <c r="AA32" s="370">
        <v>2.562300319488818E-2</v>
      </c>
      <c r="AB32" s="370">
        <v>3.0634610196924737E-2</v>
      </c>
      <c r="AC32" s="370">
        <v>1.7535050118759481E-2</v>
      </c>
      <c r="AD32" s="370">
        <v>4.4964466365973461E-2</v>
      </c>
      <c r="AE32" s="370">
        <v>7.6431193789593455E-2</v>
      </c>
      <c r="AF32" s="370">
        <v>1.9668025617508803E-2</v>
      </c>
      <c r="AG32" s="370">
        <v>7.6819997745745097E-3</v>
      </c>
      <c r="AH32" s="370">
        <v>2.0909843687039246E-2</v>
      </c>
      <c r="AI32" s="370">
        <v>7.9890438557026003E-3</v>
      </c>
      <c r="AJ32" s="370">
        <v>8.296659391095286E-3</v>
      </c>
      <c r="AK32" s="370">
        <v>2.7706452878847338E-2</v>
      </c>
      <c r="AL32" s="370">
        <v>8.8280783465890834E-3</v>
      </c>
      <c r="AM32" s="370">
        <v>7.6354056839711372E-3</v>
      </c>
      <c r="AN32" s="370">
        <v>0</v>
      </c>
      <c r="AO32" s="370">
        <v>3.3434166533991404E-3</v>
      </c>
      <c r="AP32" s="371">
        <v>1.6939019222778493E-2</v>
      </c>
      <c r="AQ32" s="369">
        <v>2.3283804502013155E-5</v>
      </c>
      <c r="AR32" s="370">
        <v>5.0116599150103677E-2</v>
      </c>
      <c r="AS32" s="370">
        <v>0</v>
      </c>
      <c r="AT32" s="370">
        <v>0</v>
      </c>
      <c r="AU32" s="370">
        <v>0</v>
      </c>
      <c r="AV32" s="370">
        <v>0</v>
      </c>
      <c r="AW32" s="370">
        <v>2.8284846850864208E-2</v>
      </c>
      <c r="AX32" s="370">
        <v>3.1575529730179956E-2</v>
      </c>
      <c r="AY32" s="370">
        <v>1.8322215290636969E-2</v>
      </c>
      <c r="AZ32" s="370">
        <v>2.8632442091295748E-3</v>
      </c>
      <c r="BA32" s="370">
        <v>6.482292310003559E-3</v>
      </c>
      <c r="BB32" s="370">
        <v>1.9104915823031608E-2</v>
      </c>
      <c r="BC32" s="370">
        <v>2.4561430350167238E-2</v>
      </c>
      <c r="BD32" s="370">
        <v>1.4747793132498658E-2</v>
      </c>
      <c r="BE32" s="370">
        <v>1.0389353049861326E-2</v>
      </c>
      <c r="BF32" s="370">
        <v>1.1389856633024777E-2</v>
      </c>
      <c r="BG32" s="370">
        <v>2.5418107422619209E-2</v>
      </c>
      <c r="BH32" s="371">
        <v>3.0173231195434986E-2</v>
      </c>
    </row>
    <row r="33" spans="1:60" x14ac:dyDescent="0.15">
      <c r="A33" s="171" t="s">
        <v>21</v>
      </c>
      <c r="B33" s="122" t="s">
        <v>38</v>
      </c>
      <c r="C33" s="369">
        <v>4.1401357335639228E-3</v>
      </c>
      <c r="D33" s="370">
        <v>7.4101519081141163E-4</v>
      </c>
      <c r="E33" s="370">
        <v>1.0032934197038103E-3</v>
      </c>
      <c r="F33" s="370">
        <v>7.5151902782219383E-3</v>
      </c>
      <c r="G33" s="370">
        <v>2.9047241184118359E-3</v>
      </c>
      <c r="H33" s="370">
        <v>3.6672241838567802E-3</v>
      </c>
      <c r="I33" s="370">
        <v>2.5553468133825939E-3</v>
      </c>
      <c r="J33" s="370">
        <v>2.2861961218987258E-3</v>
      </c>
      <c r="K33" s="370">
        <v>6.6891375356174852E-4</v>
      </c>
      <c r="L33" s="370">
        <v>3.2704810979395792E-3</v>
      </c>
      <c r="M33" s="370">
        <v>2.8752178339771432E-3</v>
      </c>
      <c r="N33" s="370">
        <v>1.3711847696037669E-3</v>
      </c>
      <c r="O33" s="370">
        <v>1.0665104861480171E-3</v>
      </c>
      <c r="P33" s="370">
        <v>3.6667904071374757E-3</v>
      </c>
      <c r="Q33" s="370">
        <v>2.5091613132946604E-3</v>
      </c>
      <c r="R33" s="370">
        <v>2.2460300636741996E-3</v>
      </c>
      <c r="S33" s="370">
        <v>2.6534265949401162E-3</v>
      </c>
      <c r="T33" s="370">
        <v>1.3520264784862299E-3</v>
      </c>
      <c r="U33" s="370">
        <v>2.9135526027190975E-3</v>
      </c>
      <c r="V33" s="370">
        <v>2.269062506378549E-3</v>
      </c>
      <c r="W33" s="370">
        <v>1.2049711943511092E-3</v>
      </c>
      <c r="X33" s="370">
        <v>2.742072569879152E-3</v>
      </c>
      <c r="Y33" s="370">
        <v>5.3108869132555137E-3</v>
      </c>
      <c r="Z33" s="370">
        <v>5.7122661669461155E-3</v>
      </c>
      <c r="AA33" s="370">
        <v>1.4749733759318424E-3</v>
      </c>
      <c r="AB33" s="370">
        <v>2.1299793184066181E-3</v>
      </c>
      <c r="AC33" s="370">
        <v>2.5953681196386653E-2</v>
      </c>
      <c r="AD33" s="370">
        <v>1.5480992866050876E-2</v>
      </c>
      <c r="AE33" s="370">
        <v>2.8263469138426072E-2</v>
      </c>
      <c r="AF33" s="370">
        <v>2.4955308873528165E-2</v>
      </c>
      <c r="AG33" s="370">
        <v>1.851995641773848E-2</v>
      </c>
      <c r="AH33" s="370">
        <v>1.6922209538315837E-3</v>
      </c>
      <c r="AI33" s="370">
        <v>8.452529505473828E-3</v>
      </c>
      <c r="AJ33" s="370">
        <v>1.6705134537692359E-2</v>
      </c>
      <c r="AK33" s="370">
        <v>1.7900992319336211E-2</v>
      </c>
      <c r="AL33" s="370">
        <v>7.4546553905915445E-3</v>
      </c>
      <c r="AM33" s="370">
        <v>1.3047706190366206E-2</v>
      </c>
      <c r="AN33" s="370">
        <v>0</v>
      </c>
      <c r="AO33" s="370">
        <v>3.182083532346229E-2</v>
      </c>
      <c r="AP33" s="371">
        <v>1.0788485779201558E-2</v>
      </c>
      <c r="AQ33" s="369">
        <v>0</v>
      </c>
      <c r="AR33" s="370">
        <v>0.22260102528255266</v>
      </c>
      <c r="AS33" s="370">
        <v>1.7689047191593742E-4</v>
      </c>
      <c r="AT33" s="370">
        <v>0</v>
      </c>
      <c r="AU33" s="370">
        <v>3.3443007862582447E-2</v>
      </c>
      <c r="AV33" s="370">
        <v>0</v>
      </c>
      <c r="AW33" s="370">
        <v>0.13154415545983564</v>
      </c>
      <c r="AX33" s="370">
        <v>8.0674300024967741E-2</v>
      </c>
      <c r="AY33" s="370">
        <v>4.4285128008775607E-4</v>
      </c>
      <c r="AZ33" s="370">
        <v>2.6730619040040101E-3</v>
      </c>
      <c r="BA33" s="370">
        <v>2.1509547417305633E-3</v>
      </c>
      <c r="BB33" s="370">
        <v>7.7063353412690966E-2</v>
      </c>
      <c r="BC33" s="370">
        <v>5.8725336714843895E-2</v>
      </c>
      <c r="BD33" s="370">
        <v>2.4145302229634948E-5</v>
      </c>
      <c r="BE33" s="370">
        <v>1.5906866555293055E-3</v>
      </c>
      <c r="BF33" s="370">
        <v>1.2310785830462634E-3</v>
      </c>
      <c r="BG33" s="370">
        <v>0.13911649761309305</v>
      </c>
      <c r="BH33" s="371">
        <v>8.322099177557124E-2</v>
      </c>
    </row>
    <row r="34" spans="1:60" x14ac:dyDescent="0.15">
      <c r="A34" s="171" t="s">
        <v>22</v>
      </c>
      <c r="B34" s="122" t="s">
        <v>471</v>
      </c>
      <c r="C34" s="369">
        <v>3.05426722217855E-2</v>
      </c>
      <c r="D34" s="370">
        <v>3.2419414597999262E-2</v>
      </c>
      <c r="E34" s="370">
        <v>2.2770398481973434E-2</v>
      </c>
      <c r="F34" s="370">
        <v>3.4218100415733928E-2</v>
      </c>
      <c r="G34" s="370">
        <v>3.0526742950784079E-2</v>
      </c>
      <c r="H34" s="370">
        <v>2.0367961345474819E-2</v>
      </c>
      <c r="I34" s="370">
        <v>3.7316628883698889E-2</v>
      </c>
      <c r="J34" s="370">
        <v>2.4770751377871769E-2</v>
      </c>
      <c r="K34" s="370">
        <v>3.4088539856835083E-2</v>
      </c>
      <c r="L34" s="370">
        <v>1.8350735456796819E-2</v>
      </c>
      <c r="M34" s="370">
        <v>4.3757459741230395E-2</v>
      </c>
      <c r="N34" s="370">
        <v>1.8441873765389864E-2</v>
      </c>
      <c r="O34" s="370">
        <v>2.2620868175688622E-2</v>
      </c>
      <c r="P34" s="370">
        <v>2.1071905744220614E-2</v>
      </c>
      <c r="Q34" s="370">
        <v>1.9341683604587333E-2</v>
      </c>
      <c r="R34" s="370">
        <v>1.419319565250127E-2</v>
      </c>
      <c r="S34" s="370">
        <v>2.1065045270619604E-2</v>
      </c>
      <c r="T34" s="370">
        <v>1.6789483544619996E-2</v>
      </c>
      <c r="U34" s="370">
        <v>2.0745149262281933E-2</v>
      </c>
      <c r="V34" s="370">
        <v>2.0640984643855841E-2</v>
      </c>
      <c r="W34" s="370">
        <v>1.4795305851347224E-2</v>
      </c>
      <c r="X34" s="370">
        <v>9.5891697965622497E-2</v>
      </c>
      <c r="Y34" s="370">
        <v>2.8728567086322293E-2</v>
      </c>
      <c r="Z34" s="370">
        <v>3.9574908768123092E-2</v>
      </c>
      <c r="AA34" s="370">
        <v>1.5005324813631524E-2</v>
      </c>
      <c r="AB34" s="370">
        <v>4.3819125977879687E-2</v>
      </c>
      <c r="AC34" s="370">
        <v>2.1456979877782854E-2</v>
      </c>
      <c r="AD34" s="370">
        <v>2.9518352096884234E-2</v>
      </c>
      <c r="AE34" s="370">
        <v>1.0674945892736687E-3</v>
      </c>
      <c r="AF34" s="370">
        <v>7.5904421167014388E-2</v>
      </c>
      <c r="AG34" s="370">
        <v>1.8757905546719432E-2</v>
      </c>
      <c r="AH34" s="370">
        <v>2.3731306169712856E-2</v>
      </c>
      <c r="AI34" s="370">
        <v>1.8702409955603846E-2</v>
      </c>
      <c r="AJ34" s="370">
        <v>1.154941803556786E-2</v>
      </c>
      <c r="AK34" s="370">
        <v>2.8367999102988171E-2</v>
      </c>
      <c r="AL34" s="370">
        <v>1.0559692575657214E-2</v>
      </c>
      <c r="AM34" s="370">
        <v>2.8271226432023861E-2</v>
      </c>
      <c r="AN34" s="370">
        <v>0.13357219767571382</v>
      </c>
      <c r="AO34" s="370">
        <v>6.0685665764474872E-2</v>
      </c>
      <c r="AP34" s="371">
        <v>2.4279098320133499E-2</v>
      </c>
      <c r="AQ34" s="369">
        <v>2.7132796492384405E-2</v>
      </c>
      <c r="AR34" s="370">
        <v>4.5622990798280361E-2</v>
      </c>
      <c r="AS34" s="370">
        <v>9.0221341103393325E-4</v>
      </c>
      <c r="AT34" s="370">
        <v>2.0323475445082804E-3</v>
      </c>
      <c r="AU34" s="370">
        <v>5.6555090544074087E-3</v>
      </c>
      <c r="AV34" s="370">
        <v>3.0744308683888534E-2</v>
      </c>
      <c r="AW34" s="370">
        <v>2.7784455131019504E-2</v>
      </c>
      <c r="AX34" s="370">
        <v>3.8452627311896116E-2</v>
      </c>
      <c r="AY34" s="370">
        <v>6.0964667619484575E-2</v>
      </c>
      <c r="AZ34" s="370">
        <v>7.8522002671800747E-2</v>
      </c>
      <c r="BA34" s="370">
        <v>7.4411713588363432E-2</v>
      </c>
      <c r="BB34" s="370">
        <v>4.7416788390553459E-2</v>
      </c>
      <c r="BC34" s="370">
        <v>4.8503965070123896E-2</v>
      </c>
      <c r="BD34" s="370">
        <v>2.1978523803462487E-2</v>
      </c>
      <c r="BE34" s="370">
        <v>4.4990971355754229E-2</v>
      </c>
      <c r="BF34" s="370">
        <v>3.9708339084371297E-2</v>
      </c>
      <c r="BG34" s="370">
        <v>5.3724571157621637E-2</v>
      </c>
      <c r="BH34" s="371">
        <v>5.2251376154136248E-2</v>
      </c>
    </row>
    <row r="35" spans="1:60" x14ac:dyDescent="0.15">
      <c r="A35" s="171" t="s">
        <v>23</v>
      </c>
      <c r="B35" s="122" t="s">
        <v>155</v>
      </c>
      <c r="C35" s="369">
        <v>3.7261221602075309E-3</v>
      </c>
      <c r="D35" s="370">
        <v>1.4820303816228233E-3</v>
      </c>
      <c r="E35" s="370">
        <v>5.0818992780649521E-3</v>
      </c>
      <c r="F35" s="370">
        <v>3.890843193689372E-3</v>
      </c>
      <c r="G35" s="370">
        <v>4.8530966406211632E-3</v>
      </c>
      <c r="H35" s="370">
        <v>5.9592392987672677E-3</v>
      </c>
      <c r="I35" s="370">
        <v>6.2327621157700587E-3</v>
      </c>
      <c r="J35" s="370">
        <v>1.1522782059956547E-2</v>
      </c>
      <c r="K35" s="370">
        <v>9.3821669330738759E-4</v>
      </c>
      <c r="L35" s="370">
        <v>6.3768136628674608E-3</v>
      </c>
      <c r="M35" s="370">
        <v>5.8839006867728539E-3</v>
      </c>
      <c r="N35" s="370">
        <v>2.811139297355522E-3</v>
      </c>
      <c r="O35" s="370">
        <v>3.6550579711716793E-3</v>
      </c>
      <c r="P35" s="370">
        <v>5.8345981489052101E-3</v>
      </c>
      <c r="Q35" s="370">
        <v>6.6169161610017358E-3</v>
      </c>
      <c r="R35" s="370">
        <v>1.0901180468921037E-2</v>
      </c>
      <c r="S35" s="370">
        <v>6.1015993197656784E-3</v>
      </c>
      <c r="T35" s="370">
        <v>7.0473989883219883E-3</v>
      </c>
      <c r="U35" s="370">
        <v>1.4078024283969896E-2</v>
      </c>
      <c r="V35" s="370">
        <v>1.5509229335202107E-2</v>
      </c>
      <c r="W35" s="370">
        <v>3.6673036349816369E-3</v>
      </c>
      <c r="X35" s="370">
        <v>6.519796453003498E-3</v>
      </c>
      <c r="Y35" s="370">
        <v>8.03138697993179E-3</v>
      </c>
      <c r="Z35" s="370">
        <v>1.0113131180297568E-2</v>
      </c>
      <c r="AA35" s="370">
        <v>4.1432374866879659E-2</v>
      </c>
      <c r="AB35" s="370">
        <v>9.6888768995593913E-3</v>
      </c>
      <c r="AC35" s="370">
        <v>3.8855113433982062E-2</v>
      </c>
      <c r="AD35" s="370">
        <v>5.7742793316239986E-2</v>
      </c>
      <c r="AE35" s="370">
        <v>3.2160549212240808E-3</v>
      </c>
      <c r="AF35" s="370">
        <v>1.2386773882795524E-2</v>
      </c>
      <c r="AG35" s="370">
        <v>0.16985685481346041</v>
      </c>
      <c r="AH35" s="370">
        <v>2.9845295551888074E-2</v>
      </c>
      <c r="AI35" s="370">
        <v>2.9251094341117514E-2</v>
      </c>
      <c r="AJ35" s="370">
        <v>1.179778138034286E-2</v>
      </c>
      <c r="AK35" s="370">
        <v>6.6894657173291475E-2</v>
      </c>
      <c r="AL35" s="370">
        <v>3.6761651507691222E-2</v>
      </c>
      <c r="AM35" s="370">
        <v>1.6253368964945031E-2</v>
      </c>
      <c r="AN35" s="370">
        <v>0</v>
      </c>
      <c r="AO35" s="370">
        <v>7.511542747970068E-2</v>
      </c>
      <c r="AP35" s="371">
        <v>1.9190898475436934E-2</v>
      </c>
      <c r="AQ35" s="369">
        <v>1.1613245260850252E-2</v>
      </c>
      <c r="AR35" s="370">
        <v>3.1385057501308801E-2</v>
      </c>
      <c r="AS35" s="370">
        <v>7.3684362114237163E-5</v>
      </c>
      <c r="AT35" s="370">
        <v>3.5961042748612733E-2</v>
      </c>
      <c r="AU35" s="370">
        <v>6.2354417582440994E-2</v>
      </c>
      <c r="AV35" s="370">
        <v>-1.7802057662812138E-2</v>
      </c>
      <c r="AW35" s="370">
        <v>3.0234477893340089E-2</v>
      </c>
      <c r="AX35" s="370">
        <v>3.4807321400546154E-2</v>
      </c>
      <c r="AY35" s="370">
        <v>1.8643763828787643E-3</v>
      </c>
      <c r="AZ35" s="370">
        <v>1.6582854451430408E-2</v>
      </c>
      <c r="BA35" s="370">
        <v>1.3137160697240836E-2</v>
      </c>
      <c r="BB35" s="370">
        <v>2.3035679590736609E-2</v>
      </c>
      <c r="BC35" s="370">
        <v>2.8750045561294905E-2</v>
      </c>
      <c r="BD35" s="370">
        <v>2.8649713340148257E-2</v>
      </c>
      <c r="BE35" s="370">
        <v>5.3925857205102082E-2</v>
      </c>
      <c r="BF35" s="370">
        <v>4.8123581155424547E-2</v>
      </c>
      <c r="BG35" s="370">
        <v>2.5063841558264975E-3</v>
      </c>
      <c r="BH35" s="371">
        <v>2.0495874438108255E-2</v>
      </c>
    </row>
    <row r="36" spans="1:60" x14ac:dyDescent="0.15">
      <c r="A36" s="171" t="s">
        <v>24</v>
      </c>
      <c r="B36" s="122" t="s">
        <v>39</v>
      </c>
      <c r="C36" s="369">
        <v>0</v>
      </c>
      <c r="D36" s="370">
        <v>0</v>
      </c>
      <c r="E36" s="370">
        <v>0</v>
      </c>
      <c r="F36" s="370">
        <v>0</v>
      </c>
      <c r="G36" s="370">
        <v>0</v>
      </c>
      <c r="H36" s="370">
        <v>0</v>
      </c>
      <c r="I36" s="370">
        <v>0</v>
      </c>
      <c r="J36" s="370">
        <v>0</v>
      </c>
      <c r="K36" s="370">
        <v>0</v>
      </c>
      <c r="L36" s="370">
        <v>0</v>
      </c>
      <c r="M36" s="370">
        <v>0</v>
      </c>
      <c r="N36" s="370">
        <v>0</v>
      </c>
      <c r="O36" s="370">
        <v>0</v>
      </c>
      <c r="P36" s="370">
        <v>0</v>
      </c>
      <c r="Q36" s="370">
        <v>0</v>
      </c>
      <c r="R36" s="370">
        <v>0</v>
      </c>
      <c r="S36" s="370">
        <v>0</v>
      </c>
      <c r="T36" s="370">
        <v>0</v>
      </c>
      <c r="U36" s="370">
        <v>0</v>
      </c>
      <c r="V36" s="370">
        <v>0</v>
      </c>
      <c r="W36" s="370">
        <v>0</v>
      </c>
      <c r="X36" s="370">
        <v>0</v>
      </c>
      <c r="Y36" s="370">
        <v>0</v>
      </c>
      <c r="Z36" s="370">
        <v>0</v>
      </c>
      <c r="AA36" s="370">
        <v>0</v>
      </c>
      <c r="AB36" s="370">
        <v>0</v>
      </c>
      <c r="AC36" s="370">
        <v>0</v>
      </c>
      <c r="AD36" s="370">
        <v>0</v>
      </c>
      <c r="AE36" s="370">
        <v>0</v>
      </c>
      <c r="AF36" s="370">
        <v>0</v>
      </c>
      <c r="AG36" s="370">
        <v>0</v>
      </c>
      <c r="AH36" s="370">
        <v>0</v>
      </c>
      <c r="AI36" s="370">
        <v>0</v>
      </c>
      <c r="AJ36" s="370">
        <v>0</v>
      </c>
      <c r="AK36" s="370">
        <v>0</v>
      </c>
      <c r="AL36" s="370">
        <v>0</v>
      </c>
      <c r="AM36" s="370">
        <v>0</v>
      </c>
      <c r="AN36" s="370">
        <v>0</v>
      </c>
      <c r="AO36" s="370">
        <v>0.24660085973571089</v>
      </c>
      <c r="AP36" s="371">
        <v>1.192728521979707E-3</v>
      </c>
      <c r="AQ36" s="369">
        <v>0</v>
      </c>
      <c r="AR36" s="370">
        <v>2.6196741762610056E-3</v>
      </c>
      <c r="AS36" s="370">
        <v>0.27373140489917003</v>
      </c>
      <c r="AT36" s="370">
        <v>0</v>
      </c>
      <c r="AU36" s="370">
        <v>0</v>
      </c>
      <c r="AV36" s="370">
        <v>0</v>
      </c>
      <c r="AW36" s="370">
        <v>5.4888546115487415E-2</v>
      </c>
      <c r="AX36" s="370">
        <v>3.0441888133205548E-2</v>
      </c>
      <c r="AY36" s="370">
        <v>0</v>
      </c>
      <c r="AZ36" s="370">
        <v>0</v>
      </c>
      <c r="BA36" s="370">
        <v>0</v>
      </c>
      <c r="BB36" s="370">
        <v>3.1777810783356314E-2</v>
      </c>
      <c r="BC36" s="370">
        <v>2.193272587940049E-2</v>
      </c>
      <c r="BD36" s="370">
        <v>0</v>
      </c>
      <c r="BE36" s="370">
        <v>0</v>
      </c>
      <c r="BF36" s="370">
        <v>0</v>
      </c>
      <c r="BG36" s="370">
        <v>5.7781423088836478E-2</v>
      </c>
      <c r="BH36" s="371">
        <v>3.1277250100440024E-2</v>
      </c>
    </row>
    <row r="37" spans="1:60" x14ac:dyDescent="0.15">
      <c r="A37" s="171" t="s">
        <v>25</v>
      </c>
      <c r="B37" s="122" t="s">
        <v>40</v>
      </c>
      <c r="C37" s="369">
        <v>9.4332206587532431E-5</v>
      </c>
      <c r="D37" s="370">
        <v>9.2626898851426453E-5</v>
      </c>
      <c r="E37" s="370">
        <v>0</v>
      </c>
      <c r="F37" s="370">
        <v>3.1979533098816759E-4</v>
      </c>
      <c r="G37" s="370">
        <v>2.9879525546218919E-4</v>
      </c>
      <c r="H37" s="370">
        <v>2.4778541782816082E-5</v>
      </c>
      <c r="I37" s="370">
        <v>9.9929763651833282E-5</v>
      </c>
      <c r="J37" s="370">
        <v>3.2912520017816283E-4</v>
      </c>
      <c r="K37" s="370">
        <v>0</v>
      </c>
      <c r="L37" s="370">
        <v>1.2667984612859252E-4</v>
      </c>
      <c r="M37" s="370">
        <v>3.6607548018807127E-4</v>
      </c>
      <c r="N37" s="370">
        <v>5.8243774757990101E-5</v>
      </c>
      <c r="O37" s="370">
        <v>2.1691738701315604E-5</v>
      </c>
      <c r="P37" s="370">
        <v>3.5085905647107838E-4</v>
      </c>
      <c r="Q37" s="370">
        <v>3.2454045072177794E-4</v>
      </c>
      <c r="R37" s="370">
        <v>5.258884213038094E-4</v>
      </c>
      <c r="S37" s="370">
        <v>2.5636971931788564E-4</v>
      </c>
      <c r="T37" s="370">
        <v>7.4314619371760443E-4</v>
      </c>
      <c r="U37" s="370">
        <v>9.4805037499713554E-4</v>
      </c>
      <c r="V37" s="370">
        <v>2.0989678657204868E-3</v>
      </c>
      <c r="W37" s="370">
        <v>3.205560804427048E-4</v>
      </c>
      <c r="X37" s="370">
        <v>4.5883286029850352E-5</v>
      </c>
      <c r="Y37" s="370">
        <v>1.7384421938276663E-4</v>
      </c>
      <c r="Z37" s="370">
        <v>5.2967456064408427E-4</v>
      </c>
      <c r="AA37" s="370">
        <v>9.5846645367412143E-5</v>
      </c>
      <c r="AB37" s="370">
        <v>1.5735994964481611E-4</v>
      </c>
      <c r="AC37" s="370">
        <v>2.3421767300919321E-4</v>
      </c>
      <c r="AD37" s="370">
        <v>2.1947995161232696E-4</v>
      </c>
      <c r="AE37" s="370">
        <v>9.2530591384600011E-7</v>
      </c>
      <c r="AF37" s="370">
        <v>1.2585728609051015E-3</v>
      </c>
      <c r="AG37" s="370">
        <v>4.0601635587170781E-3</v>
      </c>
      <c r="AH37" s="370">
        <v>1.099697419075811E-4</v>
      </c>
      <c r="AI37" s="370">
        <v>2.8295827214360698E-6</v>
      </c>
      <c r="AJ37" s="370">
        <v>9.1960621347264907E-5</v>
      </c>
      <c r="AK37" s="370">
        <v>0</v>
      </c>
      <c r="AL37" s="370">
        <v>4.2608723080188332E-4</v>
      </c>
      <c r="AM37" s="370">
        <v>4.4462103551521362E-4</v>
      </c>
      <c r="AN37" s="370">
        <v>0</v>
      </c>
      <c r="AO37" s="370">
        <v>1.645173273894815E-4</v>
      </c>
      <c r="AP37" s="371">
        <v>4.0617505179604634E-4</v>
      </c>
      <c r="AQ37" s="369">
        <v>0</v>
      </c>
      <c r="AR37" s="370">
        <v>3.1726768564274997E-2</v>
      </c>
      <c r="AS37" s="370">
        <v>0.18026003139385852</v>
      </c>
      <c r="AT37" s="370">
        <v>9.840145533870498E-2</v>
      </c>
      <c r="AU37" s="370">
        <v>0.18325580478679518</v>
      </c>
      <c r="AV37" s="370">
        <v>0</v>
      </c>
      <c r="AW37" s="370">
        <v>8.8824892448562093E-2</v>
      </c>
      <c r="AX37" s="370">
        <v>4.7780131540099212E-2</v>
      </c>
      <c r="AY37" s="370">
        <v>1.0272499320594619E-2</v>
      </c>
      <c r="AZ37" s="370">
        <v>5.833938898343354E-3</v>
      </c>
      <c r="BA37" s="370">
        <v>6.8730354580088596E-3</v>
      </c>
      <c r="BB37" s="370">
        <v>5.4319192973477454E-2</v>
      </c>
      <c r="BC37" s="370">
        <v>3.6345718655741557E-2</v>
      </c>
      <c r="BD37" s="370">
        <v>1.9327789536948217E-2</v>
      </c>
      <c r="BE37" s="370">
        <v>1.3963745293703846E-2</v>
      </c>
      <c r="BF37" s="370">
        <v>1.5195090771411046E-2</v>
      </c>
      <c r="BG37" s="370">
        <v>8.6334236187069924E-2</v>
      </c>
      <c r="BH37" s="371">
        <v>4.5357026946470216E-2</v>
      </c>
    </row>
    <row r="38" spans="1:60" x14ac:dyDescent="0.15">
      <c r="A38" s="171" t="s">
        <v>26</v>
      </c>
      <c r="B38" s="122" t="s">
        <v>233</v>
      </c>
      <c r="C38" s="369">
        <v>1.0586169850378638E-3</v>
      </c>
      <c r="D38" s="370">
        <v>0</v>
      </c>
      <c r="E38" s="370">
        <v>0</v>
      </c>
      <c r="F38" s="370">
        <v>0</v>
      </c>
      <c r="G38" s="370">
        <v>0</v>
      </c>
      <c r="H38" s="370">
        <v>0</v>
      </c>
      <c r="I38" s="370">
        <v>2.8551361043380937E-6</v>
      </c>
      <c r="J38" s="370">
        <v>1.2240193395055642E-5</v>
      </c>
      <c r="K38" s="370">
        <v>0</v>
      </c>
      <c r="L38" s="370">
        <v>1.7842231849097541E-6</v>
      </c>
      <c r="M38" s="370">
        <v>0</v>
      </c>
      <c r="N38" s="370">
        <v>2.4560627909995823E-6</v>
      </c>
      <c r="O38" s="370">
        <v>0</v>
      </c>
      <c r="P38" s="370">
        <v>0</v>
      </c>
      <c r="Q38" s="370">
        <v>0</v>
      </c>
      <c r="R38" s="370">
        <v>0</v>
      </c>
      <c r="S38" s="370">
        <v>0</v>
      </c>
      <c r="T38" s="370">
        <v>0</v>
      </c>
      <c r="U38" s="370">
        <v>0</v>
      </c>
      <c r="V38" s="370">
        <v>0</v>
      </c>
      <c r="W38" s="370">
        <v>0</v>
      </c>
      <c r="X38" s="370">
        <v>6.5547551471214793E-6</v>
      </c>
      <c r="Y38" s="370">
        <v>0</v>
      </c>
      <c r="Z38" s="370">
        <v>4.5661600055524502E-6</v>
      </c>
      <c r="AA38" s="370">
        <v>2.7156549520766771E-4</v>
      </c>
      <c r="AB38" s="370">
        <v>0</v>
      </c>
      <c r="AC38" s="370">
        <v>2.7800317271120856E-5</v>
      </c>
      <c r="AD38" s="370">
        <v>1.5993112753146305E-4</v>
      </c>
      <c r="AE38" s="370">
        <v>6.168706092306667E-6</v>
      </c>
      <c r="AF38" s="370">
        <v>1.8181023256088138E-3</v>
      </c>
      <c r="AG38" s="370">
        <v>7.6519430424927049E-4</v>
      </c>
      <c r="AH38" s="370">
        <v>2.626143090330295E-5</v>
      </c>
      <c r="AI38" s="370">
        <v>2.4900327948637416E-5</v>
      </c>
      <c r="AJ38" s="370">
        <v>1.5854847125917081E-2</v>
      </c>
      <c r="AK38" s="370">
        <v>1.1212647866793743E-5</v>
      </c>
      <c r="AL38" s="370">
        <v>3.2611444264635988E-5</v>
      </c>
      <c r="AM38" s="370">
        <v>8.0648260003234374E-5</v>
      </c>
      <c r="AN38" s="370">
        <v>0</v>
      </c>
      <c r="AO38" s="370">
        <v>2.4412248580374676E-3</v>
      </c>
      <c r="AP38" s="371">
        <v>1.3140625380211575E-3</v>
      </c>
      <c r="AQ38" s="369">
        <v>3.5434368328294483E-2</v>
      </c>
      <c r="AR38" s="370">
        <v>4.605647758626856E-2</v>
      </c>
      <c r="AS38" s="370">
        <v>0.53675385582826507</v>
      </c>
      <c r="AT38" s="370">
        <v>0</v>
      </c>
      <c r="AU38" s="370">
        <v>0</v>
      </c>
      <c r="AV38" s="370">
        <v>0</v>
      </c>
      <c r="AW38" s="370">
        <v>0.13164999404540878</v>
      </c>
      <c r="AX38" s="370">
        <v>7.1509383440573393E-2</v>
      </c>
      <c r="AY38" s="370">
        <v>1.375314534434025E-6</v>
      </c>
      <c r="AZ38" s="370">
        <v>7.2297862147423903E-4</v>
      </c>
      <c r="BA38" s="370">
        <v>5.5404648079064058E-4</v>
      </c>
      <c r="BB38" s="370">
        <v>7.6452253137748713E-2</v>
      </c>
      <c r="BC38" s="370">
        <v>5.1675841174000946E-2</v>
      </c>
      <c r="BD38" s="370">
        <v>4.2516727839139799E-5</v>
      </c>
      <c r="BE38" s="370">
        <v>0</v>
      </c>
      <c r="BF38" s="370">
        <v>9.759945700963819E-6</v>
      </c>
      <c r="BG38" s="370">
        <v>0.13900473575468908</v>
      </c>
      <c r="BH38" s="371">
        <v>7.3688378516543168E-2</v>
      </c>
    </row>
    <row r="39" spans="1:60" x14ac:dyDescent="0.15">
      <c r="A39" s="171" t="s">
        <v>56</v>
      </c>
      <c r="B39" s="122" t="s">
        <v>472</v>
      </c>
      <c r="C39" s="369">
        <v>2.5155255090008645E-4</v>
      </c>
      <c r="D39" s="370">
        <v>9.2626898851426453E-5</v>
      </c>
      <c r="E39" s="370">
        <v>9.2913694955178965E-3</v>
      </c>
      <c r="F39" s="370">
        <v>2.3451657605798957E-3</v>
      </c>
      <c r="G39" s="370">
        <v>7.8007273441599225E-4</v>
      </c>
      <c r="H39" s="370">
        <v>5.203493774391377E-4</v>
      </c>
      <c r="I39" s="370">
        <v>9.5647059495326142E-4</v>
      </c>
      <c r="J39" s="370">
        <v>1.6415459364257955E-3</v>
      </c>
      <c r="K39" s="370">
        <v>3.2142608937382722E-4</v>
      </c>
      <c r="L39" s="370">
        <v>4.7817181355581408E-4</v>
      </c>
      <c r="M39" s="370">
        <v>8.7705583795058746E-4</v>
      </c>
      <c r="N39" s="370">
        <v>6.6313695356988727E-4</v>
      </c>
      <c r="O39" s="370">
        <v>3.5068310900460229E-4</v>
      </c>
      <c r="P39" s="370">
        <v>8.6618329566297487E-4</v>
      </c>
      <c r="Q39" s="370">
        <v>1.3584336008782992E-3</v>
      </c>
      <c r="R39" s="370">
        <v>1.2162617673325989E-3</v>
      </c>
      <c r="S39" s="370">
        <v>1.5125813439755252E-3</v>
      </c>
      <c r="T39" s="370">
        <v>6.1512521076625244E-4</v>
      </c>
      <c r="U39" s="370">
        <v>6.9074112266711185E-4</v>
      </c>
      <c r="V39" s="370">
        <v>9.1851105955353561E-4</v>
      </c>
      <c r="W39" s="370">
        <v>4.4398349091787369E-4</v>
      </c>
      <c r="X39" s="370">
        <v>8.7396735294953062E-4</v>
      </c>
      <c r="Y39" s="370">
        <v>9.750393174076912E-4</v>
      </c>
      <c r="Z39" s="370">
        <v>1.6091147859566837E-3</v>
      </c>
      <c r="AA39" s="370">
        <v>8.4291799787007456E-3</v>
      </c>
      <c r="AB39" s="370">
        <v>1.9388993795521985E-3</v>
      </c>
      <c r="AC39" s="370">
        <v>6.3593225757688958E-4</v>
      </c>
      <c r="AD39" s="370">
        <v>3.040392818071537E-3</v>
      </c>
      <c r="AE39" s="370">
        <v>3.0473408095994938E-4</v>
      </c>
      <c r="AF39" s="370">
        <v>1.6884133188644942E-3</v>
      </c>
      <c r="AG39" s="370">
        <v>1.3700860373955842E-3</v>
      </c>
      <c r="AH39" s="370">
        <v>2.4620091471846516E-6</v>
      </c>
      <c r="AI39" s="370">
        <v>2.0746500513569265E-3</v>
      </c>
      <c r="AJ39" s="370">
        <v>1.0115668348199139E-3</v>
      </c>
      <c r="AK39" s="370">
        <v>0</v>
      </c>
      <c r="AL39" s="370">
        <v>1.8353293141064812E-3</v>
      </c>
      <c r="AM39" s="370">
        <v>2.5731439605220434E-3</v>
      </c>
      <c r="AN39" s="370">
        <v>0</v>
      </c>
      <c r="AO39" s="370">
        <v>4.8187655893435228E-3</v>
      </c>
      <c r="AP39" s="371">
        <v>1.2033808631384127E-3</v>
      </c>
      <c r="AQ39" s="369">
        <v>0</v>
      </c>
      <c r="AR39" s="370">
        <v>1.1809361738003208E-2</v>
      </c>
      <c r="AS39" s="370">
        <v>0</v>
      </c>
      <c r="AT39" s="370">
        <v>0</v>
      </c>
      <c r="AU39" s="370">
        <v>0</v>
      </c>
      <c r="AV39" s="370">
        <v>0</v>
      </c>
      <c r="AW39" s="370">
        <v>6.6648336922244837E-3</v>
      </c>
      <c r="AX39" s="370">
        <v>4.7266836252807497E-3</v>
      </c>
      <c r="AY39" s="370">
        <v>3.0394451210991952E-4</v>
      </c>
      <c r="AZ39" s="370">
        <v>0</v>
      </c>
      <c r="BA39" s="370">
        <v>7.1155434829574358E-5</v>
      </c>
      <c r="BB39" s="370">
        <v>3.8885759143037807E-3</v>
      </c>
      <c r="BC39" s="370">
        <v>3.4253633991380926E-3</v>
      </c>
      <c r="BD39" s="370">
        <v>1.6190474940719346E-3</v>
      </c>
      <c r="BE39" s="370">
        <v>4.5072843783654101E-4</v>
      </c>
      <c r="BF39" s="370">
        <v>7.1892242005926698E-4</v>
      </c>
      <c r="BG39" s="370">
        <v>6.4822863863358482E-3</v>
      </c>
      <c r="BH39" s="371">
        <v>4.5784532348875622E-3</v>
      </c>
    </row>
    <row r="40" spans="1:60" x14ac:dyDescent="0.15">
      <c r="A40" s="171" t="s">
        <v>156</v>
      </c>
      <c r="B40" s="122" t="s">
        <v>41</v>
      </c>
      <c r="C40" s="369">
        <v>3.4106333359536722E-2</v>
      </c>
      <c r="D40" s="370">
        <v>2.5379770285290849E-2</v>
      </c>
      <c r="E40" s="370">
        <v>2.2857641388034637E-2</v>
      </c>
      <c r="F40" s="370">
        <v>0.15147638844472872</v>
      </c>
      <c r="G40" s="370">
        <v>3.8241140177881397E-2</v>
      </c>
      <c r="H40" s="370">
        <v>3.0539552747320821E-2</v>
      </c>
      <c r="I40" s="370">
        <v>2.5402145920296021E-2</v>
      </c>
      <c r="J40" s="370">
        <v>5.3248921332957062E-2</v>
      </c>
      <c r="K40" s="370">
        <v>1.0476753075265828E-2</v>
      </c>
      <c r="L40" s="370">
        <v>3.8626647730111263E-2</v>
      </c>
      <c r="M40" s="370">
        <v>6.0688450699928689E-2</v>
      </c>
      <c r="N40" s="370">
        <v>1.288415453547081E-2</v>
      </c>
      <c r="O40" s="370">
        <v>1.6333879242090649E-2</v>
      </c>
      <c r="P40" s="370">
        <v>3.2321324242324569E-2</v>
      </c>
      <c r="Q40" s="370">
        <v>3.6518218773645091E-2</v>
      </c>
      <c r="R40" s="370">
        <v>3.9030419285973256E-2</v>
      </c>
      <c r="S40" s="370">
        <v>3.6784781893461294E-2</v>
      </c>
      <c r="T40" s="370">
        <v>4.4479485418097799E-2</v>
      </c>
      <c r="U40" s="370">
        <v>3.6663622167879557E-2</v>
      </c>
      <c r="V40" s="370">
        <v>3.8480510556073398E-2</v>
      </c>
      <c r="W40" s="370">
        <v>3.0975840194358215E-2</v>
      </c>
      <c r="X40" s="370">
        <v>4.6162955582794207E-2</v>
      </c>
      <c r="Y40" s="370">
        <v>0.10016828336391803</v>
      </c>
      <c r="Z40" s="370">
        <v>4.7298111801514504E-2</v>
      </c>
      <c r="AA40" s="370">
        <v>0.14626198083067093</v>
      </c>
      <c r="AB40" s="370">
        <v>7.0918757305997657E-2</v>
      </c>
      <c r="AC40" s="370">
        <v>0.1064428972795652</v>
      </c>
      <c r="AD40" s="370">
        <v>0.11807766187497129</v>
      </c>
      <c r="AE40" s="370">
        <v>2.6587123257841735E-2</v>
      </c>
      <c r="AF40" s="370">
        <v>7.2324218586890893E-2</v>
      </c>
      <c r="AG40" s="370">
        <v>0.15622737917819884</v>
      </c>
      <c r="AH40" s="370">
        <v>9.5070483218535312E-2</v>
      </c>
      <c r="AI40" s="370">
        <v>6.8218975747646501E-2</v>
      </c>
      <c r="AJ40" s="370">
        <v>4.7485469176820075E-2</v>
      </c>
      <c r="AK40" s="370">
        <v>7.7759712956214616E-2</v>
      </c>
      <c r="AL40" s="370">
        <v>0.13858046125412923</v>
      </c>
      <c r="AM40" s="370">
        <v>4.0730326997026146E-2</v>
      </c>
      <c r="AN40" s="370">
        <v>0</v>
      </c>
      <c r="AO40" s="370">
        <v>4.747651647826779E-2</v>
      </c>
      <c r="AP40" s="371">
        <v>5.9997681639871195E-2</v>
      </c>
      <c r="AQ40" s="369">
        <v>3.8047527618174266E-2</v>
      </c>
      <c r="AR40" s="370">
        <v>1.6687581740348217E-2</v>
      </c>
      <c r="AS40" s="370">
        <v>0</v>
      </c>
      <c r="AT40" s="370">
        <v>5.9911094603554904E-3</v>
      </c>
      <c r="AU40" s="370">
        <v>1.7452845012685278E-2</v>
      </c>
      <c r="AV40" s="370">
        <v>0</v>
      </c>
      <c r="AW40" s="370">
        <v>1.3696215441652945E-2</v>
      </c>
      <c r="AX40" s="370">
        <v>6.5701671859661387E-2</v>
      </c>
      <c r="AY40" s="370">
        <v>2.424954587114073E-2</v>
      </c>
      <c r="AZ40" s="370">
        <v>6.8637147043459686E-3</v>
      </c>
      <c r="BA40" s="370">
        <v>1.0933853585812133E-2</v>
      </c>
      <c r="BB40" s="370">
        <v>1.2533127361170918E-2</v>
      </c>
      <c r="BC40" s="370">
        <v>5.0392889108083094E-2</v>
      </c>
      <c r="BD40" s="370">
        <v>4.7601938447850739E-2</v>
      </c>
      <c r="BE40" s="370">
        <v>5.8475368050579173E-2</v>
      </c>
      <c r="BF40" s="370">
        <v>5.5979313252867605E-2</v>
      </c>
      <c r="BG40" s="370">
        <v>-2.3018653778869573E-2</v>
      </c>
      <c r="BH40" s="371">
        <v>4.801277110464932E-2</v>
      </c>
    </row>
    <row r="41" spans="1:60" x14ac:dyDescent="0.15">
      <c r="A41" s="171" t="s">
        <v>880</v>
      </c>
      <c r="B41" s="122" t="s">
        <v>879</v>
      </c>
      <c r="C41" s="369">
        <v>1.9914576946256847E-4</v>
      </c>
      <c r="D41" s="370">
        <v>9.2626898851426453E-5</v>
      </c>
      <c r="E41" s="370">
        <v>8.942397871273092E-4</v>
      </c>
      <c r="F41" s="370">
        <v>1.5989766549408379E-4</v>
      </c>
      <c r="G41" s="370">
        <v>1.9643978732808288E-4</v>
      </c>
      <c r="H41" s="370">
        <v>1.2389270891408042E-4</v>
      </c>
      <c r="I41" s="370">
        <v>7.7088674817128532E-5</v>
      </c>
      <c r="J41" s="370">
        <v>1.0812170832299151E-4</v>
      </c>
      <c r="K41" s="370">
        <v>3.4748766418792133E-5</v>
      </c>
      <c r="L41" s="370">
        <v>8.5642712875668196E-5</v>
      </c>
      <c r="M41" s="370">
        <v>6.1012580031345211E-5</v>
      </c>
      <c r="N41" s="370">
        <v>6.7366293695988541E-5</v>
      </c>
      <c r="O41" s="370">
        <v>8.315166502170981E-5</v>
      </c>
      <c r="P41" s="370">
        <v>1.002454447060224E-4</v>
      </c>
      <c r="Q41" s="370">
        <v>9.9216652077800685E-5</v>
      </c>
      <c r="R41" s="370">
        <v>1.8765181553131527E-4</v>
      </c>
      <c r="S41" s="370">
        <v>1.7945880352251994E-4</v>
      </c>
      <c r="T41" s="370">
        <v>1.2802098295135202E-4</v>
      </c>
      <c r="U41" s="370">
        <v>1.3749349361146302E-4</v>
      </c>
      <c r="V41" s="370">
        <v>1.1226246283432102E-4</v>
      </c>
      <c r="W41" s="370">
        <v>1.5450625483942005E-4</v>
      </c>
      <c r="X41" s="370">
        <v>1.1143083750106514E-4</v>
      </c>
      <c r="Y41" s="370">
        <v>2.537477736332308E-4</v>
      </c>
      <c r="Z41" s="370">
        <v>7.1232096086618234E-5</v>
      </c>
      <c r="AA41" s="370">
        <v>2.8221512247071352E-4</v>
      </c>
      <c r="AB41" s="370">
        <v>5.0579983814405178E-5</v>
      </c>
      <c r="AC41" s="370">
        <v>8.009966413741697E-4</v>
      </c>
      <c r="AD41" s="370">
        <v>2.0246600187493727E-4</v>
      </c>
      <c r="AE41" s="370">
        <v>5.0891825261530001E-4</v>
      </c>
      <c r="AF41" s="370">
        <v>7.7567780927757823E-4</v>
      </c>
      <c r="AG41" s="370">
        <v>6.3757842928527592E-3</v>
      </c>
      <c r="AH41" s="370">
        <v>4.6285771967071446E-4</v>
      </c>
      <c r="AI41" s="370">
        <v>2.909376954180567E-3</v>
      </c>
      <c r="AJ41" s="370">
        <v>1.2254449465896891E-2</v>
      </c>
      <c r="AK41" s="370">
        <v>2.5676963614957673E-3</v>
      </c>
      <c r="AL41" s="370">
        <v>1.0649507700845064E-3</v>
      </c>
      <c r="AM41" s="370">
        <v>1.6852952887482165E-2</v>
      </c>
      <c r="AN41" s="370">
        <v>0</v>
      </c>
      <c r="AO41" s="370">
        <v>1.6664013161386191E-3</v>
      </c>
      <c r="AP41" s="371">
        <v>2.4871034800762206E-3</v>
      </c>
      <c r="AQ41" s="369">
        <v>0.67013296843432535</v>
      </c>
      <c r="AR41" s="370">
        <v>0.15674397651271663</v>
      </c>
      <c r="AS41" s="370">
        <v>0</v>
      </c>
      <c r="AT41" s="370">
        <v>0</v>
      </c>
      <c r="AU41" s="370">
        <v>0</v>
      </c>
      <c r="AV41" s="370">
        <v>0</v>
      </c>
      <c r="AW41" s="370">
        <v>0.10598348140666598</v>
      </c>
      <c r="AX41" s="370">
        <v>5.8958956413170678E-2</v>
      </c>
      <c r="AY41" s="370">
        <v>1.0297530045121319E-2</v>
      </c>
      <c r="AZ41" s="370">
        <v>5.8751786952770807E-2</v>
      </c>
      <c r="BA41" s="370">
        <v>4.7408322661627963E-2</v>
      </c>
      <c r="BB41" s="370">
        <v>8.1320503670912619E-2</v>
      </c>
      <c r="BC41" s="370">
        <v>5.573030593340806E-2</v>
      </c>
      <c r="BD41" s="370">
        <v>1.5779479904940996E-2</v>
      </c>
      <c r="BE41" s="370">
        <v>5.2218265793402475E-2</v>
      </c>
      <c r="BF41" s="370">
        <v>4.3853544664674476E-2</v>
      </c>
      <c r="BG41" s="370">
        <v>0.11197951548596861</v>
      </c>
      <c r="BH41" s="371">
        <v>6.0790446836706438E-2</v>
      </c>
    </row>
    <row r="42" spans="1:60" x14ac:dyDescent="0.15">
      <c r="A42" s="171" t="s">
        <v>881</v>
      </c>
      <c r="B42" s="122" t="s">
        <v>236</v>
      </c>
      <c r="C42" s="369">
        <v>8.3326782485653643E-4</v>
      </c>
      <c r="D42" s="370">
        <v>2.0377917747313821E-3</v>
      </c>
      <c r="E42" s="370">
        <v>1.1777792318262122E-3</v>
      </c>
      <c r="F42" s="370">
        <v>7.4618910563905769E-4</v>
      </c>
      <c r="G42" s="370">
        <v>7.6404738334449082E-4</v>
      </c>
      <c r="H42" s="370">
        <v>1.0035309422040512E-3</v>
      </c>
      <c r="I42" s="370">
        <v>6.8237752893680437E-4</v>
      </c>
      <c r="J42" s="370">
        <v>5.9432939040436844E-4</v>
      </c>
      <c r="K42" s="370">
        <v>6.0810341232886235E-5</v>
      </c>
      <c r="L42" s="370">
        <v>1.7485387212115588E-4</v>
      </c>
      <c r="M42" s="370">
        <v>1.1973718831151498E-3</v>
      </c>
      <c r="N42" s="370">
        <v>1.6981919869197114E-4</v>
      </c>
      <c r="O42" s="370">
        <v>2.7476202354999763E-4</v>
      </c>
      <c r="P42" s="370">
        <v>4.1664512955940562E-4</v>
      </c>
      <c r="Q42" s="370">
        <v>6.1662685637137811E-4</v>
      </c>
      <c r="R42" s="370">
        <v>8.710750943182042E-4</v>
      </c>
      <c r="S42" s="370">
        <v>1.2647572819682357E-3</v>
      </c>
      <c r="T42" s="370">
        <v>1.077249734590645E-3</v>
      </c>
      <c r="U42" s="370">
        <v>9.5394295329476967E-4</v>
      </c>
      <c r="V42" s="370">
        <v>7.9944481109289213E-4</v>
      </c>
      <c r="W42" s="370">
        <v>7.6276363739690703E-4</v>
      </c>
      <c r="X42" s="370">
        <v>1.2169995389822213E-3</v>
      </c>
      <c r="Y42" s="370">
        <v>8.5842331931241915E-4</v>
      </c>
      <c r="Z42" s="370">
        <v>4.7488064057745487E-5</v>
      </c>
      <c r="AA42" s="370">
        <v>9.9041533546325887E-4</v>
      </c>
      <c r="AB42" s="370">
        <v>3.2314989659203309E-3</v>
      </c>
      <c r="AC42" s="370">
        <v>2.1256817593430784E-3</v>
      </c>
      <c r="AD42" s="370">
        <v>3.5610196800356614E-3</v>
      </c>
      <c r="AE42" s="370">
        <v>3.0781843400610272E-4</v>
      </c>
      <c r="AF42" s="370">
        <v>2.0396543787970264E-3</v>
      </c>
      <c r="AG42" s="370">
        <v>2.2029079888289146E-3</v>
      </c>
      <c r="AH42" s="370">
        <v>2.9494869583272126E-3</v>
      </c>
      <c r="AI42" s="370">
        <v>3.6077179698309888E-3</v>
      </c>
      <c r="AJ42" s="370">
        <v>2.2990155336816225E-3</v>
      </c>
      <c r="AK42" s="370">
        <v>4.7934069630543256E-3</v>
      </c>
      <c r="AL42" s="370">
        <v>1.5370147911611225E-3</v>
      </c>
      <c r="AM42" s="370">
        <v>1.8342201123248698E-3</v>
      </c>
      <c r="AN42" s="370">
        <v>0</v>
      </c>
      <c r="AO42" s="370">
        <v>2.1758743299899166E-4</v>
      </c>
      <c r="AP42" s="371">
        <v>1.3826482141080531E-3</v>
      </c>
      <c r="AQ42" s="369">
        <v>0</v>
      </c>
      <c r="AR42" s="370">
        <v>0</v>
      </c>
      <c r="AS42" s="370">
        <v>0</v>
      </c>
      <c r="AT42" s="370">
        <v>0</v>
      </c>
      <c r="AU42" s="370">
        <v>0</v>
      </c>
      <c r="AV42" s="370">
        <v>0</v>
      </c>
      <c r="AW42" s="370">
        <v>0</v>
      </c>
      <c r="AX42" s="370">
        <v>1.3457200401662431E-3</v>
      </c>
      <c r="AY42" s="370">
        <v>0</v>
      </c>
      <c r="AZ42" s="370">
        <v>0</v>
      </c>
      <c r="BA42" s="370">
        <v>0</v>
      </c>
      <c r="BB42" s="370">
        <v>0</v>
      </c>
      <c r="BC42" s="370">
        <v>9.695623550757083E-4</v>
      </c>
      <c r="BD42" s="370">
        <v>0</v>
      </c>
      <c r="BE42" s="370">
        <v>0</v>
      </c>
      <c r="BF42" s="370">
        <v>0</v>
      </c>
      <c r="BG42" s="370">
        <v>0</v>
      </c>
      <c r="BH42" s="371">
        <v>1.3826482141080531E-3</v>
      </c>
    </row>
    <row r="43" spans="1:60" x14ac:dyDescent="0.15">
      <c r="A43" s="171" t="s">
        <v>882</v>
      </c>
      <c r="B43" s="122" t="s">
        <v>237</v>
      </c>
      <c r="C43" s="369">
        <v>3.5374577470324662E-3</v>
      </c>
      <c r="D43" s="370">
        <v>2.6861800666913671E-3</v>
      </c>
      <c r="E43" s="370">
        <v>7.1975397500490743E-3</v>
      </c>
      <c r="F43" s="370">
        <v>1.4124293785310734E-2</v>
      </c>
      <c r="G43" s="370">
        <v>4.4018020765753309E-3</v>
      </c>
      <c r="H43" s="370">
        <v>2.4902434491730161E-3</v>
      </c>
      <c r="I43" s="370">
        <v>2.6267252159910461E-3</v>
      </c>
      <c r="J43" s="370">
        <v>1.6163855388915144E-3</v>
      </c>
      <c r="K43" s="370">
        <v>6.2547779553825836E-4</v>
      </c>
      <c r="L43" s="370">
        <v>2.212436749288095E-3</v>
      </c>
      <c r="M43" s="370">
        <v>7.706651515209292E-3</v>
      </c>
      <c r="N43" s="370">
        <v>3.753916542986362E-3</v>
      </c>
      <c r="O43" s="370">
        <v>3.4019876863229971E-3</v>
      </c>
      <c r="P43" s="370">
        <v>4.8446743824332389E-3</v>
      </c>
      <c r="Q43" s="370">
        <v>6.7986588134059311E-3</v>
      </c>
      <c r="R43" s="370">
        <v>6.6118306361280712E-3</v>
      </c>
      <c r="S43" s="370">
        <v>3.1661660335758875E-3</v>
      </c>
      <c r="T43" s="370">
        <v>1.1396989945669145E-3</v>
      </c>
      <c r="U43" s="370">
        <v>2.8893275586066016E-3</v>
      </c>
      <c r="V43" s="370">
        <v>1.0749981289589529E-3</v>
      </c>
      <c r="W43" s="370">
        <v>5.7646816460776721E-3</v>
      </c>
      <c r="X43" s="370">
        <v>1.9249130948713411E-3</v>
      </c>
      <c r="Y43" s="370">
        <v>1.4280600766750187E-2</v>
      </c>
      <c r="Z43" s="370">
        <v>2.2712079867617889E-3</v>
      </c>
      <c r="AA43" s="370">
        <v>9.2811501597444088E-3</v>
      </c>
      <c r="AB43" s="370">
        <v>2.0305053502382878E-2</v>
      </c>
      <c r="AC43" s="370">
        <v>7.1116686619186039E-3</v>
      </c>
      <c r="AD43" s="370">
        <v>4.8089928932731948E-3</v>
      </c>
      <c r="AE43" s="370">
        <v>1.7429679063812489E-3</v>
      </c>
      <c r="AF43" s="370">
        <v>9.9167877998014384E-3</v>
      </c>
      <c r="AG43" s="370">
        <v>2.4145574772382874E-3</v>
      </c>
      <c r="AH43" s="370">
        <v>9.0191601758531071E-4</v>
      </c>
      <c r="AI43" s="370">
        <v>1.0218755040194222E-2</v>
      </c>
      <c r="AJ43" s="370">
        <v>3.6265228365392988E-3</v>
      </c>
      <c r="AK43" s="370">
        <v>3.9636710209115886E-3</v>
      </c>
      <c r="AL43" s="370">
        <v>3.4097670740958746E-3</v>
      </c>
      <c r="AM43" s="370">
        <v>2.6309911417809078E-3</v>
      </c>
      <c r="AN43" s="370">
        <v>5.0124382727509008E-4</v>
      </c>
      <c r="AO43" s="370">
        <v>0</v>
      </c>
      <c r="AP43" s="371">
        <v>4.8520772270605811E-3</v>
      </c>
      <c r="AQ43" s="369">
        <v>0</v>
      </c>
      <c r="AR43" s="370">
        <v>3.642815848522589E-5</v>
      </c>
      <c r="AS43" s="370">
        <v>0</v>
      </c>
      <c r="AT43" s="370">
        <v>0</v>
      </c>
      <c r="AU43" s="370">
        <v>0</v>
      </c>
      <c r="AV43" s="370">
        <v>0</v>
      </c>
      <c r="AW43" s="370">
        <v>2.0558911091420138E-5</v>
      </c>
      <c r="AX43" s="370">
        <v>4.7334539466501674E-3</v>
      </c>
      <c r="AY43" s="370">
        <v>7.8943054276513032E-5</v>
      </c>
      <c r="AZ43" s="370">
        <v>0</v>
      </c>
      <c r="BA43" s="370">
        <v>1.8481094838088546E-5</v>
      </c>
      <c r="BB43" s="370">
        <v>1.9684049851727049E-5</v>
      </c>
      <c r="BC43" s="370">
        <v>3.4155176595579047E-3</v>
      </c>
      <c r="BD43" s="370">
        <v>3.4800729083147761E-4</v>
      </c>
      <c r="BE43" s="370">
        <v>0</v>
      </c>
      <c r="BF43" s="370">
        <v>7.9886962959740891E-5</v>
      </c>
      <c r="BG43" s="370">
        <v>-2.9579671390556621E-5</v>
      </c>
      <c r="BH43" s="371">
        <v>4.8366762518913678E-3</v>
      </c>
    </row>
    <row r="44" spans="1:60" x14ac:dyDescent="0.15">
      <c r="A44" s="178" t="s">
        <v>883</v>
      </c>
      <c r="B44" s="183" t="s">
        <v>43</v>
      </c>
      <c r="C44" s="372">
        <v>0.54440164557293713</v>
      </c>
      <c r="D44" s="373">
        <v>0.24731381993330864</v>
      </c>
      <c r="E44" s="373">
        <v>0.4556260769046217</v>
      </c>
      <c r="F44" s="373">
        <v>0.56129410510606548</v>
      </c>
      <c r="G44" s="373">
        <v>0.65524713934559708</v>
      </c>
      <c r="H44" s="373">
        <v>0.61924053769435672</v>
      </c>
      <c r="I44" s="373">
        <v>0.65153634873774435</v>
      </c>
      <c r="J44" s="373">
        <v>0.65604648553447142</v>
      </c>
      <c r="K44" s="373">
        <v>0.82341545625130308</v>
      </c>
      <c r="L44" s="373">
        <v>0.61153714395826342</v>
      </c>
      <c r="M44" s="373">
        <v>0.51925518892926736</v>
      </c>
      <c r="N44" s="373">
        <v>0.81638860527211421</v>
      </c>
      <c r="O44" s="373">
        <v>0.74565713314750748</v>
      </c>
      <c r="P44" s="373">
        <v>0.56003684020092948</v>
      </c>
      <c r="Q44" s="373">
        <v>0.56512692313398516</v>
      </c>
      <c r="R44" s="373">
        <v>0.56344542633449979</v>
      </c>
      <c r="S44" s="373">
        <v>0.62193157492191409</v>
      </c>
      <c r="T44" s="373">
        <v>0.63963342284393931</v>
      </c>
      <c r="U44" s="373">
        <v>0.64294903901868927</v>
      </c>
      <c r="V44" s="373">
        <v>0.64583064016818958</v>
      </c>
      <c r="W44" s="373">
        <v>0.68246123136157311</v>
      </c>
      <c r="X44" s="373">
        <v>0.57674416572168952</v>
      </c>
      <c r="Y44" s="373">
        <v>0.5351346185928012</v>
      </c>
      <c r="Z44" s="373">
        <v>0.68269936767816242</v>
      </c>
      <c r="AA44" s="373">
        <v>0.51653887113951014</v>
      </c>
      <c r="AB44" s="373">
        <v>0.36118604442046581</v>
      </c>
      <c r="AC44" s="373">
        <v>0.31474685204844899</v>
      </c>
      <c r="AD44" s="373">
        <v>0.32406725274052195</v>
      </c>
      <c r="AE44" s="373">
        <v>0.15553929758794338</v>
      </c>
      <c r="AF44" s="373">
        <v>0.33407003894108928</v>
      </c>
      <c r="AG44" s="373">
        <v>0.45960625680972839</v>
      </c>
      <c r="AH44" s="373">
        <v>0.28822741086090714</v>
      </c>
      <c r="AI44" s="373">
        <v>0.26217045972230474</v>
      </c>
      <c r="AJ44" s="373">
        <v>0.38270875583549357</v>
      </c>
      <c r="AK44" s="373">
        <v>0.38879295845713968</v>
      </c>
      <c r="AL44" s="373">
        <v>0.38817829799268544</v>
      </c>
      <c r="AM44" s="373">
        <v>0.47022031331215647</v>
      </c>
      <c r="AN44" s="373">
        <v>1</v>
      </c>
      <c r="AO44" s="373">
        <v>0.56792442816961208</v>
      </c>
      <c r="AP44" s="374">
        <v>0.47933920678612141</v>
      </c>
      <c r="AQ44" s="372">
        <v>1</v>
      </c>
      <c r="AR44" s="373">
        <v>1</v>
      </c>
      <c r="AS44" s="373">
        <v>1</v>
      </c>
      <c r="AT44" s="373">
        <v>1</v>
      </c>
      <c r="AU44" s="373">
        <v>1</v>
      </c>
      <c r="AV44" s="373">
        <v>1</v>
      </c>
      <c r="AW44" s="373">
        <v>1</v>
      </c>
      <c r="AX44" s="373">
        <v>1</v>
      </c>
      <c r="AY44" s="373">
        <v>1</v>
      </c>
      <c r="AZ44" s="373">
        <v>1</v>
      </c>
      <c r="BA44" s="373">
        <v>1</v>
      </c>
      <c r="BB44" s="373">
        <v>1</v>
      </c>
      <c r="BC44" s="373">
        <v>1</v>
      </c>
      <c r="BD44" s="373">
        <v>1</v>
      </c>
      <c r="BE44" s="373">
        <v>1</v>
      </c>
      <c r="BF44" s="373">
        <v>1</v>
      </c>
      <c r="BG44" s="373">
        <v>1</v>
      </c>
      <c r="BH44" s="374">
        <v>1</v>
      </c>
    </row>
    <row r="45" spans="1:60" x14ac:dyDescent="0.15">
      <c r="A45" s="155" t="s">
        <v>884</v>
      </c>
      <c r="B45" s="98" t="s">
        <v>57</v>
      </c>
      <c r="C45" s="369">
        <v>3.5479391033199697E-3</v>
      </c>
      <c r="D45" s="370">
        <v>8.6143015931826605E-3</v>
      </c>
      <c r="E45" s="370">
        <v>2.7830487033523088E-2</v>
      </c>
      <c r="F45" s="370">
        <v>5.0421063852467751E-2</v>
      </c>
      <c r="G45" s="370">
        <v>9.935717664330929E-3</v>
      </c>
      <c r="H45" s="370">
        <v>1.1410518490986805E-2</v>
      </c>
      <c r="I45" s="370">
        <v>2.1167979077562626E-2</v>
      </c>
      <c r="J45" s="370">
        <v>1.3899419610829852E-2</v>
      </c>
      <c r="K45" s="370">
        <v>5.7161720758913057E-3</v>
      </c>
      <c r="L45" s="370">
        <v>1.8511315543438697E-2</v>
      </c>
      <c r="M45" s="370">
        <v>1.7243680431358942E-2</v>
      </c>
      <c r="N45" s="370">
        <v>7.1566161068597834E-3</v>
      </c>
      <c r="O45" s="370">
        <v>6.9702787026894144E-3</v>
      </c>
      <c r="P45" s="370">
        <v>1.4811264455314809E-2</v>
      </c>
      <c r="Q45" s="370">
        <v>1.5717030399240391E-2</v>
      </c>
      <c r="R45" s="370">
        <v>1.1767622185077974E-2</v>
      </c>
      <c r="S45" s="370">
        <v>1.4651529459017164E-2</v>
      </c>
      <c r="T45" s="370">
        <v>1.1437581964653718E-2</v>
      </c>
      <c r="U45" s="370">
        <v>1.5289931220516648E-2</v>
      </c>
      <c r="V45" s="370">
        <v>1.8729120882859222E-2</v>
      </c>
      <c r="W45" s="370">
        <v>1.0201852654310901E-2</v>
      </c>
      <c r="X45" s="370">
        <v>1.9408629990626699E-2</v>
      </c>
      <c r="Y45" s="370">
        <v>2.1501074648815781E-2</v>
      </c>
      <c r="Z45" s="370">
        <v>8.9314089708605934E-3</v>
      </c>
      <c r="AA45" s="370">
        <v>1.3652822151224707E-2</v>
      </c>
      <c r="AB45" s="370">
        <v>2.5059571980936966E-2</v>
      </c>
      <c r="AC45" s="370">
        <v>2.2317747201289935E-2</v>
      </c>
      <c r="AD45" s="370">
        <v>3.0825874134202631E-2</v>
      </c>
      <c r="AE45" s="370">
        <v>3.679633184060927E-3</v>
      </c>
      <c r="AF45" s="370">
        <v>2.1635958045606318E-2</v>
      </c>
      <c r="AG45" s="370">
        <v>1.6022742927275232E-2</v>
      </c>
      <c r="AH45" s="370">
        <v>1.0516061737341376E-2</v>
      </c>
      <c r="AI45" s="370">
        <v>9.3381888972833178E-3</v>
      </c>
      <c r="AJ45" s="370">
        <v>1.0710277365774068E-2</v>
      </c>
      <c r="AK45" s="370">
        <v>3.7814654930761901E-2</v>
      </c>
      <c r="AL45" s="370">
        <v>1.4705622907989217E-2</v>
      </c>
      <c r="AM45" s="370">
        <v>2.1156867621581473E-2</v>
      </c>
      <c r="AN45" s="370">
        <v>0</v>
      </c>
      <c r="AO45" s="370">
        <v>4.2137663853951072E-3</v>
      </c>
      <c r="AP45" s="371">
        <v>1.4331326107127335E-2</v>
      </c>
      <c r="AQ45" s="362"/>
      <c r="AR45" s="362"/>
      <c r="AS45" s="362"/>
      <c r="AT45" s="362"/>
      <c r="AU45" s="362"/>
      <c r="AV45" s="362"/>
      <c r="AW45" s="362"/>
      <c r="AX45" s="362"/>
      <c r="AY45" s="362"/>
      <c r="AZ45" s="362"/>
      <c r="BA45" s="362"/>
      <c r="BB45" s="362"/>
      <c r="BC45" s="362"/>
      <c r="BD45" s="362"/>
      <c r="BE45" s="362"/>
      <c r="BF45" s="362"/>
      <c r="BG45" s="362"/>
      <c r="BH45" s="362"/>
    </row>
    <row r="46" spans="1:60" x14ac:dyDescent="0.15">
      <c r="A46" s="171" t="s">
        <v>885</v>
      </c>
      <c r="B46" s="122" t="s">
        <v>58</v>
      </c>
      <c r="C46" s="369">
        <v>0.11982810575688495</v>
      </c>
      <c r="D46" s="370">
        <v>0.27278621711745094</v>
      </c>
      <c r="E46" s="370">
        <v>0.17854260725424764</v>
      </c>
      <c r="F46" s="370">
        <v>0.2349962690544718</v>
      </c>
      <c r="G46" s="370">
        <v>0.14399966915404239</v>
      </c>
      <c r="H46" s="370">
        <v>0.23596605339775753</v>
      </c>
      <c r="I46" s="370">
        <v>0.17574790290253137</v>
      </c>
      <c r="J46" s="370">
        <v>0.10387096116118634</v>
      </c>
      <c r="K46" s="370">
        <v>1.9772048092292722E-2</v>
      </c>
      <c r="L46" s="370">
        <v>0.23402763404868787</v>
      </c>
      <c r="M46" s="370">
        <v>0.21755179396051724</v>
      </c>
      <c r="N46" s="370">
        <v>4.2381117789262797E-2</v>
      </c>
      <c r="O46" s="370">
        <v>0.11103277983246747</v>
      </c>
      <c r="P46" s="370">
        <v>0.28467983327929475</v>
      </c>
      <c r="Q46" s="370">
        <v>0.19753386347788673</v>
      </c>
      <c r="R46" s="370">
        <v>0.20785566100352021</v>
      </c>
      <c r="S46" s="370">
        <v>0.19290112247208774</v>
      </c>
      <c r="T46" s="370">
        <v>0.19601885967651284</v>
      </c>
      <c r="U46" s="370">
        <v>0.2004458717578543</v>
      </c>
      <c r="V46" s="370">
        <v>0.17801424712710151</v>
      </c>
      <c r="W46" s="370">
        <v>0.17968722251031818</v>
      </c>
      <c r="X46" s="370">
        <v>0.25422836329948895</v>
      </c>
      <c r="Y46" s="370">
        <v>0.34673715455884868</v>
      </c>
      <c r="Z46" s="370">
        <v>7.0744430198025232E-2</v>
      </c>
      <c r="AA46" s="370">
        <v>0.13654952076677315</v>
      </c>
      <c r="AB46" s="370">
        <v>0.48251618559482062</v>
      </c>
      <c r="AC46" s="370">
        <v>0.40252218378442245</v>
      </c>
      <c r="AD46" s="370">
        <v>0.31439227022235533</v>
      </c>
      <c r="AE46" s="370">
        <v>5.4622350270852466E-2</v>
      </c>
      <c r="AF46" s="370">
        <v>0.36884830758302428</v>
      </c>
      <c r="AG46" s="370">
        <v>0.18042179614021467</v>
      </c>
      <c r="AH46" s="370">
        <v>0.351753812215997</v>
      </c>
      <c r="AI46" s="370">
        <v>0.5308449982881025</v>
      </c>
      <c r="AJ46" s="370">
        <v>0.50163334603597476</v>
      </c>
      <c r="AK46" s="370">
        <v>0.49922072097325781</v>
      </c>
      <c r="AL46" s="370">
        <v>0.34525361813281841</v>
      </c>
      <c r="AM46" s="370">
        <v>0.27271905819722003</v>
      </c>
      <c r="AN46" s="370">
        <v>0</v>
      </c>
      <c r="AO46" s="370">
        <v>1.2662527198429125E-2</v>
      </c>
      <c r="AP46" s="371">
        <v>0.25475569279079324</v>
      </c>
      <c r="AQ46" s="362"/>
      <c r="AR46" s="362"/>
      <c r="AS46" s="362"/>
      <c r="AT46" s="362"/>
      <c r="AU46" s="362"/>
      <c r="AV46" s="362"/>
      <c r="AW46" s="362"/>
      <c r="AX46" s="362"/>
      <c r="AY46" s="362"/>
      <c r="AZ46" s="362"/>
      <c r="BA46" s="362"/>
      <c r="BB46" s="362"/>
      <c r="BC46" s="362"/>
      <c r="BD46" s="362"/>
      <c r="BE46" s="362"/>
      <c r="BF46" s="362"/>
      <c r="BG46" s="362"/>
      <c r="BH46" s="362"/>
    </row>
    <row r="47" spans="1:60" x14ac:dyDescent="0.15">
      <c r="A47" s="171" t="s">
        <v>886</v>
      </c>
      <c r="B47" s="122" t="s">
        <v>59</v>
      </c>
      <c r="C47" s="369">
        <v>0.20192332887875691</v>
      </c>
      <c r="D47" s="370">
        <v>0.42302704705446459</v>
      </c>
      <c r="E47" s="370">
        <v>0.14757137560252132</v>
      </c>
      <c r="F47" s="370">
        <v>3.0700351774864087E-2</v>
      </c>
      <c r="G47" s="370">
        <v>8.1898332071121543E-2</v>
      </c>
      <c r="H47" s="370">
        <v>-1.8472402899089389E-2</v>
      </c>
      <c r="I47" s="370">
        <v>7.0310581705429892E-2</v>
      </c>
      <c r="J47" s="370">
        <v>6.5855640519120198E-2</v>
      </c>
      <c r="K47" s="370">
        <v>1.6357981791646395E-2</v>
      </c>
      <c r="L47" s="370">
        <v>1.3006987017992106E-3</v>
      </c>
      <c r="M47" s="370">
        <v>9.7585808473884705E-2</v>
      </c>
      <c r="N47" s="370">
        <v>8.0705521580020284E-2</v>
      </c>
      <c r="O47" s="370">
        <v>9.4984508483277483E-2</v>
      </c>
      <c r="P47" s="370">
        <v>2.9794825768718097E-2</v>
      </c>
      <c r="Q47" s="370">
        <v>0.10818880465261191</v>
      </c>
      <c r="R47" s="370">
        <v>0.1082194970236337</v>
      </c>
      <c r="S47" s="370">
        <v>2.3145912825749775E-2</v>
      </c>
      <c r="T47" s="370">
        <v>-4.1806657091113468E-2</v>
      </c>
      <c r="U47" s="370">
        <v>-2.2046099604215157E-2</v>
      </c>
      <c r="V47" s="370">
        <v>-5.0577641399674779E-2</v>
      </c>
      <c r="W47" s="370">
        <v>1.8032833467120358E-2</v>
      </c>
      <c r="X47" s="370">
        <v>3.1207189255445363E-2</v>
      </c>
      <c r="Y47" s="370">
        <v>2.690158311616303E-2</v>
      </c>
      <c r="Z47" s="370">
        <v>4.3466190324854888E-2</v>
      </c>
      <c r="AA47" s="370">
        <v>0.12646432374866878</v>
      </c>
      <c r="AB47" s="370">
        <v>3.5366648682672419E-2</v>
      </c>
      <c r="AC47" s="370">
        <v>0.12969195510943768</v>
      </c>
      <c r="AD47" s="370">
        <v>0.25122798182229611</v>
      </c>
      <c r="AE47" s="370">
        <v>0.40012232544181042</v>
      </c>
      <c r="AF47" s="370">
        <v>7.5031967848916234E-2</v>
      </c>
      <c r="AG47" s="370">
        <v>0.17291011784743704</v>
      </c>
      <c r="AH47" s="370">
        <v>0</v>
      </c>
      <c r="AI47" s="370">
        <v>1.8648081967352275E-2</v>
      </c>
      <c r="AJ47" s="370">
        <v>3.6486421526588111E-2</v>
      </c>
      <c r="AK47" s="370">
        <v>-5.7408757077983966E-3</v>
      </c>
      <c r="AL47" s="370">
        <v>8.9442499341088444E-2</v>
      </c>
      <c r="AM47" s="370">
        <v>9.047468045765987E-2</v>
      </c>
      <c r="AN47" s="370">
        <v>0</v>
      </c>
      <c r="AO47" s="370">
        <v>0.35371225388738525</v>
      </c>
      <c r="AP47" s="371">
        <v>9.6888587189489395E-2</v>
      </c>
      <c r="AQ47" s="362"/>
      <c r="AR47" s="362"/>
      <c r="AS47" s="362"/>
      <c r="AT47" s="362"/>
      <c r="AU47" s="362"/>
      <c r="AV47" s="362"/>
      <c r="AW47" s="362"/>
      <c r="AX47" s="362"/>
      <c r="AY47" s="362"/>
      <c r="AZ47" s="362"/>
      <c r="BA47" s="362"/>
      <c r="BB47" s="362"/>
      <c r="BC47" s="362"/>
      <c r="BD47" s="362"/>
      <c r="BE47" s="362"/>
      <c r="BF47" s="362"/>
      <c r="BG47" s="362"/>
      <c r="BH47" s="362"/>
    </row>
    <row r="48" spans="1:60" x14ac:dyDescent="0.15">
      <c r="A48" s="171" t="s">
        <v>887</v>
      </c>
      <c r="B48" s="122" t="s">
        <v>60</v>
      </c>
      <c r="C48" s="369">
        <v>0.16007651390089878</v>
      </c>
      <c r="D48" s="370">
        <v>6.6413486476472772E-2</v>
      </c>
      <c r="E48" s="370">
        <v>0.13961046042443673</v>
      </c>
      <c r="F48" s="370">
        <v>7.392602068009807E-2</v>
      </c>
      <c r="G48" s="370">
        <v>5.4268042089809169E-2</v>
      </c>
      <c r="H48" s="370">
        <v>0.10929814780400174</v>
      </c>
      <c r="I48" s="370">
        <v>5.5215477121794393E-2</v>
      </c>
      <c r="J48" s="370">
        <v>0.13907103732238971</v>
      </c>
      <c r="K48" s="370">
        <v>5.5459031204392245E-2</v>
      </c>
      <c r="L48" s="370">
        <v>9.7370411870079998E-2</v>
      </c>
      <c r="M48" s="370">
        <v>0.11715559351893869</v>
      </c>
      <c r="N48" s="370">
        <v>4.0468546607300121E-2</v>
      </c>
      <c r="O48" s="370">
        <v>3.3257050718900373E-2</v>
      </c>
      <c r="P48" s="370">
        <v>8.3120703347101421E-2</v>
      </c>
      <c r="Q48" s="370">
        <v>0.10684427992819311</v>
      </c>
      <c r="R48" s="370">
        <v>9.9308352474976866E-2</v>
      </c>
      <c r="S48" s="370">
        <v>0.13285933420783894</v>
      </c>
      <c r="T48" s="370">
        <v>0.18685755323799413</v>
      </c>
      <c r="U48" s="370">
        <v>0.15932025835682181</v>
      </c>
      <c r="V48" s="370">
        <v>0.19565136041693598</v>
      </c>
      <c r="W48" s="370">
        <v>9.8170965610814731E-2</v>
      </c>
      <c r="X48" s="370">
        <v>9.2690792535444835E-2</v>
      </c>
      <c r="Y48" s="370">
        <v>3.6899245397312326E-2</v>
      </c>
      <c r="Z48" s="370">
        <v>0.16885751023733073</v>
      </c>
      <c r="AA48" s="370">
        <v>0.20972843450479234</v>
      </c>
      <c r="AB48" s="370">
        <v>7.7263735275604706E-2</v>
      </c>
      <c r="AC48" s="370">
        <v>8.9997619597833659E-2</v>
      </c>
      <c r="AD48" s="370">
        <v>7.3964743693354179E-2</v>
      </c>
      <c r="AE48" s="370">
        <v>0.33709603842610397</v>
      </c>
      <c r="AF48" s="370">
        <v>0.13747182088769178</v>
      </c>
      <c r="AG48" s="370">
        <v>0.1389021778607121</v>
      </c>
      <c r="AH48" s="370">
        <v>0.34791471928582041</v>
      </c>
      <c r="AI48" s="370">
        <v>0.16939579920149175</v>
      </c>
      <c r="AJ48" s="370">
        <v>6.5380170085349215E-2</v>
      </c>
      <c r="AK48" s="370">
        <v>6.2639457307843247E-2</v>
      </c>
      <c r="AL48" s="370">
        <v>0.11482970678034696</v>
      </c>
      <c r="AM48" s="370">
        <v>9.1970262326410951E-2</v>
      </c>
      <c r="AN48" s="370">
        <v>0</v>
      </c>
      <c r="AO48" s="370">
        <v>4.9042084593748342E-2</v>
      </c>
      <c r="AP48" s="371">
        <v>0.12703738217098923</v>
      </c>
      <c r="AQ48" s="362"/>
      <c r="AR48" s="362"/>
      <c r="AS48" s="362"/>
      <c r="AT48" s="362"/>
      <c r="AU48" s="362"/>
      <c r="AV48" s="362"/>
      <c r="AW48" s="362"/>
      <c r="AX48" s="362"/>
      <c r="AY48" s="362"/>
      <c r="AZ48" s="362"/>
      <c r="BA48" s="362"/>
      <c r="BB48" s="362"/>
      <c r="BC48" s="362"/>
      <c r="BD48" s="362"/>
      <c r="BE48" s="362"/>
      <c r="BF48" s="362"/>
      <c r="BG48" s="362"/>
      <c r="BH48" s="362"/>
    </row>
    <row r="49" spans="1:60" x14ac:dyDescent="0.15">
      <c r="A49" s="171" t="s">
        <v>888</v>
      </c>
      <c r="B49" s="122" t="s">
        <v>61</v>
      </c>
      <c r="C49" s="369">
        <v>3.977674711107617E-2</v>
      </c>
      <c r="D49" s="370">
        <v>2.5379770285290849E-2</v>
      </c>
      <c r="E49" s="370">
        <v>5.1669611114746231E-2</v>
      </c>
      <c r="F49" s="370">
        <v>4.8662189532032829E-2</v>
      </c>
      <c r="G49" s="370">
        <v>5.8743250613228153E-2</v>
      </c>
      <c r="H49" s="370">
        <v>4.2557145511986617E-2</v>
      </c>
      <c r="I49" s="370">
        <v>2.6021710454937386E-2</v>
      </c>
      <c r="J49" s="370">
        <v>2.1258495884234972E-2</v>
      </c>
      <c r="K49" s="370">
        <v>8.0565014941969562E-2</v>
      </c>
      <c r="L49" s="370">
        <v>3.7258148547285486E-2</v>
      </c>
      <c r="M49" s="370">
        <v>3.1207934686033077E-2</v>
      </c>
      <c r="N49" s="370">
        <v>1.2900996108894806E-2</v>
      </c>
      <c r="O49" s="370">
        <v>8.0982491151578261E-3</v>
      </c>
      <c r="P49" s="370">
        <v>2.7565930959082628E-2</v>
      </c>
      <c r="Q49" s="370">
        <v>6.5928074418052608E-3</v>
      </c>
      <c r="R49" s="370">
        <v>9.4057576673720993E-3</v>
      </c>
      <c r="S49" s="370">
        <v>1.4514798942047625E-2</v>
      </c>
      <c r="T49" s="370">
        <v>7.8654842940111165E-3</v>
      </c>
      <c r="U49" s="370">
        <v>4.0442729049428913E-3</v>
      </c>
      <c r="V49" s="370">
        <v>1.2359076590214796E-2</v>
      </c>
      <c r="W49" s="370">
        <v>1.1458325933608484E-2</v>
      </c>
      <c r="X49" s="370">
        <v>2.5733968707598927E-2</v>
      </c>
      <c r="Y49" s="370">
        <v>3.7098464394058416E-2</v>
      </c>
      <c r="Z49" s="370">
        <v>2.581067604738578E-2</v>
      </c>
      <c r="AA49" s="370">
        <v>4.4472843450479235E-2</v>
      </c>
      <c r="AB49" s="370">
        <v>1.8613434043701107E-2</v>
      </c>
      <c r="AC49" s="370">
        <v>4.120250272356233E-2</v>
      </c>
      <c r="AD49" s="370">
        <v>2.0629414056584992E-2</v>
      </c>
      <c r="AE49" s="370">
        <v>4.9196047956754904E-2</v>
      </c>
      <c r="AF49" s="370">
        <v>6.6593831224495109E-2</v>
      </c>
      <c r="AG49" s="370">
        <v>3.2146927325326556E-2</v>
      </c>
      <c r="AH49" s="370">
        <v>1.5879958999341001E-3</v>
      </c>
      <c r="AI49" s="370">
        <v>1.2249263601096747E-2</v>
      </c>
      <c r="AJ49" s="370">
        <v>1.4781624874512069E-2</v>
      </c>
      <c r="AK49" s="370">
        <v>3.5241352245332737E-2</v>
      </c>
      <c r="AL49" s="370">
        <v>4.7635162407665507E-2</v>
      </c>
      <c r="AM49" s="370">
        <v>5.3464729475756756E-2</v>
      </c>
      <c r="AN49" s="370">
        <v>0</v>
      </c>
      <c r="AO49" s="370">
        <v>1.7502520830016452E-2</v>
      </c>
      <c r="AP49" s="371">
        <v>3.0450910777735898E-2</v>
      </c>
      <c r="AQ49" s="362"/>
      <c r="AR49" s="362"/>
      <c r="AS49" s="362"/>
      <c r="AT49" s="362"/>
      <c r="AU49" s="362"/>
      <c r="AV49" s="362"/>
      <c r="AW49" s="362"/>
      <c r="AX49" s="362"/>
      <c r="AY49" s="362"/>
      <c r="AZ49" s="362"/>
      <c r="BA49" s="362"/>
      <c r="BB49" s="362"/>
      <c r="BC49" s="362"/>
      <c r="BD49" s="362"/>
      <c r="BE49" s="362"/>
      <c r="BF49" s="362"/>
      <c r="BG49" s="362"/>
      <c r="BH49" s="362"/>
    </row>
    <row r="50" spans="1:60" x14ac:dyDescent="0.15">
      <c r="A50" s="171" t="s">
        <v>889</v>
      </c>
      <c r="B50" s="122" t="s">
        <v>165</v>
      </c>
      <c r="C50" s="369">
        <v>-6.955428032387391E-2</v>
      </c>
      <c r="D50" s="370">
        <v>-4.3534642460170435E-2</v>
      </c>
      <c r="E50" s="370">
        <v>-8.5061833409670877E-4</v>
      </c>
      <c r="F50" s="370">
        <v>0</v>
      </c>
      <c r="G50" s="370">
        <v>-4.0921509381292211E-3</v>
      </c>
      <c r="H50" s="370">
        <v>0</v>
      </c>
      <c r="I50" s="370">
        <v>0</v>
      </c>
      <c r="J50" s="370">
        <v>-2.0400322325092735E-6</v>
      </c>
      <c r="K50" s="370">
        <v>-1.2857043574953089E-3</v>
      </c>
      <c r="L50" s="370">
        <v>-5.3526695547292622E-6</v>
      </c>
      <c r="M50" s="370">
        <v>0</v>
      </c>
      <c r="N50" s="370">
        <v>-1.4034644519997613E-6</v>
      </c>
      <c r="O50" s="370">
        <v>0</v>
      </c>
      <c r="P50" s="370">
        <v>-9.3980104411896004E-6</v>
      </c>
      <c r="Q50" s="370">
        <v>-3.7090337225346054E-6</v>
      </c>
      <c r="R50" s="370">
        <v>-2.3166890806335217E-6</v>
      </c>
      <c r="S50" s="370">
        <v>-4.272828655298094E-6</v>
      </c>
      <c r="T50" s="370">
        <v>-6.2449259976269284E-6</v>
      </c>
      <c r="U50" s="370">
        <v>-3.2736546097967388E-6</v>
      </c>
      <c r="V50" s="370">
        <v>-6.8037856263224859E-6</v>
      </c>
      <c r="W50" s="370">
        <v>-1.2431537745700464E-5</v>
      </c>
      <c r="X50" s="370">
        <v>-1.3109510294242959E-5</v>
      </c>
      <c r="Y50" s="370">
        <v>-4.2721407079994791E-3</v>
      </c>
      <c r="Z50" s="370">
        <v>-5.0958345661965352E-4</v>
      </c>
      <c r="AA50" s="370">
        <v>-4.7406815761448347E-2</v>
      </c>
      <c r="AB50" s="370">
        <v>-5.6199982016005753E-6</v>
      </c>
      <c r="AC50" s="370">
        <v>-4.7886046499505673E-4</v>
      </c>
      <c r="AD50" s="370">
        <v>-1.5107536669315172E-2</v>
      </c>
      <c r="AE50" s="370">
        <v>-2.5569286752611135E-4</v>
      </c>
      <c r="AF50" s="370">
        <v>-3.6519245308229997E-3</v>
      </c>
      <c r="AG50" s="370">
        <v>-1.0018910693934802E-5</v>
      </c>
      <c r="AH50" s="370">
        <v>0</v>
      </c>
      <c r="AI50" s="370">
        <v>-2.6467916776312995E-3</v>
      </c>
      <c r="AJ50" s="370">
        <v>-1.1700595723691773E-2</v>
      </c>
      <c r="AK50" s="370">
        <v>-1.7968268206536974E-2</v>
      </c>
      <c r="AL50" s="370">
        <v>-4.4907562593924967E-5</v>
      </c>
      <c r="AM50" s="370">
        <v>-5.9113907855773891E-6</v>
      </c>
      <c r="AN50" s="370">
        <v>0</v>
      </c>
      <c r="AO50" s="370">
        <v>-5.0575810645863183E-3</v>
      </c>
      <c r="AP50" s="371">
        <v>-2.8031058222565243E-3</v>
      </c>
      <c r="AQ50" s="362"/>
      <c r="AR50" s="362"/>
      <c r="AS50" s="362"/>
      <c r="AT50" s="362"/>
      <c r="AU50" s="362"/>
      <c r="AV50" s="362"/>
      <c r="AW50" s="362"/>
      <c r="AX50" s="362"/>
      <c r="AY50" s="362"/>
      <c r="AZ50" s="362"/>
      <c r="BA50" s="362"/>
      <c r="BB50" s="362"/>
      <c r="BC50" s="362"/>
      <c r="BD50" s="362"/>
      <c r="BE50" s="362"/>
      <c r="BF50" s="362"/>
      <c r="BG50" s="362"/>
      <c r="BH50" s="362"/>
    </row>
    <row r="51" spans="1:60" x14ac:dyDescent="0.15">
      <c r="A51" s="178" t="s">
        <v>890</v>
      </c>
      <c r="B51" s="183" t="s">
        <v>63</v>
      </c>
      <c r="C51" s="372">
        <v>0.45559835442706287</v>
      </c>
      <c r="D51" s="373">
        <v>0.75268618006669141</v>
      </c>
      <c r="E51" s="373">
        <v>0.54437392309537835</v>
      </c>
      <c r="F51" s="373">
        <v>0.43870589489393452</v>
      </c>
      <c r="G51" s="373">
        <v>0.34475286065440297</v>
      </c>
      <c r="H51" s="373">
        <v>0.38075946230564334</v>
      </c>
      <c r="I51" s="373">
        <v>0.34846365126225565</v>
      </c>
      <c r="J51" s="373">
        <v>0.34395351446552858</v>
      </c>
      <c r="K51" s="373">
        <v>0.17658454374869692</v>
      </c>
      <c r="L51" s="373">
        <v>0.38846285604173653</v>
      </c>
      <c r="M51" s="373">
        <v>0.48074481107073264</v>
      </c>
      <c r="N51" s="373">
        <v>0.18361139472788579</v>
      </c>
      <c r="O51" s="373">
        <v>0.25434286685249258</v>
      </c>
      <c r="P51" s="373">
        <v>0.43996315979907052</v>
      </c>
      <c r="Q51" s="373">
        <v>0.43487307686601484</v>
      </c>
      <c r="R51" s="373">
        <v>0.43655457366550021</v>
      </c>
      <c r="S51" s="373">
        <v>0.37806842507808597</v>
      </c>
      <c r="T51" s="373">
        <v>0.36036657715606069</v>
      </c>
      <c r="U51" s="373">
        <v>0.35705096098131073</v>
      </c>
      <c r="V51" s="373">
        <v>0.35416935983181042</v>
      </c>
      <c r="W51" s="373">
        <v>0.31753876863842695</v>
      </c>
      <c r="X51" s="373">
        <v>0.42325583427831054</v>
      </c>
      <c r="Y51" s="373">
        <v>0.4648653814071988</v>
      </c>
      <c r="Z51" s="373">
        <v>0.31730063232183758</v>
      </c>
      <c r="AA51" s="373">
        <v>0.48346112886048986</v>
      </c>
      <c r="AB51" s="373">
        <v>0.63881395557953424</v>
      </c>
      <c r="AC51" s="373">
        <v>0.68525314795155101</v>
      </c>
      <c r="AD51" s="373">
        <v>0.67593274725947805</v>
      </c>
      <c r="AE51" s="373">
        <v>0.84446070241205662</v>
      </c>
      <c r="AF51" s="373">
        <v>0.66592996105891078</v>
      </c>
      <c r="AG51" s="373">
        <v>0.54039374319027167</v>
      </c>
      <c r="AH51" s="373">
        <v>0.7117725891390928</v>
      </c>
      <c r="AI51" s="373">
        <v>0.73782954027769521</v>
      </c>
      <c r="AJ51" s="373">
        <v>0.61729124416450643</v>
      </c>
      <c r="AK51" s="373">
        <v>0.61120704154286032</v>
      </c>
      <c r="AL51" s="373">
        <v>0.61182170200731456</v>
      </c>
      <c r="AM51" s="373">
        <v>0.52977968668784348</v>
      </c>
      <c r="AN51" s="373">
        <v>0</v>
      </c>
      <c r="AO51" s="373">
        <v>0.43207557183038792</v>
      </c>
      <c r="AP51" s="374">
        <v>0.52066079321387859</v>
      </c>
      <c r="AQ51" s="362"/>
      <c r="AR51" s="362"/>
      <c r="AS51" s="362"/>
      <c r="AT51" s="362"/>
      <c r="AU51" s="362"/>
      <c r="AV51" s="362"/>
      <c r="AW51" s="362"/>
      <c r="AX51" s="362"/>
      <c r="AY51" s="362"/>
      <c r="AZ51" s="362"/>
      <c r="BA51" s="362"/>
      <c r="BB51" s="362"/>
      <c r="BC51" s="362"/>
      <c r="BD51" s="362"/>
      <c r="BE51" s="362"/>
      <c r="BF51" s="362"/>
      <c r="BG51" s="362"/>
      <c r="BH51" s="362"/>
    </row>
    <row r="52" spans="1:60" x14ac:dyDescent="0.15">
      <c r="A52" s="363" t="s">
        <v>891</v>
      </c>
      <c r="B52" s="149" t="s">
        <v>288</v>
      </c>
      <c r="C52" s="375">
        <v>1</v>
      </c>
      <c r="D52" s="376">
        <v>1</v>
      </c>
      <c r="E52" s="376">
        <v>1</v>
      </c>
      <c r="F52" s="376">
        <v>1</v>
      </c>
      <c r="G52" s="376">
        <v>1</v>
      </c>
      <c r="H52" s="376">
        <v>1</v>
      </c>
      <c r="I52" s="376">
        <v>1</v>
      </c>
      <c r="J52" s="376">
        <v>1</v>
      </c>
      <c r="K52" s="376">
        <v>1</v>
      </c>
      <c r="L52" s="376">
        <v>1</v>
      </c>
      <c r="M52" s="376">
        <v>1</v>
      </c>
      <c r="N52" s="376">
        <v>1</v>
      </c>
      <c r="O52" s="376">
        <v>1</v>
      </c>
      <c r="P52" s="376">
        <v>1</v>
      </c>
      <c r="Q52" s="376">
        <v>1</v>
      </c>
      <c r="R52" s="376">
        <v>1</v>
      </c>
      <c r="S52" s="376">
        <v>1</v>
      </c>
      <c r="T52" s="376">
        <v>1</v>
      </c>
      <c r="U52" s="376">
        <v>1</v>
      </c>
      <c r="V52" s="376">
        <v>1</v>
      </c>
      <c r="W52" s="376">
        <v>1</v>
      </c>
      <c r="X52" s="376">
        <v>1</v>
      </c>
      <c r="Y52" s="376">
        <v>1</v>
      </c>
      <c r="Z52" s="376">
        <v>1</v>
      </c>
      <c r="AA52" s="376">
        <v>1</v>
      </c>
      <c r="AB52" s="376">
        <v>1</v>
      </c>
      <c r="AC52" s="376">
        <v>1</v>
      </c>
      <c r="AD52" s="376">
        <v>1</v>
      </c>
      <c r="AE52" s="376">
        <v>1</v>
      </c>
      <c r="AF52" s="376">
        <v>1</v>
      </c>
      <c r="AG52" s="376">
        <v>1</v>
      </c>
      <c r="AH52" s="376">
        <v>1</v>
      </c>
      <c r="AI52" s="376">
        <v>1</v>
      </c>
      <c r="AJ52" s="376">
        <v>1</v>
      </c>
      <c r="AK52" s="376">
        <v>1</v>
      </c>
      <c r="AL52" s="376">
        <v>1</v>
      </c>
      <c r="AM52" s="376">
        <v>1</v>
      </c>
      <c r="AN52" s="376">
        <v>1</v>
      </c>
      <c r="AO52" s="376">
        <v>1</v>
      </c>
      <c r="AP52" s="377">
        <v>1</v>
      </c>
      <c r="AQ52" s="362"/>
      <c r="AR52" s="362"/>
      <c r="AS52" s="362"/>
      <c r="AT52" s="362"/>
      <c r="AU52" s="362"/>
      <c r="AV52" s="362"/>
      <c r="AW52" s="362"/>
      <c r="AX52" s="362"/>
      <c r="AY52" s="362"/>
      <c r="AZ52" s="362"/>
      <c r="BA52" s="362"/>
      <c r="BB52" s="362"/>
      <c r="BC52" s="362"/>
      <c r="BD52" s="362"/>
      <c r="BE52" s="362"/>
      <c r="BF52" s="362"/>
      <c r="BG52" s="362"/>
      <c r="BH52" s="362"/>
    </row>
    <row r="53" spans="1:60" x14ac:dyDescent="0.15">
      <c r="A53" s="193" t="s">
        <v>892</v>
      </c>
    </row>
    <row r="55" spans="1:60" x14ac:dyDescent="0.15">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row>
    <row r="56" spans="1:60" x14ac:dyDescent="0.1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row>
    <row r="57" spans="1:60" x14ac:dyDescent="0.15">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row>
    <row r="58" spans="1:60" x14ac:dyDescent="0.15">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row>
    <row r="59" spans="1:60" x14ac:dyDescent="0.15">
      <c r="C59" s="362"/>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row>
    <row r="60" spans="1:60" x14ac:dyDescent="0.15">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row>
    <row r="61" spans="1:60" x14ac:dyDescent="0.15">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row>
    <row r="62" spans="1:60" x14ac:dyDescent="0.15">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row>
    <row r="63" spans="1:60" x14ac:dyDescent="0.15">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row>
    <row r="64" spans="1:60" x14ac:dyDescent="0.15">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row>
    <row r="65" spans="3:60" s="49" customFormat="1" x14ac:dyDescent="0.1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row>
    <row r="66" spans="3:60" s="49" customFormat="1" x14ac:dyDescent="0.15">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row>
    <row r="67" spans="3:60" s="49" customFormat="1" x14ac:dyDescent="0.15">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row>
    <row r="68" spans="3:60" s="49" customFormat="1" x14ac:dyDescent="0.15">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row>
    <row r="69" spans="3:60" s="49" customFormat="1" x14ac:dyDescent="0.15">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row>
    <row r="70" spans="3:60" s="49" customFormat="1" x14ac:dyDescent="0.15">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row>
    <row r="71" spans="3:60" s="49" customFormat="1" x14ac:dyDescent="0.15">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row>
    <row r="72" spans="3:60" s="49" customFormat="1" x14ac:dyDescent="0.15">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row>
    <row r="73" spans="3:60" s="49" customFormat="1" x14ac:dyDescent="0.15">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row>
    <row r="74" spans="3:60" s="49" customFormat="1" x14ac:dyDescent="0.15">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row>
    <row r="75" spans="3:60" s="49" customFormat="1" x14ac:dyDescent="0.15">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row>
    <row r="76" spans="3:60" s="49" customFormat="1" x14ac:dyDescent="0.15">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row>
    <row r="77" spans="3:60" s="49" customFormat="1" x14ac:dyDescent="0.15">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row>
    <row r="78" spans="3:60" s="49" customFormat="1" x14ac:dyDescent="0.15">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row>
    <row r="79" spans="3:60" s="49" customFormat="1" x14ac:dyDescent="0.15">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row>
    <row r="80" spans="3:60" s="49" customFormat="1" x14ac:dyDescent="0.15">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row>
    <row r="81" spans="3:60" s="49" customFormat="1" x14ac:dyDescent="0.15">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row>
    <row r="82" spans="3:60" s="49" customFormat="1" x14ac:dyDescent="0.15">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row>
    <row r="83" spans="3:60" s="49" customFormat="1" x14ac:dyDescent="0.15">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row>
    <row r="84" spans="3:60" s="49" customFormat="1" x14ac:dyDescent="0.15">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row>
    <row r="85" spans="3:60" s="49" customFormat="1" x14ac:dyDescent="0.15">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row>
    <row r="86" spans="3:60" s="49" customFormat="1" x14ac:dyDescent="0.15">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row>
    <row r="87" spans="3:60" s="49" customFormat="1" x14ac:dyDescent="0.15">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row>
    <row r="88" spans="3:60" s="49" customFormat="1" x14ac:dyDescent="0.15">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row>
    <row r="89" spans="3:60" s="49" customFormat="1" x14ac:dyDescent="0.15">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row>
    <row r="90" spans="3:60" s="49" customFormat="1" x14ac:dyDescent="0.15">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row>
    <row r="91" spans="3:60" s="49" customFormat="1" x14ac:dyDescent="0.15">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row>
    <row r="92" spans="3:60" s="49" customFormat="1" x14ac:dyDescent="0.15">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2"/>
      <c r="BC92" s="362"/>
      <c r="BD92" s="362"/>
      <c r="BE92" s="362"/>
      <c r="BF92" s="362"/>
      <c r="BG92" s="362"/>
      <c r="BH92" s="362"/>
    </row>
    <row r="93" spans="3:60" s="49" customFormat="1" x14ac:dyDescent="0.15">
      <c r="C93" s="362"/>
      <c r="D93" s="362"/>
      <c r="E93" s="362"/>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row>
    <row r="94" spans="3:60" s="49" customFormat="1" x14ac:dyDescent="0.15">
      <c r="C94" s="362"/>
      <c r="D94" s="362"/>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row>
    <row r="95" spans="3:60" s="49" customFormat="1" x14ac:dyDescent="0.15">
      <c r="C95" s="362"/>
      <c r="D95" s="362"/>
      <c r="E95" s="362"/>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2"/>
      <c r="BE95" s="362"/>
      <c r="BF95" s="362"/>
      <c r="BG95" s="362"/>
      <c r="BH95" s="362"/>
    </row>
    <row r="96" spans="3:60" s="49" customFormat="1" x14ac:dyDescent="0.15">
      <c r="C96" s="362"/>
      <c r="D96" s="362"/>
      <c r="E96" s="362"/>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row>
    <row r="97" spans="3:60" s="49" customFormat="1" x14ac:dyDescent="0.15">
      <c r="C97" s="362"/>
      <c r="D97" s="362"/>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row>
    <row r="98" spans="3:60" s="49" customFormat="1" x14ac:dyDescent="0.15">
      <c r="C98" s="362"/>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row>
    <row r="99" spans="3:60" s="49" customFormat="1" x14ac:dyDescent="0.15">
      <c r="C99" s="362"/>
      <c r="D99" s="362"/>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row>
    <row r="100" spans="3:60" s="49" customFormat="1" x14ac:dyDescent="0.15">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row>
    <row r="101" spans="3:60" s="49" customFormat="1" x14ac:dyDescent="0.15">
      <c r="C101" s="362"/>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row>
    <row r="102" spans="3:60" s="49" customFormat="1" x14ac:dyDescent="0.15">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row>
    <row r="103" spans="3:60" s="49" customFormat="1" x14ac:dyDescent="0.15">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row>
    <row r="104" spans="3:60" s="49" customFormat="1" x14ac:dyDescent="0.15">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row>
    <row r="105" spans="3:60" s="49" customFormat="1" x14ac:dyDescent="0.15">
      <c r="C105" s="362"/>
      <c r="D105" s="362"/>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row>
    <row r="106" spans="3:60" s="49" customFormat="1" x14ac:dyDescent="0.15">
      <c r="C106" s="362"/>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row>
    <row r="107" spans="3:60" s="49" customFormat="1" x14ac:dyDescent="0.15">
      <c r="C107" s="362"/>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row>
    <row r="108" spans="3:60" s="49" customFormat="1" x14ac:dyDescent="0.15">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row>
    <row r="109" spans="3:60" s="49" customFormat="1" x14ac:dyDescent="0.15">
      <c r="C109" s="362"/>
      <c r="D109" s="362"/>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362"/>
      <c r="AV109" s="362"/>
      <c r="AW109" s="362"/>
      <c r="AX109" s="362"/>
      <c r="AY109" s="362"/>
      <c r="AZ109" s="362"/>
      <c r="BA109" s="362"/>
      <c r="BB109" s="362"/>
      <c r="BC109" s="362"/>
      <c r="BD109" s="362"/>
      <c r="BE109" s="362"/>
      <c r="BF109" s="362"/>
      <c r="BG109" s="362"/>
      <c r="BH109" s="362"/>
    </row>
    <row r="110" spans="3:60" s="49" customFormat="1" x14ac:dyDescent="0.15">
      <c r="C110" s="362"/>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row>
    <row r="111" spans="3:60" s="49" customFormat="1" x14ac:dyDescent="0.15">
      <c r="C111" s="362"/>
      <c r="D111" s="362"/>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row>
    <row r="112" spans="3:60" s="49" customFormat="1" x14ac:dyDescent="0.15">
      <c r="C112" s="362"/>
      <c r="D112" s="362"/>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row>
    <row r="113" spans="3:60" s="49" customFormat="1" x14ac:dyDescent="0.15">
      <c r="C113" s="362"/>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2"/>
      <c r="BC113" s="362"/>
      <c r="BD113" s="362"/>
      <c r="BE113" s="362"/>
      <c r="BF113" s="362"/>
      <c r="BG113" s="362"/>
      <c r="BH113" s="362"/>
    </row>
    <row r="114" spans="3:60" s="49" customFormat="1" x14ac:dyDescent="0.15">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362"/>
      <c r="BG114" s="362"/>
      <c r="BH114" s="362"/>
    </row>
    <row r="115" spans="3:60" s="49" customFormat="1" x14ac:dyDescent="0.15">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c r="BG115" s="362"/>
      <c r="BH115" s="362"/>
    </row>
    <row r="116" spans="3:60" s="49" customFormat="1" x14ac:dyDescent="0.15">
      <c r="C116" s="362"/>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2"/>
      <c r="BC116" s="362"/>
      <c r="BD116" s="362"/>
      <c r="BE116" s="362"/>
      <c r="BF116" s="362"/>
      <c r="BG116" s="362"/>
      <c r="BH116" s="362"/>
    </row>
    <row r="117" spans="3:60" s="49" customFormat="1" x14ac:dyDescent="0.15">
      <c r="C117" s="362"/>
      <c r="D117" s="362"/>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c r="BC117" s="362"/>
      <c r="BD117" s="362"/>
      <c r="BE117" s="362"/>
      <c r="BF117" s="362"/>
      <c r="BG117" s="362"/>
      <c r="BH117" s="362"/>
    </row>
    <row r="118" spans="3:60" s="49" customFormat="1" x14ac:dyDescent="0.15">
      <c r="C118" s="362"/>
      <c r="D118" s="362"/>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2"/>
      <c r="BC118" s="362"/>
      <c r="BD118" s="362"/>
      <c r="BE118" s="362"/>
      <c r="BF118" s="362"/>
      <c r="BG118" s="362"/>
      <c r="BH118" s="362"/>
    </row>
    <row r="119" spans="3:60" s="49" customFormat="1" x14ac:dyDescent="0.15">
      <c r="C119" s="362"/>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row>
  </sheetData>
  <phoneticPr fontId="5"/>
  <pageMargins left="0.78740157480314965" right="0.78740157480314965" top="0.78740157480314965" bottom="0.78740157480314965" header="0.51181102362204722" footer="0.27559055118110237"/>
  <pageSetup paperSize="9" scale="92" fitToWidth="5" orientation="landscape" verticalDpi="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P45"/>
  <sheetViews>
    <sheetView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RowHeight="13.5" x14ac:dyDescent="0.15"/>
  <cols>
    <col min="1" max="1" width="4.875" customWidth="1"/>
    <col min="2" max="2" width="25.625" customWidth="1"/>
    <col min="3" max="41" width="9.125" customWidth="1"/>
  </cols>
  <sheetData>
    <row r="1" spans="1:42" x14ac:dyDescent="0.15">
      <c r="A1" s="115" t="s">
        <v>876</v>
      </c>
      <c r="F1" t="s">
        <v>1</v>
      </c>
    </row>
    <row r="2" spans="1:42" x14ac:dyDescent="0.15">
      <c r="A2" s="1" t="s">
        <v>264</v>
      </c>
    </row>
    <row r="3" spans="1:42" s="5" customFormat="1" ht="12" x14ac:dyDescent="0.15">
      <c r="A3" s="3" t="s">
        <v>1</v>
      </c>
      <c r="B3" s="4"/>
      <c r="C3" s="116" t="s">
        <v>219</v>
      </c>
      <c r="D3" s="116" t="s">
        <v>177</v>
      </c>
      <c r="E3" s="116" t="s">
        <v>178</v>
      </c>
      <c r="F3" s="116" t="s">
        <v>179</v>
      </c>
      <c r="G3" s="116" t="s">
        <v>180</v>
      </c>
      <c r="H3" s="117" t="s">
        <v>181</v>
      </c>
      <c r="I3" s="117" t="s">
        <v>182</v>
      </c>
      <c r="J3" s="117" t="s">
        <v>183</v>
      </c>
      <c r="K3" s="117" t="s">
        <v>184</v>
      </c>
      <c r="L3" s="117" t="s">
        <v>2</v>
      </c>
      <c r="M3" s="117" t="s">
        <v>3</v>
      </c>
      <c r="N3" s="117" t="s">
        <v>4</v>
      </c>
      <c r="O3" s="117" t="s">
        <v>5</v>
      </c>
      <c r="P3" s="117" t="s">
        <v>6</v>
      </c>
      <c r="Q3" s="117" t="s">
        <v>7</v>
      </c>
      <c r="R3" s="117" t="s">
        <v>8</v>
      </c>
      <c r="S3" s="117" t="s">
        <v>9</v>
      </c>
      <c r="T3" s="117" t="s">
        <v>10</v>
      </c>
      <c r="U3" s="117" t="s">
        <v>11</v>
      </c>
      <c r="V3" s="117" t="s">
        <v>12</v>
      </c>
      <c r="W3" s="117" t="s">
        <v>13</v>
      </c>
      <c r="X3" s="117" t="s">
        <v>14</v>
      </c>
      <c r="Y3" s="117" t="s">
        <v>15</v>
      </c>
      <c r="Z3" s="117" t="s">
        <v>16</v>
      </c>
      <c r="AA3" s="117" t="s">
        <v>17</v>
      </c>
      <c r="AB3" s="117" t="s">
        <v>18</v>
      </c>
      <c r="AC3" s="117" t="s">
        <v>19</v>
      </c>
      <c r="AD3" s="117" t="s">
        <v>20</v>
      </c>
      <c r="AE3" s="117" t="s">
        <v>21</v>
      </c>
      <c r="AF3" s="117" t="s">
        <v>22</v>
      </c>
      <c r="AG3" s="117" t="s">
        <v>23</v>
      </c>
      <c r="AH3" s="117" t="s">
        <v>24</v>
      </c>
      <c r="AI3" s="117" t="s">
        <v>25</v>
      </c>
      <c r="AJ3" s="117" t="s">
        <v>26</v>
      </c>
      <c r="AK3" s="117" t="s">
        <v>56</v>
      </c>
      <c r="AL3" s="116" t="s">
        <v>156</v>
      </c>
      <c r="AM3" s="116">
        <v>37</v>
      </c>
      <c r="AN3" s="116">
        <v>38</v>
      </c>
      <c r="AO3" s="116">
        <v>39</v>
      </c>
      <c r="AP3" s="118"/>
    </row>
    <row r="4" spans="1:42" s="5" customFormat="1" ht="33" customHeight="1" x14ac:dyDescent="0.15">
      <c r="A4" s="6"/>
      <c r="B4" s="7" t="s">
        <v>287</v>
      </c>
      <c r="C4" s="119" t="s">
        <v>220</v>
      </c>
      <c r="D4" s="119" t="s">
        <v>221</v>
      </c>
      <c r="E4" s="119" t="s">
        <v>222</v>
      </c>
      <c r="F4" s="119" t="s">
        <v>27</v>
      </c>
      <c r="G4" s="119" t="s">
        <v>151</v>
      </c>
      <c r="H4" s="120" t="s">
        <v>28</v>
      </c>
      <c r="I4" s="120" t="s">
        <v>223</v>
      </c>
      <c r="J4" s="120" t="s">
        <v>29</v>
      </c>
      <c r="K4" s="120" t="s">
        <v>30</v>
      </c>
      <c r="L4" s="120" t="s">
        <v>469</v>
      </c>
      <c r="M4" s="120" t="s">
        <v>31</v>
      </c>
      <c r="N4" s="120" t="s">
        <v>32</v>
      </c>
      <c r="O4" s="120" t="s">
        <v>33</v>
      </c>
      <c r="P4" s="120" t="s">
        <v>34</v>
      </c>
      <c r="Q4" s="120" t="s">
        <v>225</v>
      </c>
      <c r="R4" s="120" t="s">
        <v>226</v>
      </c>
      <c r="S4" s="120" t="s">
        <v>227</v>
      </c>
      <c r="T4" s="120" t="s">
        <v>228</v>
      </c>
      <c r="U4" s="120" t="s">
        <v>35</v>
      </c>
      <c r="V4" s="120" t="s">
        <v>878</v>
      </c>
      <c r="W4" s="120" t="s">
        <v>153</v>
      </c>
      <c r="X4" s="120" t="s">
        <v>55</v>
      </c>
      <c r="Y4" s="120" t="s">
        <v>36</v>
      </c>
      <c r="Z4" s="120" t="s">
        <v>154</v>
      </c>
      <c r="AA4" s="120" t="s">
        <v>229</v>
      </c>
      <c r="AB4" s="120" t="s">
        <v>230</v>
      </c>
      <c r="AC4" s="120" t="s">
        <v>231</v>
      </c>
      <c r="AD4" s="120" t="s">
        <v>37</v>
      </c>
      <c r="AE4" s="120" t="s">
        <v>38</v>
      </c>
      <c r="AF4" s="120" t="s">
        <v>471</v>
      </c>
      <c r="AG4" s="120" t="s">
        <v>155</v>
      </c>
      <c r="AH4" s="120" t="s">
        <v>39</v>
      </c>
      <c r="AI4" s="120" t="s">
        <v>40</v>
      </c>
      <c r="AJ4" s="120" t="s">
        <v>233</v>
      </c>
      <c r="AK4" s="120" t="s">
        <v>472</v>
      </c>
      <c r="AL4" s="119" t="s">
        <v>41</v>
      </c>
      <c r="AM4" s="119" t="s">
        <v>879</v>
      </c>
      <c r="AN4" s="119" t="s">
        <v>236</v>
      </c>
      <c r="AO4" s="119" t="s">
        <v>237</v>
      </c>
      <c r="AP4" s="121" t="s">
        <v>168</v>
      </c>
    </row>
    <row r="5" spans="1:42" s="5" customFormat="1" ht="12" x14ac:dyDescent="0.15">
      <c r="A5" s="8" t="s">
        <v>219</v>
      </c>
      <c r="B5" s="9" t="s">
        <v>220</v>
      </c>
      <c r="C5" s="378">
        <v>1.0230575269407449</v>
      </c>
      <c r="D5" s="378">
        <v>3.0336405151010237E-4</v>
      </c>
      <c r="E5" s="378">
        <v>9.2746662931169851E-4</v>
      </c>
      <c r="F5" s="378">
        <v>1.0675991898499865E-5</v>
      </c>
      <c r="G5" s="378">
        <v>3.0739857940812333E-2</v>
      </c>
      <c r="H5" s="378">
        <v>1.5570989563195694E-3</v>
      </c>
      <c r="I5" s="378">
        <v>6.4888325044517905E-5</v>
      </c>
      <c r="J5" s="378">
        <v>3.0702239383130318E-4</v>
      </c>
      <c r="K5" s="378">
        <v>3.8462574454671976E-6</v>
      </c>
      <c r="L5" s="378">
        <v>9.7381687350662138E-4</v>
      </c>
      <c r="M5" s="378">
        <v>2.1661663136021259E-5</v>
      </c>
      <c r="N5" s="378">
        <v>5.8518752431162365E-6</v>
      </c>
      <c r="O5" s="378">
        <v>1.0442725485007035E-5</v>
      </c>
      <c r="P5" s="378">
        <v>6.6353584792680511E-6</v>
      </c>
      <c r="Q5" s="378">
        <v>5.4330783361924509E-6</v>
      </c>
      <c r="R5" s="378">
        <v>1.0520306415648242E-5</v>
      </c>
      <c r="S5" s="378">
        <v>1.5360664773870214E-5</v>
      </c>
      <c r="T5" s="378">
        <v>9.3142486284755441E-6</v>
      </c>
      <c r="U5" s="378">
        <v>1.3801152838635073E-5</v>
      </c>
      <c r="V5" s="378">
        <v>1.4010776749535248E-5</v>
      </c>
      <c r="W5" s="378">
        <v>1.002009759010692E-5</v>
      </c>
      <c r="X5" s="378">
        <v>8.934653962694274E-4</v>
      </c>
      <c r="Y5" s="378">
        <v>1.8398730684404094E-4</v>
      </c>
      <c r="Z5" s="378">
        <v>8.5892605230560923E-6</v>
      </c>
      <c r="AA5" s="378">
        <v>2.3575114403805806E-5</v>
      </c>
      <c r="AB5" s="378">
        <v>9.4547560118175235E-6</v>
      </c>
      <c r="AC5" s="378">
        <v>3.7193394622509821E-5</v>
      </c>
      <c r="AD5" s="378">
        <v>8.9350979241705119E-6</v>
      </c>
      <c r="AE5" s="378">
        <v>4.9314563228432059E-6</v>
      </c>
      <c r="AF5" s="378">
        <v>1.2859739544594795E-5</v>
      </c>
      <c r="AG5" s="378">
        <v>3.033854581608002E-5</v>
      </c>
      <c r="AH5" s="378">
        <v>1.4935350381396411E-5</v>
      </c>
      <c r="AI5" s="378">
        <v>3.9288072685559E-4</v>
      </c>
      <c r="AJ5" s="378">
        <v>5.1279676949279797E-4</v>
      </c>
      <c r="AK5" s="378">
        <v>4.2326574567893752E-4</v>
      </c>
      <c r="AL5" s="378">
        <v>1.2287311575676244E-5</v>
      </c>
      <c r="AM5" s="378">
        <v>4.306942152211969E-3</v>
      </c>
      <c r="AN5" s="378">
        <v>3.3906154868247184E-5</v>
      </c>
      <c r="AO5" s="378">
        <v>4.1131851915598791E-5</v>
      </c>
      <c r="AP5" s="169">
        <v>1.0650200924393634</v>
      </c>
    </row>
    <row r="6" spans="1:42" s="5" customFormat="1" ht="12" x14ac:dyDescent="0.15">
      <c r="A6" s="10" t="s">
        <v>177</v>
      </c>
      <c r="B6" s="9" t="s">
        <v>221</v>
      </c>
      <c r="C6" s="378">
        <v>1.2109653161889176E-4</v>
      </c>
      <c r="D6" s="378">
        <v>1.0435009585960251</v>
      </c>
      <c r="E6" s="378">
        <v>1.0362040967411852E-4</v>
      </c>
      <c r="F6" s="378">
        <v>9.9955874878625452E-6</v>
      </c>
      <c r="G6" s="378">
        <v>2.4108266018057326E-4</v>
      </c>
      <c r="H6" s="378">
        <v>1.8885216560315629E-5</v>
      </c>
      <c r="I6" s="378">
        <v>7.6616131775545885E-3</v>
      </c>
      <c r="J6" s="378">
        <v>1.3609560075539858E-4</v>
      </c>
      <c r="K6" s="378">
        <v>2.422070262284252E-6</v>
      </c>
      <c r="L6" s="378">
        <v>1.8978188886969546E-5</v>
      </c>
      <c r="M6" s="378">
        <v>3.5339834449822088E-5</v>
      </c>
      <c r="N6" s="378">
        <v>4.3450423408155612E-6</v>
      </c>
      <c r="O6" s="378">
        <v>8.0050037657544307E-6</v>
      </c>
      <c r="P6" s="378">
        <v>1.1303187828245597E-5</v>
      </c>
      <c r="Q6" s="378">
        <v>3.5516060017785263E-6</v>
      </c>
      <c r="R6" s="378">
        <v>4.9825004607386446E-6</v>
      </c>
      <c r="S6" s="378">
        <v>1.3584052532171703E-5</v>
      </c>
      <c r="T6" s="378">
        <v>1.0950820748267577E-5</v>
      </c>
      <c r="U6" s="378">
        <v>1.5981422652835634E-5</v>
      </c>
      <c r="V6" s="378">
        <v>1.4869062919293532E-5</v>
      </c>
      <c r="W6" s="378">
        <v>8.5921435148394473E-6</v>
      </c>
      <c r="X6" s="378">
        <v>4.5760157807368145E-4</v>
      </c>
      <c r="Y6" s="378">
        <v>1.0140882650993419E-4</v>
      </c>
      <c r="Z6" s="378">
        <v>1.1315163232172246E-5</v>
      </c>
      <c r="AA6" s="378">
        <v>1.3949571726374906E-5</v>
      </c>
      <c r="AB6" s="378">
        <v>1.2141602813193723E-5</v>
      </c>
      <c r="AC6" s="378">
        <v>1.8192463121163182E-5</v>
      </c>
      <c r="AD6" s="378">
        <v>1.4442797671727377E-5</v>
      </c>
      <c r="AE6" s="378">
        <v>3.3621593390904171E-6</v>
      </c>
      <c r="AF6" s="378">
        <v>1.41373783803649E-5</v>
      </c>
      <c r="AG6" s="378">
        <v>3.0865552092034833E-5</v>
      </c>
      <c r="AH6" s="378">
        <v>9.787140233550903E-6</v>
      </c>
      <c r="AI6" s="378">
        <v>3.8032966642154936E-5</v>
      </c>
      <c r="AJ6" s="378">
        <v>4.6218300900710859E-5</v>
      </c>
      <c r="AK6" s="378">
        <v>4.161685840546573E-5</v>
      </c>
      <c r="AL6" s="378">
        <v>1.0130126651527849E-5</v>
      </c>
      <c r="AM6" s="378">
        <v>4.9511937204183172E-4</v>
      </c>
      <c r="AN6" s="378">
        <v>7.2793085528827163E-4</v>
      </c>
      <c r="AO6" s="378">
        <v>8.3979810401774184E-6</v>
      </c>
      <c r="AP6" s="176">
        <v>1.0540009034103845</v>
      </c>
    </row>
    <row r="7" spans="1:42" s="5" customFormat="1" ht="12" x14ac:dyDescent="0.15">
      <c r="A7" s="10" t="s">
        <v>178</v>
      </c>
      <c r="B7" s="9" t="s">
        <v>222</v>
      </c>
      <c r="C7" s="378">
        <v>3.158092220443926E-4</v>
      </c>
      <c r="D7" s="378">
        <v>3.8499233440010728E-5</v>
      </c>
      <c r="E7" s="378">
        <v>1.0264562238546846</v>
      </c>
      <c r="F7" s="378">
        <v>1.2467559164063945E-5</v>
      </c>
      <c r="G7" s="378">
        <v>8.8735421867348757E-3</v>
      </c>
      <c r="H7" s="378">
        <v>3.5554361875805579E-5</v>
      </c>
      <c r="I7" s="378">
        <v>2.6478700719887709E-5</v>
      </c>
      <c r="J7" s="378">
        <v>5.1404440329937251E-5</v>
      </c>
      <c r="K7" s="378">
        <v>1.5903498627942413E-5</v>
      </c>
      <c r="L7" s="378">
        <v>6.9651420776748884E-6</v>
      </c>
      <c r="M7" s="378">
        <v>2.0364225385844445E-5</v>
      </c>
      <c r="N7" s="378">
        <v>1.5053425686521131E-5</v>
      </c>
      <c r="O7" s="378">
        <v>4.4864913555309691E-5</v>
      </c>
      <c r="P7" s="378">
        <v>1.1244709641793305E-5</v>
      </c>
      <c r="Q7" s="378">
        <v>4.3304814194936804E-6</v>
      </c>
      <c r="R7" s="378">
        <v>7.6418535858015644E-6</v>
      </c>
      <c r="S7" s="378">
        <v>1.7033558359372855E-5</v>
      </c>
      <c r="T7" s="378">
        <v>1.1145802313528923E-5</v>
      </c>
      <c r="U7" s="378">
        <v>7.2676431022864542E-6</v>
      </c>
      <c r="V7" s="378">
        <v>1.1221498212822727E-5</v>
      </c>
      <c r="W7" s="378">
        <v>5.8409738315835668E-6</v>
      </c>
      <c r="X7" s="378">
        <v>6.0698830394061284E-3</v>
      </c>
      <c r="Y7" s="378">
        <v>8.3413168944276235E-6</v>
      </c>
      <c r="Z7" s="378">
        <v>1.847423467291122E-5</v>
      </c>
      <c r="AA7" s="378">
        <v>1.1453591807839793E-5</v>
      </c>
      <c r="AB7" s="378">
        <v>9.7779218634611775E-6</v>
      </c>
      <c r="AC7" s="378">
        <v>1.3830738756135889E-5</v>
      </c>
      <c r="AD7" s="378">
        <v>2.4420831616333851E-5</v>
      </c>
      <c r="AE7" s="378">
        <v>3.4229299887722304E-6</v>
      </c>
      <c r="AF7" s="378">
        <v>9.8311619209479086E-6</v>
      </c>
      <c r="AG7" s="378">
        <v>4.2550313021092205E-5</v>
      </c>
      <c r="AH7" s="378">
        <v>1.9147575816661101E-5</v>
      </c>
      <c r="AI7" s="378">
        <v>7.704320012918513E-5</v>
      </c>
      <c r="AJ7" s="378">
        <v>4.3082636270517556E-4</v>
      </c>
      <c r="AK7" s="378">
        <v>7.3994561638666045E-5</v>
      </c>
      <c r="AL7" s="378">
        <v>1.4709569166368317E-5</v>
      </c>
      <c r="AM7" s="378">
        <v>3.0793362479511316E-3</v>
      </c>
      <c r="AN7" s="378">
        <v>8.2965352017140049E-5</v>
      </c>
      <c r="AO7" s="378">
        <v>2.1954769991207347E-5</v>
      </c>
      <c r="AP7" s="176">
        <v>1.0460008210041565</v>
      </c>
    </row>
    <row r="8" spans="1:42" s="5" customFormat="1" ht="12" x14ac:dyDescent="0.15">
      <c r="A8" s="10" t="s">
        <v>179</v>
      </c>
      <c r="B8" s="9" t="s">
        <v>27</v>
      </c>
      <c r="C8" s="378">
        <v>1.382942137420438E-4</v>
      </c>
      <c r="D8" s="378">
        <v>8.0885247437661502E-5</v>
      </c>
      <c r="E8" s="378">
        <v>1.630795972550243E-4</v>
      </c>
      <c r="F8" s="378">
        <v>1.0004823817987401</v>
      </c>
      <c r="G8" s="378">
        <v>1.8475181249475958E-4</v>
      </c>
      <c r="H8" s="378">
        <v>2.5832955986967049E-4</v>
      </c>
      <c r="I8" s="378">
        <v>5.0408956030444357E-4</v>
      </c>
      <c r="J8" s="378">
        <v>4.9958544962033866E-4</v>
      </c>
      <c r="K8" s="378">
        <v>1.3640284110785886E-2</v>
      </c>
      <c r="L8" s="378">
        <v>3.1486713296396198E-4</v>
      </c>
      <c r="M8" s="378">
        <v>2.0389905376701468E-3</v>
      </c>
      <c r="N8" s="378">
        <v>1.4929367153001193E-3</v>
      </c>
      <c r="O8" s="378">
        <v>2.8840986790198584E-3</v>
      </c>
      <c r="P8" s="378">
        <v>3.6853256659012652E-4</v>
      </c>
      <c r="Q8" s="378">
        <v>2.1176590898620566E-4</v>
      </c>
      <c r="R8" s="378">
        <v>1.700866180554753E-4</v>
      </c>
      <c r="S8" s="378">
        <v>1.5477513146368535E-4</v>
      </c>
      <c r="T8" s="378">
        <v>2.8220836350454698E-4</v>
      </c>
      <c r="U8" s="378">
        <v>1.7868126197429974E-4</v>
      </c>
      <c r="V8" s="378">
        <v>9.2313585483206224E-5</v>
      </c>
      <c r="W8" s="378">
        <v>2.2179210520916791E-4</v>
      </c>
      <c r="X8" s="378">
        <v>2.0227628596289872E-4</v>
      </c>
      <c r="Y8" s="378">
        <v>2.8259149376801829E-4</v>
      </c>
      <c r="Z8" s="378">
        <v>8.082131302572829E-3</v>
      </c>
      <c r="AA8" s="378">
        <v>4.5840176039199903E-4</v>
      </c>
      <c r="AB8" s="378">
        <v>7.9882958823959704E-4</v>
      </c>
      <c r="AC8" s="378">
        <v>2.6985497050665132E-4</v>
      </c>
      <c r="AD8" s="378">
        <v>6.830674575810755E-5</v>
      </c>
      <c r="AE8" s="378">
        <v>4.2565771045943527E-5</v>
      </c>
      <c r="AF8" s="378">
        <v>2.2373312953129703E-4</v>
      </c>
      <c r="AG8" s="378">
        <v>8.3815612732574812E-5</v>
      </c>
      <c r="AH8" s="378">
        <v>1.599475953414067E-4</v>
      </c>
      <c r="AI8" s="378">
        <v>1.8699596321005235E-4</v>
      </c>
      <c r="AJ8" s="378">
        <v>1.4239261950235214E-4</v>
      </c>
      <c r="AK8" s="378">
        <v>7.5710588927148603E-5</v>
      </c>
      <c r="AL8" s="378">
        <v>7.546555380351548E-5</v>
      </c>
      <c r="AM8" s="378">
        <v>3.5009455845540265E-4</v>
      </c>
      <c r="AN8" s="378">
        <v>1.0397143801036697E-4</v>
      </c>
      <c r="AO8" s="378">
        <v>1.5688354791765447E-4</v>
      </c>
      <c r="AP8" s="176">
        <v>1.0361266984821482</v>
      </c>
    </row>
    <row r="9" spans="1:42" s="5" customFormat="1" ht="12" x14ac:dyDescent="0.15">
      <c r="A9" s="10" t="s">
        <v>180</v>
      </c>
      <c r="B9" s="9" t="s">
        <v>151</v>
      </c>
      <c r="C9" s="378">
        <v>3.729884400747456E-2</v>
      </c>
      <c r="D9" s="378">
        <v>3.9789609816755032E-3</v>
      </c>
      <c r="E9" s="378">
        <v>3.1545823706301546E-2</v>
      </c>
      <c r="F9" s="378">
        <v>4.5667482730070911E-5</v>
      </c>
      <c r="G9" s="378">
        <v>1.0619023993590695</v>
      </c>
      <c r="H9" s="378">
        <v>1.5727850183009963E-3</v>
      </c>
      <c r="I9" s="378">
        <v>4.3937376547185009E-4</v>
      </c>
      <c r="J9" s="378">
        <v>2.5800938863399111E-3</v>
      </c>
      <c r="K9" s="378">
        <v>1.3441103955905391E-5</v>
      </c>
      <c r="L9" s="378">
        <v>1.4353683040874217E-4</v>
      </c>
      <c r="M9" s="378">
        <v>1.3008200512167487E-4</v>
      </c>
      <c r="N9" s="378">
        <v>2.176512553132138E-5</v>
      </c>
      <c r="O9" s="378">
        <v>3.3347822493614528E-5</v>
      </c>
      <c r="P9" s="378">
        <v>2.3848457145418087E-5</v>
      </c>
      <c r="Q9" s="378">
        <v>1.9735851468274445E-5</v>
      </c>
      <c r="R9" s="378">
        <v>2.5110774553758447E-5</v>
      </c>
      <c r="S9" s="378">
        <v>3.1738580890895871E-5</v>
      </c>
      <c r="T9" s="378">
        <v>2.7333023411725088E-5</v>
      </c>
      <c r="U9" s="378">
        <v>2.8945927420217244E-5</v>
      </c>
      <c r="V9" s="378">
        <v>2.5231988399776883E-5</v>
      </c>
      <c r="W9" s="378">
        <v>2.4649464098062431E-5</v>
      </c>
      <c r="X9" s="378">
        <v>2.723968149656445E-3</v>
      </c>
      <c r="Y9" s="378">
        <v>5.2838812706202328E-5</v>
      </c>
      <c r="Z9" s="378">
        <v>2.2458059650935396E-5</v>
      </c>
      <c r="AA9" s="378">
        <v>4.7922747706468619E-5</v>
      </c>
      <c r="AB9" s="378">
        <v>4.1827078292716309E-5</v>
      </c>
      <c r="AC9" s="378">
        <v>8.7629014335071159E-5</v>
      </c>
      <c r="AD9" s="378">
        <v>3.5588859676608111E-5</v>
      </c>
      <c r="AE9" s="378">
        <v>2.0756997909655855E-5</v>
      </c>
      <c r="AF9" s="378">
        <v>7.3206030218855498E-5</v>
      </c>
      <c r="AG9" s="378">
        <v>2.2214391562116765E-4</v>
      </c>
      <c r="AH9" s="378">
        <v>1.1479787946554838E-4</v>
      </c>
      <c r="AI9" s="378">
        <v>1.6898617721402825E-3</v>
      </c>
      <c r="AJ9" s="378">
        <v>2.8786641456574227E-3</v>
      </c>
      <c r="AK9" s="378">
        <v>5.6658628968265384E-4</v>
      </c>
      <c r="AL9" s="378">
        <v>5.3108328070981142E-5</v>
      </c>
      <c r="AM9" s="378">
        <v>3.9595831772664375E-2</v>
      </c>
      <c r="AN9" s="378">
        <v>9.9570908299959169E-5</v>
      </c>
      <c r="AO9" s="378">
        <v>9.7463897919541106E-4</v>
      </c>
      <c r="AP9" s="176">
        <v>1.1892141149032138</v>
      </c>
    </row>
    <row r="10" spans="1:42" s="5" customFormat="1" ht="12" x14ac:dyDescent="0.15">
      <c r="A10" s="10" t="s">
        <v>181</v>
      </c>
      <c r="B10" s="9" t="s">
        <v>28</v>
      </c>
      <c r="C10" s="378">
        <v>3.0675236259790502E-4</v>
      </c>
      <c r="D10" s="378">
        <v>8.8316675432696101E-5</v>
      </c>
      <c r="E10" s="378">
        <v>1.4060093621748833E-3</v>
      </c>
      <c r="F10" s="378">
        <v>3.658703547895935E-4</v>
      </c>
      <c r="G10" s="378">
        <v>1.3142394625486752E-4</v>
      </c>
      <c r="H10" s="378">
        <v>1.0173417913527376</v>
      </c>
      <c r="I10" s="378">
        <v>3.5040281750452483E-4</v>
      </c>
      <c r="J10" s="378">
        <v>1.3377613161766471E-4</v>
      </c>
      <c r="K10" s="378">
        <v>2.5596197481081838E-5</v>
      </c>
      <c r="L10" s="378">
        <v>3.6789154744938408E-4</v>
      </c>
      <c r="M10" s="378">
        <v>3.0537836606504799E-4</v>
      </c>
      <c r="N10" s="378">
        <v>5.1202355898884062E-5</v>
      </c>
      <c r="O10" s="378">
        <v>6.3391828869154631E-5</v>
      </c>
      <c r="P10" s="378">
        <v>1.1153932910944146E-4</v>
      </c>
      <c r="Q10" s="378">
        <v>7.3486529440183867E-5</v>
      </c>
      <c r="R10" s="378">
        <v>8.7154717544493291E-5</v>
      </c>
      <c r="S10" s="378">
        <v>1.049756786186708E-4</v>
      </c>
      <c r="T10" s="378">
        <v>2.2592043809644555E-4</v>
      </c>
      <c r="U10" s="378">
        <v>1.6728843165872678E-4</v>
      </c>
      <c r="V10" s="378">
        <v>1.2731777851744056E-4</v>
      </c>
      <c r="W10" s="378">
        <v>1.126744395613338E-4</v>
      </c>
      <c r="X10" s="378">
        <v>7.4156956864613135E-4</v>
      </c>
      <c r="Y10" s="378">
        <v>2.6261943365567974E-4</v>
      </c>
      <c r="Z10" s="378">
        <v>4.3762122672260261E-5</v>
      </c>
      <c r="AA10" s="378">
        <v>1.3209645895679838E-4</v>
      </c>
      <c r="AB10" s="378">
        <v>1.6944665709955892E-4</v>
      </c>
      <c r="AC10" s="378">
        <v>3.271792748313605E-4</v>
      </c>
      <c r="AD10" s="378">
        <v>1.3899822318076663E-4</v>
      </c>
      <c r="AE10" s="378">
        <v>1.8575410407203194E-5</v>
      </c>
      <c r="AF10" s="378">
        <v>1.7000684127577899E-4</v>
      </c>
      <c r="AG10" s="378">
        <v>9.3255265250676106E-5</v>
      </c>
      <c r="AH10" s="378">
        <v>2.7147152122189265E-4</v>
      </c>
      <c r="AI10" s="378">
        <v>6.1498974594047825E-5</v>
      </c>
      <c r="AJ10" s="378">
        <v>2.2750166908427699E-4</v>
      </c>
      <c r="AK10" s="378">
        <v>1.5338030278220836E-3</v>
      </c>
      <c r="AL10" s="378">
        <v>1.6814662097492441E-4</v>
      </c>
      <c r="AM10" s="378">
        <v>2.8430258148382767E-4</v>
      </c>
      <c r="AN10" s="378">
        <v>1.4191530544140083E-3</v>
      </c>
      <c r="AO10" s="378">
        <v>1.3120111852471246E-4</v>
      </c>
      <c r="AP10" s="176">
        <v>1.0281427484655163</v>
      </c>
    </row>
    <row r="11" spans="1:42" s="5" customFormat="1" ht="12" x14ac:dyDescent="0.15">
      <c r="A11" s="10" t="s">
        <v>182</v>
      </c>
      <c r="B11" s="9" t="s">
        <v>223</v>
      </c>
      <c r="C11" s="378">
        <v>6.4190987139998868E-3</v>
      </c>
      <c r="D11" s="378">
        <v>1.7386412326041054E-3</v>
      </c>
      <c r="E11" s="378">
        <v>1.4226919930697252E-3</v>
      </c>
      <c r="F11" s="378">
        <v>1.2136823365590161E-3</v>
      </c>
      <c r="G11" s="378">
        <v>4.8749520013811999E-3</v>
      </c>
      <c r="H11" s="378">
        <v>2.0882083981092858E-3</v>
      </c>
      <c r="I11" s="378">
        <v>1.0717393609759518</v>
      </c>
      <c r="J11" s="378">
        <v>4.3805382086896591E-3</v>
      </c>
      <c r="K11" s="378">
        <v>1.9763429545214465E-4</v>
      </c>
      <c r="L11" s="378">
        <v>2.0814778362895263E-3</v>
      </c>
      <c r="M11" s="378">
        <v>4.6780602193549712E-3</v>
      </c>
      <c r="N11" s="378">
        <v>4.5351538028303015E-4</v>
      </c>
      <c r="O11" s="378">
        <v>7.3178205171553436E-4</v>
      </c>
      <c r="P11" s="378">
        <v>1.4540670756591088E-3</v>
      </c>
      <c r="Q11" s="378">
        <v>4.4212476158868828E-4</v>
      </c>
      <c r="R11" s="378">
        <v>6.060912658242682E-4</v>
      </c>
      <c r="S11" s="378">
        <v>1.7083181922452674E-3</v>
      </c>
      <c r="T11" s="378">
        <v>1.3746783534274011E-3</v>
      </c>
      <c r="U11" s="378">
        <v>2.1105332548750485E-3</v>
      </c>
      <c r="V11" s="378">
        <v>1.9431828549888153E-3</v>
      </c>
      <c r="W11" s="378">
        <v>9.4004539802256893E-4</v>
      </c>
      <c r="X11" s="378">
        <v>1.5184136635296216E-2</v>
      </c>
      <c r="Y11" s="378">
        <v>1.2309246216181837E-2</v>
      </c>
      <c r="Z11" s="378">
        <v>1.3894616764352124E-3</v>
      </c>
      <c r="AA11" s="378">
        <v>1.7467477771218446E-3</v>
      </c>
      <c r="AB11" s="378">
        <v>1.5617394162486628E-3</v>
      </c>
      <c r="AC11" s="378">
        <v>2.3920198694825138E-3</v>
      </c>
      <c r="AD11" s="378">
        <v>1.7988477759335922E-3</v>
      </c>
      <c r="AE11" s="378">
        <v>4.0701383238745645E-4</v>
      </c>
      <c r="AF11" s="378">
        <v>1.8577139054780751E-3</v>
      </c>
      <c r="AG11" s="378">
        <v>3.7465460946517364E-3</v>
      </c>
      <c r="AH11" s="378">
        <v>1.0063557416814782E-3</v>
      </c>
      <c r="AI11" s="378">
        <v>2.2606211289231855E-3</v>
      </c>
      <c r="AJ11" s="378">
        <v>1.8289313097561504E-3</v>
      </c>
      <c r="AK11" s="378">
        <v>5.143791099517207E-3</v>
      </c>
      <c r="AL11" s="378">
        <v>1.2416972862802518E-3</v>
      </c>
      <c r="AM11" s="378">
        <v>2.0761926073602521E-3</v>
      </c>
      <c r="AN11" s="378">
        <v>0.10113913510693295</v>
      </c>
      <c r="AO11" s="378">
        <v>8.9670893849010808E-4</v>
      </c>
      <c r="AP11" s="176">
        <v>1.2705855912182495</v>
      </c>
    </row>
    <row r="12" spans="1:42" s="5" customFormat="1" ht="12" x14ac:dyDescent="0.15">
      <c r="A12" s="10" t="s">
        <v>183</v>
      </c>
      <c r="B12" s="9" t="s">
        <v>29</v>
      </c>
      <c r="C12" s="378">
        <v>1.2657917183214578E-2</v>
      </c>
      <c r="D12" s="378">
        <v>2.7669574477326583E-4</v>
      </c>
      <c r="E12" s="378">
        <v>2.5658136941910719E-3</v>
      </c>
      <c r="F12" s="378">
        <v>4.166923090650778E-3</v>
      </c>
      <c r="G12" s="378">
        <v>2.7187358093462978E-3</v>
      </c>
      <c r="H12" s="378">
        <v>2.2739310143373062E-2</v>
      </c>
      <c r="I12" s="378">
        <v>7.6555494480810542E-3</v>
      </c>
      <c r="J12" s="378">
        <v>1.0705332260311768</v>
      </c>
      <c r="K12" s="378">
        <v>5.7392847775868247E-4</v>
      </c>
      <c r="L12" s="378">
        <v>3.7356130468763689E-2</v>
      </c>
      <c r="M12" s="378">
        <v>6.4622853272121071E-3</v>
      </c>
      <c r="N12" s="378">
        <v>1.1972656835107648E-3</v>
      </c>
      <c r="O12" s="378">
        <v>1.1448023237917665E-3</v>
      </c>
      <c r="P12" s="378">
        <v>1.6327096786476522E-3</v>
      </c>
      <c r="Q12" s="378">
        <v>5.6460810358437315E-4</v>
      </c>
      <c r="R12" s="378">
        <v>1.047924102698744E-3</v>
      </c>
      <c r="S12" s="378">
        <v>3.1776532942747876E-3</v>
      </c>
      <c r="T12" s="378">
        <v>3.9089658643683706E-3</v>
      </c>
      <c r="U12" s="378">
        <v>3.9014672885474351E-3</v>
      </c>
      <c r="V12" s="378">
        <v>2.3220651823121644E-3</v>
      </c>
      <c r="W12" s="378">
        <v>2.2255469928129912E-3</v>
      </c>
      <c r="X12" s="378">
        <v>7.8890382062675162E-3</v>
      </c>
      <c r="Y12" s="378">
        <v>1.3703182514044519E-3</v>
      </c>
      <c r="Z12" s="378">
        <v>3.9713262421061686E-4</v>
      </c>
      <c r="AA12" s="378">
        <v>2.4187678131427867E-3</v>
      </c>
      <c r="AB12" s="378">
        <v>3.0042797284737209E-3</v>
      </c>
      <c r="AC12" s="378">
        <v>2.1542153129605761E-4</v>
      </c>
      <c r="AD12" s="378">
        <v>2.0278075163793292E-4</v>
      </c>
      <c r="AE12" s="378">
        <v>6.2506496253471043E-5</v>
      </c>
      <c r="AF12" s="378">
        <v>3.1956639582651438E-4</v>
      </c>
      <c r="AG12" s="378">
        <v>5.1817619529383543E-4</v>
      </c>
      <c r="AH12" s="378">
        <v>4.1116825565153207E-4</v>
      </c>
      <c r="AI12" s="378">
        <v>1.7973150366655324E-3</v>
      </c>
      <c r="AJ12" s="378">
        <v>2.6321129564213439E-2</v>
      </c>
      <c r="AK12" s="378">
        <v>7.2567863290173081E-4</v>
      </c>
      <c r="AL12" s="378">
        <v>9.3002973556315441E-4</v>
      </c>
      <c r="AM12" s="378">
        <v>1.4933272039391852E-3</v>
      </c>
      <c r="AN12" s="378">
        <v>3.2666295082733727E-3</v>
      </c>
      <c r="AO12" s="378">
        <v>1.7191609935337613E-3</v>
      </c>
      <c r="AP12" s="176">
        <v>1.2418919508576394</v>
      </c>
    </row>
    <row r="13" spans="1:42" s="5" customFormat="1" ht="12" x14ac:dyDescent="0.15">
      <c r="A13" s="10" t="s">
        <v>184</v>
      </c>
      <c r="B13" s="9" t="s">
        <v>30</v>
      </c>
      <c r="C13" s="378">
        <v>2.6141018697337474E-3</v>
      </c>
      <c r="D13" s="378">
        <v>2.2815344235823155E-3</v>
      </c>
      <c r="E13" s="378">
        <v>7.3563904731847925E-3</v>
      </c>
      <c r="F13" s="378">
        <v>1.6838286270713054E-2</v>
      </c>
      <c r="G13" s="378">
        <v>1.4666277453617058E-3</v>
      </c>
      <c r="H13" s="378">
        <v>1.5256725838719227E-3</v>
      </c>
      <c r="I13" s="378">
        <v>1.6267732303874552E-3</v>
      </c>
      <c r="J13" s="378">
        <v>2.1416313181711541E-3</v>
      </c>
      <c r="K13" s="378">
        <v>1.0114233605140837</v>
      </c>
      <c r="L13" s="378">
        <v>8.6765192289414619E-4</v>
      </c>
      <c r="M13" s="378">
        <v>4.0159467215839248E-3</v>
      </c>
      <c r="N13" s="378">
        <v>3.7337750570883149E-3</v>
      </c>
      <c r="O13" s="378">
        <v>1.197891580169077E-3</v>
      </c>
      <c r="P13" s="378">
        <v>1.411900699050127E-3</v>
      </c>
      <c r="Q13" s="378">
        <v>8.8301305971340358E-4</v>
      </c>
      <c r="R13" s="378">
        <v>7.6528869956998672E-4</v>
      </c>
      <c r="S13" s="378">
        <v>7.9868873745658048E-4</v>
      </c>
      <c r="T13" s="378">
        <v>7.5981522553864175E-4</v>
      </c>
      <c r="U13" s="378">
        <v>6.8750307040550999E-4</v>
      </c>
      <c r="V13" s="378">
        <v>3.6332546954542214E-4</v>
      </c>
      <c r="W13" s="378">
        <v>1.0820936904980549E-3</v>
      </c>
      <c r="X13" s="378">
        <v>1.839832825465158E-3</v>
      </c>
      <c r="Y13" s="378">
        <v>2.6599518644232346E-3</v>
      </c>
      <c r="Z13" s="378">
        <v>9.7295638580113201E-3</v>
      </c>
      <c r="AA13" s="378">
        <v>2.8597415838025183E-3</v>
      </c>
      <c r="AB13" s="378">
        <v>3.5158925470141064E-3</v>
      </c>
      <c r="AC13" s="378">
        <v>2.1389341125120751E-3</v>
      </c>
      <c r="AD13" s="378">
        <v>6.7467068497909801E-4</v>
      </c>
      <c r="AE13" s="378">
        <v>2.5794134743966761E-4</v>
      </c>
      <c r="AF13" s="378">
        <v>5.8183100826597195E-3</v>
      </c>
      <c r="AG13" s="378">
        <v>8.1288623431844428E-4</v>
      </c>
      <c r="AH13" s="378">
        <v>2.0968555511242434E-3</v>
      </c>
      <c r="AI13" s="378">
        <v>1.1122644612681387E-3</v>
      </c>
      <c r="AJ13" s="378">
        <v>8.4315585146682863E-4</v>
      </c>
      <c r="AK13" s="378">
        <v>1.1801584597011664E-3</v>
      </c>
      <c r="AL13" s="378">
        <v>8.1598801134860686E-4</v>
      </c>
      <c r="AM13" s="378">
        <v>1.7930223167719015E-3</v>
      </c>
      <c r="AN13" s="378">
        <v>8.6388588428534037E-4</v>
      </c>
      <c r="AO13" s="378">
        <v>3.8033061933091727E-3</v>
      </c>
      <c r="AP13" s="176">
        <v>1.1066576342325032</v>
      </c>
    </row>
    <row r="14" spans="1:42" s="5" customFormat="1" ht="12" x14ac:dyDescent="0.15">
      <c r="A14" s="10" t="s">
        <v>2</v>
      </c>
      <c r="B14" s="9" t="s">
        <v>469</v>
      </c>
      <c r="C14" s="378">
        <v>1.836787392385255E-3</v>
      </c>
      <c r="D14" s="378">
        <v>1.7347864634419936E-3</v>
      </c>
      <c r="E14" s="378">
        <v>3.639263027437585E-3</v>
      </c>
      <c r="F14" s="378">
        <v>1.9154168678311497E-3</v>
      </c>
      <c r="G14" s="378">
        <v>4.2249469635017257E-3</v>
      </c>
      <c r="H14" s="378">
        <v>2.6791943396302941E-3</v>
      </c>
      <c r="I14" s="378">
        <v>4.496905912814376E-3</v>
      </c>
      <c r="J14" s="378">
        <v>4.4087703820904194E-3</v>
      </c>
      <c r="K14" s="378">
        <v>1.6145359544946034E-4</v>
      </c>
      <c r="L14" s="378">
        <v>1.0442853063154942</v>
      </c>
      <c r="M14" s="378">
        <v>3.0629420001163565E-3</v>
      </c>
      <c r="N14" s="378">
        <v>3.9564053023992667E-4</v>
      </c>
      <c r="O14" s="378">
        <v>6.8752679870582624E-4</v>
      </c>
      <c r="P14" s="378">
        <v>1.5148979348953697E-3</v>
      </c>
      <c r="Q14" s="378">
        <v>1.8055182124529225E-3</v>
      </c>
      <c r="R14" s="378">
        <v>6.4485870600495395E-3</v>
      </c>
      <c r="S14" s="378">
        <v>9.4960643588299608E-3</v>
      </c>
      <c r="T14" s="378">
        <v>3.6770587013265441E-3</v>
      </c>
      <c r="U14" s="378">
        <v>9.0897562566772377E-3</v>
      </c>
      <c r="V14" s="378">
        <v>9.1397528614680333E-3</v>
      </c>
      <c r="W14" s="378">
        <v>6.4098881462531856E-3</v>
      </c>
      <c r="X14" s="378">
        <v>1.2441387084182397E-2</v>
      </c>
      <c r="Y14" s="378">
        <v>3.1444297627504785E-3</v>
      </c>
      <c r="Z14" s="378">
        <v>2.8115905099760757E-4</v>
      </c>
      <c r="AA14" s="378">
        <v>9.0778375395101189E-3</v>
      </c>
      <c r="AB14" s="378">
        <v>3.2254264746271583E-3</v>
      </c>
      <c r="AC14" s="378">
        <v>1.6378968803975125E-3</v>
      </c>
      <c r="AD14" s="378">
        <v>9.5998403860880017E-4</v>
      </c>
      <c r="AE14" s="378">
        <v>2.6638978480296655E-4</v>
      </c>
      <c r="AF14" s="378">
        <v>7.7775047683722814E-4</v>
      </c>
      <c r="AG14" s="378">
        <v>1.1885680487260016E-3</v>
      </c>
      <c r="AH14" s="378">
        <v>8.1662615373853924E-4</v>
      </c>
      <c r="AI14" s="378">
        <v>1.173302861158382E-3</v>
      </c>
      <c r="AJ14" s="378">
        <v>8.5541456984001868E-4</v>
      </c>
      <c r="AK14" s="378">
        <v>1.8790393844531634E-3</v>
      </c>
      <c r="AL14" s="378">
        <v>2.2587644825912108E-3</v>
      </c>
      <c r="AM14" s="378">
        <v>1.069050667419955E-3</v>
      </c>
      <c r="AN14" s="378">
        <v>1.0465206488946416E-2</v>
      </c>
      <c r="AO14" s="378">
        <v>1.2646360710655514E-3</v>
      </c>
      <c r="AP14" s="176">
        <v>1.173893333941745</v>
      </c>
    </row>
    <row r="15" spans="1:42" s="5" customFormat="1" ht="12" x14ac:dyDescent="0.15">
      <c r="A15" s="10" t="s">
        <v>3</v>
      </c>
      <c r="B15" s="9" t="s">
        <v>31</v>
      </c>
      <c r="C15" s="378">
        <v>8.8087000389012885E-4</v>
      </c>
      <c r="D15" s="378">
        <v>1.4563770756689784E-4</v>
      </c>
      <c r="E15" s="378">
        <v>1.4598258189219202E-4</v>
      </c>
      <c r="F15" s="378">
        <v>2.5028155730172103E-4</v>
      </c>
      <c r="G15" s="378">
        <v>1.3357553921586043E-3</v>
      </c>
      <c r="H15" s="378">
        <v>3.2703294335500375E-4</v>
      </c>
      <c r="I15" s="378">
        <v>9.1358613019765504E-4</v>
      </c>
      <c r="J15" s="378">
        <v>2.5045593113696024E-3</v>
      </c>
      <c r="K15" s="378">
        <v>4.3058293897672888E-4</v>
      </c>
      <c r="L15" s="378">
        <v>1.2005512955909408E-3</v>
      </c>
      <c r="M15" s="378">
        <v>1.0259917262223823</v>
      </c>
      <c r="N15" s="378">
        <v>2.2473810275281799E-3</v>
      </c>
      <c r="O15" s="378">
        <v>2.4558403910739813E-3</v>
      </c>
      <c r="P15" s="378">
        <v>1.58813834813544E-3</v>
      </c>
      <c r="Q15" s="378">
        <v>1.3162851151100902E-3</v>
      </c>
      <c r="R15" s="378">
        <v>1.4295951171137623E-3</v>
      </c>
      <c r="S15" s="378">
        <v>2.1485721376647759E-3</v>
      </c>
      <c r="T15" s="378">
        <v>8.0608897574203624E-3</v>
      </c>
      <c r="U15" s="378">
        <v>3.852766162921361E-3</v>
      </c>
      <c r="V15" s="378">
        <v>1.1307384886293256E-3</v>
      </c>
      <c r="W15" s="378">
        <v>1.6161566755400498E-3</v>
      </c>
      <c r="X15" s="378">
        <v>2.556858772193406E-3</v>
      </c>
      <c r="Y15" s="378">
        <v>1.6846505298039709E-2</v>
      </c>
      <c r="Z15" s="378">
        <v>3.570343674248831E-4</v>
      </c>
      <c r="AA15" s="378">
        <v>2.2469707716330054E-3</v>
      </c>
      <c r="AB15" s="378">
        <v>3.3971801579338535E-4</v>
      </c>
      <c r="AC15" s="378">
        <v>2.0636041507532632E-4</v>
      </c>
      <c r="AD15" s="378">
        <v>1.1617918717111002E-4</v>
      </c>
      <c r="AE15" s="378">
        <v>2.00227478353521E-4</v>
      </c>
      <c r="AF15" s="378">
        <v>1.8977119902615435E-4</v>
      </c>
      <c r="AG15" s="378">
        <v>1.3054823302362792E-4</v>
      </c>
      <c r="AH15" s="378">
        <v>2.8448452664287676E-4</v>
      </c>
      <c r="AI15" s="378">
        <v>7.004594277298374E-4</v>
      </c>
      <c r="AJ15" s="378">
        <v>4.2438420090061047E-4</v>
      </c>
      <c r="AK15" s="378">
        <v>2.4089265658036713E-4</v>
      </c>
      <c r="AL15" s="378">
        <v>3.2193984595814759E-4</v>
      </c>
      <c r="AM15" s="378">
        <v>5.9996573746265512E-4</v>
      </c>
      <c r="AN15" s="378">
        <v>1.7989243527035633E-3</v>
      </c>
      <c r="AO15" s="378">
        <v>1.6082887973317291E-3</v>
      </c>
      <c r="AP15" s="176">
        <v>1.0891424425888632</v>
      </c>
    </row>
    <row r="16" spans="1:42" s="5" customFormat="1" ht="12" x14ac:dyDescent="0.15">
      <c r="A16" s="10" t="s">
        <v>4</v>
      </c>
      <c r="B16" s="9" t="s">
        <v>32</v>
      </c>
      <c r="C16" s="378">
        <v>1.9012159822066055E-4</v>
      </c>
      <c r="D16" s="378">
        <v>8.9472199415108599E-5</v>
      </c>
      <c r="E16" s="378">
        <v>6.9669967015866061E-4</v>
      </c>
      <c r="F16" s="378">
        <v>1.3873759750612738E-3</v>
      </c>
      <c r="G16" s="378">
        <v>3.5952735951751569E-4</v>
      </c>
      <c r="H16" s="378">
        <v>2.2194465329343537E-4</v>
      </c>
      <c r="I16" s="378">
        <v>1.5661295005062123E-3</v>
      </c>
      <c r="J16" s="378">
        <v>4.6513871129108704E-4</v>
      </c>
      <c r="K16" s="378">
        <v>1.0243290954350762E-4</v>
      </c>
      <c r="L16" s="378">
        <v>1.5075861896364806E-3</v>
      </c>
      <c r="M16" s="378">
        <v>3.9116717164150551E-3</v>
      </c>
      <c r="N16" s="378">
        <v>1.2890247757608211</v>
      </c>
      <c r="O16" s="378">
        <v>4.9979214767606006E-4</v>
      </c>
      <c r="P16" s="378">
        <v>9.9142541603670781E-2</v>
      </c>
      <c r="Q16" s="378">
        <v>6.870170822856253E-2</v>
      </c>
      <c r="R16" s="378">
        <v>4.7154292543264621E-2</v>
      </c>
      <c r="S16" s="378">
        <v>1.0959412706197526E-2</v>
      </c>
      <c r="T16" s="378">
        <v>2.7841116373810153E-3</v>
      </c>
      <c r="U16" s="378">
        <v>2.2713600560856202E-2</v>
      </c>
      <c r="V16" s="378">
        <v>5.1772778018500431E-3</v>
      </c>
      <c r="W16" s="378">
        <v>3.8002555363079032E-2</v>
      </c>
      <c r="X16" s="378">
        <v>3.2626193726981363E-3</v>
      </c>
      <c r="Y16" s="378">
        <v>1.4086398352064189E-2</v>
      </c>
      <c r="Z16" s="378">
        <v>3.5202073029596089E-4</v>
      </c>
      <c r="AA16" s="378">
        <v>8.5745270169347663E-4</v>
      </c>
      <c r="AB16" s="378">
        <v>2.2581818103041521E-4</v>
      </c>
      <c r="AC16" s="378">
        <v>2.5956318370365307E-4</v>
      </c>
      <c r="AD16" s="378">
        <v>1.7877075032926291E-4</v>
      </c>
      <c r="AE16" s="378">
        <v>1.7865101421308185E-4</v>
      </c>
      <c r="AF16" s="378">
        <v>5.1407794993603157E-4</v>
      </c>
      <c r="AG16" s="378">
        <v>2.1813721906403146E-4</v>
      </c>
      <c r="AH16" s="378">
        <v>4.1794427544276116E-4</v>
      </c>
      <c r="AI16" s="378">
        <v>2.080990670926402E-4</v>
      </c>
      <c r="AJ16" s="378">
        <v>1.8807014177791597E-4</v>
      </c>
      <c r="AK16" s="378">
        <v>2.2277154743740419E-4</v>
      </c>
      <c r="AL16" s="378">
        <v>1.0927239502274838E-3</v>
      </c>
      <c r="AM16" s="378">
        <v>2.2316515268201468E-4</v>
      </c>
      <c r="AN16" s="378">
        <v>4.3268681585228389E-4</v>
      </c>
      <c r="AO16" s="378">
        <v>2.6866819687470832E-3</v>
      </c>
      <c r="AP16" s="176">
        <v>1.6202638212107061</v>
      </c>
    </row>
    <row r="17" spans="1:42" s="5" customFormat="1" ht="12" x14ac:dyDescent="0.15">
      <c r="A17" s="10" t="s">
        <v>5</v>
      </c>
      <c r="B17" s="9" t="s">
        <v>33</v>
      </c>
      <c r="C17" s="378">
        <v>4.3551013110438201E-5</v>
      </c>
      <c r="D17" s="378">
        <v>1.5308655228527969E-5</v>
      </c>
      <c r="E17" s="378">
        <v>6.8382690064792645E-5</v>
      </c>
      <c r="F17" s="378">
        <v>1.2606634751616673E-4</v>
      </c>
      <c r="G17" s="378">
        <v>3.1535435600896753E-4</v>
      </c>
      <c r="H17" s="378">
        <v>4.4667391121939365E-5</v>
      </c>
      <c r="I17" s="378">
        <v>1.8958496877294743E-4</v>
      </c>
      <c r="J17" s="378">
        <v>8.1975456792243349E-4</v>
      </c>
      <c r="K17" s="378">
        <v>1.7203373666220302E-5</v>
      </c>
      <c r="L17" s="378">
        <v>3.6465564365897131E-4</v>
      </c>
      <c r="M17" s="378">
        <v>1.1115643826857017E-3</v>
      </c>
      <c r="N17" s="378">
        <v>1.8621832952745573E-3</v>
      </c>
      <c r="O17" s="378">
        <v>1.0548605649078242</v>
      </c>
      <c r="P17" s="378">
        <v>8.8988126792390564E-3</v>
      </c>
      <c r="Q17" s="378">
        <v>5.4622781515491943E-3</v>
      </c>
      <c r="R17" s="378">
        <v>2.5055753071351709E-3</v>
      </c>
      <c r="S17" s="378">
        <v>3.0686241905283282E-3</v>
      </c>
      <c r="T17" s="378">
        <v>3.4729207959622536E-3</v>
      </c>
      <c r="U17" s="378">
        <v>1.0999872467470761E-2</v>
      </c>
      <c r="V17" s="378">
        <v>6.1547387030687377E-3</v>
      </c>
      <c r="W17" s="378">
        <v>2.9440336171355427E-3</v>
      </c>
      <c r="X17" s="378">
        <v>2.4199345961157179E-3</v>
      </c>
      <c r="Y17" s="378">
        <v>1.3822038864644212E-3</v>
      </c>
      <c r="Z17" s="378">
        <v>7.0189121870742734E-5</v>
      </c>
      <c r="AA17" s="378">
        <v>1.3730914783262918E-4</v>
      </c>
      <c r="AB17" s="378">
        <v>4.374202870659344E-5</v>
      </c>
      <c r="AC17" s="378">
        <v>4.4740420239932E-5</v>
      </c>
      <c r="AD17" s="378">
        <v>3.8463015014998489E-5</v>
      </c>
      <c r="AE17" s="378">
        <v>2.2052259044103793E-5</v>
      </c>
      <c r="AF17" s="378">
        <v>4.9053746408975446E-5</v>
      </c>
      <c r="AG17" s="378">
        <v>5.6347211802851666E-5</v>
      </c>
      <c r="AH17" s="378">
        <v>8.326879766496414E-5</v>
      </c>
      <c r="AI17" s="378">
        <v>5.5354172347470848E-5</v>
      </c>
      <c r="AJ17" s="378">
        <v>2.2063774550088377E-4</v>
      </c>
      <c r="AK17" s="378">
        <v>7.9694782768459331E-5</v>
      </c>
      <c r="AL17" s="378">
        <v>2.3143178356474807E-4</v>
      </c>
      <c r="AM17" s="378">
        <v>8.7291356579731876E-5</v>
      </c>
      <c r="AN17" s="378">
        <v>2.3320676717202823E-4</v>
      </c>
      <c r="AO17" s="378">
        <v>5.3396501511542146E-4</v>
      </c>
      <c r="AP17" s="176">
        <v>1.1091345833591599</v>
      </c>
    </row>
    <row r="18" spans="1:42" s="5" customFormat="1" ht="12" x14ac:dyDescent="0.15">
      <c r="A18" s="10" t="s">
        <v>6</v>
      </c>
      <c r="B18" s="9" t="s">
        <v>34</v>
      </c>
      <c r="C18" s="378">
        <v>7.4878654466677976E-4</v>
      </c>
      <c r="D18" s="378">
        <v>3.1266578180963011E-4</v>
      </c>
      <c r="E18" s="378">
        <v>7.7396545180115242E-4</v>
      </c>
      <c r="F18" s="378">
        <v>7.3822609221244036E-3</v>
      </c>
      <c r="G18" s="378">
        <v>2.705089788235502E-3</v>
      </c>
      <c r="H18" s="378">
        <v>6.9706514200416968E-4</v>
      </c>
      <c r="I18" s="378">
        <v>2.0303519005650285E-3</v>
      </c>
      <c r="J18" s="378">
        <v>3.2860641390432097E-3</v>
      </c>
      <c r="K18" s="378">
        <v>4.8295250046632288E-4</v>
      </c>
      <c r="L18" s="378">
        <v>2.4779975532756493E-3</v>
      </c>
      <c r="M18" s="378">
        <v>3.3155573667182471E-3</v>
      </c>
      <c r="N18" s="378">
        <v>4.3550780187906544E-4</v>
      </c>
      <c r="O18" s="378">
        <v>6.7650430557691476E-4</v>
      </c>
      <c r="P18" s="378">
        <v>1.0246355458664995</v>
      </c>
      <c r="Q18" s="378">
        <v>1.0212660035381531E-2</v>
      </c>
      <c r="R18" s="378">
        <v>9.8051879620044708E-3</v>
      </c>
      <c r="S18" s="378">
        <v>1.0325714222505169E-2</v>
      </c>
      <c r="T18" s="378">
        <v>4.6558511684519337E-3</v>
      </c>
      <c r="U18" s="378">
        <v>8.7252356351821513E-3</v>
      </c>
      <c r="V18" s="378">
        <v>6.6102000589735675E-3</v>
      </c>
      <c r="W18" s="378">
        <v>5.6402511568941849E-3</v>
      </c>
      <c r="X18" s="378">
        <v>4.5046610637384746E-3</v>
      </c>
      <c r="Y18" s="378">
        <v>2.5859751044375861E-2</v>
      </c>
      <c r="Z18" s="378">
        <v>7.8433320028618316E-4</v>
      </c>
      <c r="AA18" s="378">
        <v>1.3120724783914533E-3</v>
      </c>
      <c r="AB18" s="378">
        <v>3.5049533498308281E-4</v>
      </c>
      <c r="AC18" s="378">
        <v>9.5176671363477133E-4</v>
      </c>
      <c r="AD18" s="378">
        <v>2.4523911060769657E-4</v>
      </c>
      <c r="AE18" s="378">
        <v>3.7018104439500457E-4</v>
      </c>
      <c r="AF18" s="378">
        <v>8.0106874674007542E-4</v>
      </c>
      <c r="AG18" s="378">
        <v>3.786731076729264E-4</v>
      </c>
      <c r="AH18" s="378">
        <v>1.4341814486228126E-3</v>
      </c>
      <c r="AI18" s="378">
        <v>3.3904795691392151E-4</v>
      </c>
      <c r="AJ18" s="378">
        <v>3.9922983083751269E-4</v>
      </c>
      <c r="AK18" s="378">
        <v>8.2152139202952361E-4</v>
      </c>
      <c r="AL18" s="378">
        <v>8.8811469562621512E-4</v>
      </c>
      <c r="AM18" s="378">
        <v>9.8922287941874605E-4</v>
      </c>
      <c r="AN18" s="378">
        <v>6.770925724183225E-4</v>
      </c>
      <c r="AO18" s="378">
        <v>2.0435475705966964E-3</v>
      </c>
      <c r="AP18" s="176">
        <v>1.1490856154953479</v>
      </c>
    </row>
    <row r="19" spans="1:42" s="5" customFormat="1" ht="12" x14ac:dyDescent="0.15">
      <c r="A19" s="10" t="s">
        <v>7</v>
      </c>
      <c r="B19" s="9" t="s">
        <v>225</v>
      </c>
      <c r="C19" s="378">
        <v>1.4056435946366197E-4</v>
      </c>
      <c r="D19" s="378">
        <v>9.2524818424971576E-5</v>
      </c>
      <c r="E19" s="378">
        <v>1.3617015525332587E-4</v>
      </c>
      <c r="F19" s="378">
        <v>9.4931000354175172E-4</v>
      </c>
      <c r="G19" s="378">
        <v>1.585416859948863E-4</v>
      </c>
      <c r="H19" s="378">
        <v>1.3140042698734237E-4</v>
      </c>
      <c r="I19" s="378">
        <v>2.8893776399284069E-4</v>
      </c>
      <c r="J19" s="378">
        <v>2.1597830115162623E-4</v>
      </c>
      <c r="K19" s="378">
        <v>6.4189643789219015E-5</v>
      </c>
      <c r="L19" s="378">
        <v>2.3771134184835435E-4</v>
      </c>
      <c r="M19" s="378">
        <v>4.653263225499265E-4</v>
      </c>
      <c r="N19" s="378">
        <v>1.0641876160479355E-4</v>
      </c>
      <c r="O19" s="378">
        <v>8.7047506926511884E-5</v>
      </c>
      <c r="P19" s="378">
        <v>4.0129501605323933E-4</v>
      </c>
      <c r="Q19" s="378">
        <v>1.0322422144379535</v>
      </c>
      <c r="R19" s="378">
        <v>7.7184069395355298E-3</v>
      </c>
      <c r="S19" s="378">
        <v>3.212214432689384E-3</v>
      </c>
      <c r="T19" s="378">
        <v>6.1785214763769613E-4</v>
      </c>
      <c r="U19" s="378">
        <v>2.735617937006855E-3</v>
      </c>
      <c r="V19" s="378">
        <v>4.7082193391106167E-4</v>
      </c>
      <c r="W19" s="378">
        <v>3.352950531832829E-3</v>
      </c>
      <c r="X19" s="378">
        <v>2.2524390870579743E-4</v>
      </c>
      <c r="Y19" s="378">
        <v>1.7504326463563694E-3</v>
      </c>
      <c r="Z19" s="378">
        <v>2.1032929448370734E-4</v>
      </c>
      <c r="AA19" s="378">
        <v>3.0024500017896516E-3</v>
      </c>
      <c r="AB19" s="378">
        <v>2.8202168109662542E-4</v>
      </c>
      <c r="AC19" s="378">
        <v>3.4980331918620881E-4</v>
      </c>
      <c r="AD19" s="378">
        <v>3.7994731050563103E-4</v>
      </c>
      <c r="AE19" s="378">
        <v>1.2228765657398225E-4</v>
      </c>
      <c r="AF19" s="378">
        <v>2.8749349526255579E-4</v>
      </c>
      <c r="AG19" s="378">
        <v>5.0637722102425155E-4</v>
      </c>
      <c r="AH19" s="378">
        <v>3.91483278663353E-4</v>
      </c>
      <c r="AI19" s="378">
        <v>2.5425399583278848E-4</v>
      </c>
      <c r="AJ19" s="378">
        <v>2.007160344851756E-4</v>
      </c>
      <c r="AK19" s="378">
        <v>2.711638478049811E-4</v>
      </c>
      <c r="AL19" s="378">
        <v>4.3353900112839397E-3</v>
      </c>
      <c r="AM19" s="378">
        <v>1.946437976683187E-4</v>
      </c>
      <c r="AN19" s="378">
        <v>1.2948696634426085E-4</v>
      </c>
      <c r="AO19" s="378">
        <v>2.7802050566358281E-4</v>
      </c>
      <c r="AP19" s="176">
        <v>1.0669970394408808</v>
      </c>
    </row>
    <row r="20" spans="1:42" s="5" customFormat="1" ht="12" x14ac:dyDescent="0.15">
      <c r="A20" s="10" t="s">
        <v>8</v>
      </c>
      <c r="B20" s="9" t="s">
        <v>226</v>
      </c>
      <c r="C20" s="378">
        <v>1.5703153330419868E-4</v>
      </c>
      <c r="D20" s="378">
        <v>1.2785477400691742E-4</v>
      </c>
      <c r="E20" s="378">
        <v>1.2195838567711667E-4</v>
      </c>
      <c r="F20" s="378">
        <v>1.183129101521196E-3</v>
      </c>
      <c r="G20" s="378">
        <v>1.801557207596259E-4</v>
      </c>
      <c r="H20" s="378">
        <v>1.4833484965199283E-4</v>
      </c>
      <c r="I20" s="378">
        <v>1.5343390718310367E-4</v>
      </c>
      <c r="J20" s="378">
        <v>2.3261346448675196E-4</v>
      </c>
      <c r="K20" s="378">
        <v>7.0693355474415863E-5</v>
      </c>
      <c r="L20" s="378">
        <v>7.2636055845767648E-4</v>
      </c>
      <c r="M20" s="378">
        <v>4.9511823570544454E-4</v>
      </c>
      <c r="N20" s="378">
        <v>1.1355099637277371E-4</v>
      </c>
      <c r="O20" s="378">
        <v>1.312870061553095E-4</v>
      </c>
      <c r="P20" s="378">
        <v>2.7494468688564055E-4</v>
      </c>
      <c r="Q20" s="378">
        <v>9.030080635606104E-4</v>
      </c>
      <c r="R20" s="378">
        <v>1.0344533994745773</v>
      </c>
      <c r="S20" s="378">
        <v>5.9195048197334453E-4</v>
      </c>
      <c r="T20" s="378">
        <v>8.120893020106475E-4</v>
      </c>
      <c r="U20" s="378">
        <v>5.6137364878957371E-4</v>
      </c>
      <c r="V20" s="378">
        <v>3.0005114981618763E-4</v>
      </c>
      <c r="W20" s="378">
        <v>5.0009968931488734E-4</v>
      </c>
      <c r="X20" s="378">
        <v>2.2921162347690961E-4</v>
      </c>
      <c r="Y20" s="378">
        <v>4.0398835531241451E-4</v>
      </c>
      <c r="Z20" s="378">
        <v>2.2087063027281356E-4</v>
      </c>
      <c r="AA20" s="378">
        <v>6.710348898960576E-4</v>
      </c>
      <c r="AB20" s="378">
        <v>3.0250162906617279E-4</v>
      </c>
      <c r="AC20" s="378">
        <v>4.0146077280452536E-4</v>
      </c>
      <c r="AD20" s="378">
        <v>4.4706505787951695E-4</v>
      </c>
      <c r="AE20" s="378">
        <v>1.2939206298720005E-4</v>
      </c>
      <c r="AF20" s="378">
        <v>3.0217257901118049E-4</v>
      </c>
      <c r="AG20" s="378">
        <v>5.9340138550201076E-4</v>
      </c>
      <c r="AH20" s="378">
        <v>3.6705333791971868E-4</v>
      </c>
      <c r="AI20" s="378">
        <v>2.6927746997906711E-4</v>
      </c>
      <c r="AJ20" s="378">
        <v>2.0399899145743481E-4</v>
      </c>
      <c r="AK20" s="378">
        <v>3.1393423515998733E-4</v>
      </c>
      <c r="AL20" s="378">
        <v>5.2267577172941298E-3</v>
      </c>
      <c r="AM20" s="378">
        <v>1.9950597073196697E-4</v>
      </c>
      <c r="AN20" s="378">
        <v>9.8078212296550651E-5</v>
      </c>
      <c r="AO20" s="378">
        <v>2.9919428055400345E-4</v>
      </c>
      <c r="AP20" s="176">
        <v>1.0529173375872862</v>
      </c>
    </row>
    <row r="21" spans="1:42" s="5" customFormat="1" ht="12" x14ac:dyDescent="0.15">
      <c r="A21" s="10" t="s">
        <v>9</v>
      </c>
      <c r="B21" s="9" t="s">
        <v>227</v>
      </c>
      <c r="C21" s="378">
        <v>5.8956756152399683E-4</v>
      </c>
      <c r="D21" s="378">
        <v>1.2036733553758712E-4</v>
      </c>
      <c r="E21" s="378">
        <v>1.4437418739258415E-4</v>
      </c>
      <c r="F21" s="378">
        <v>4.9957863246801056E-4</v>
      </c>
      <c r="G21" s="378">
        <v>1.9077031376705253E-4</v>
      </c>
      <c r="H21" s="378">
        <v>1.5388437354835047E-4</v>
      </c>
      <c r="I21" s="378">
        <v>1.5047966818281352E-4</v>
      </c>
      <c r="J21" s="378">
        <v>2.1129295432225953E-4</v>
      </c>
      <c r="K21" s="378">
        <v>5.6807890363992759E-5</v>
      </c>
      <c r="L21" s="378">
        <v>1.6171034229368753E-4</v>
      </c>
      <c r="M21" s="378">
        <v>2.399485160319307E-4</v>
      </c>
      <c r="N21" s="378">
        <v>8.8797120987908681E-5</v>
      </c>
      <c r="O21" s="378">
        <v>8.9789054025164839E-5</v>
      </c>
      <c r="P21" s="378">
        <v>1.5352649657986525E-4</v>
      </c>
      <c r="Q21" s="378">
        <v>1.2599136452313756E-3</v>
      </c>
      <c r="R21" s="378">
        <v>3.5776489012715662E-3</v>
      </c>
      <c r="S21" s="378">
        <v>1.0688711341921429</v>
      </c>
      <c r="T21" s="378">
        <v>2.3196044189580401E-4</v>
      </c>
      <c r="U21" s="378">
        <v>4.8271824143225313E-4</v>
      </c>
      <c r="V21" s="378">
        <v>4.2636155773548339E-4</v>
      </c>
      <c r="W21" s="378">
        <v>3.96405659123768E-4</v>
      </c>
      <c r="X21" s="378">
        <v>2.6892882978212098E-4</v>
      </c>
      <c r="Y21" s="378">
        <v>4.5863495572010416E-4</v>
      </c>
      <c r="Z21" s="378">
        <v>1.872486357243001E-4</v>
      </c>
      <c r="AA21" s="378">
        <v>5.821463495415968E-4</v>
      </c>
      <c r="AB21" s="378">
        <v>3.1583045924353325E-4</v>
      </c>
      <c r="AC21" s="378">
        <v>8.0096860165607901E-4</v>
      </c>
      <c r="AD21" s="378">
        <v>4.2527570695418483E-4</v>
      </c>
      <c r="AE21" s="378">
        <v>1.1622144781512516E-4</v>
      </c>
      <c r="AF21" s="378">
        <v>2.9824824346852353E-4</v>
      </c>
      <c r="AG21" s="378">
        <v>5.4394160533921543E-4</v>
      </c>
      <c r="AH21" s="378">
        <v>1.6271031226833066E-3</v>
      </c>
      <c r="AI21" s="378">
        <v>2.7688233301057522E-4</v>
      </c>
      <c r="AJ21" s="378">
        <v>5.607520987283861E-3</v>
      </c>
      <c r="AK21" s="378">
        <v>3.3111438245714199E-4</v>
      </c>
      <c r="AL21" s="378">
        <v>4.280885155452635E-3</v>
      </c>
      <c r="AM21" s="378">
        <v>4.4746395379627703E-4</v>
      </c>
      <c r="AN21" s="378">
        <v>1.2481759762212576E-2</v>
      </c>
      <c r="AO21" s="378">
        <v>5.9562708160150956E-4</v>
      </c>
      <c r="AP21" s="176">
        <v>1.1077428386996013</v>
      </c>
    </row>
    <row r="22" spans="1:42" s="5" customFormat="1" ht="12" x14ac:dyDescent="0.15">
      <c r="A22" s="10" t="s">
        <v>10</v>
      </c>
      <c r="B22" s="9" t="s">
        <v>228</v>
      </c>
      <c r="C22" s="378">
        <v>1.2086247930160075E-4</v>
      </c>
      <c r="D22" s="378">
        <v>8.4206941154693824E-5</v>
      </c>
      <c r="E22" s="378">
        <v>1.045855750226634E-4</v>
      </c>
      <c r="F22" s="378">
        <v>4.0513198797116444E-4</v>
      </c>
      <c r="G22" s="378">
        <v>1.3040791574944226E-4</v>
      </c>
      <c r="H22" s="378">
        <v>1.0842849615970773E-4</v>
      </c>
      <c r="I22" s="378">
        <v>1.0723672970815116E-4</v>
      </c>
      <c r="J22" s="378">
        <v>1.6543886281200482E-4</v>
      </c>
      <c r="K22" s="378">
        <v>4.3195410078559118E-5</v>
      </c>
      <c r="L22" s="378">
        <v>1.2388694594827322E-4</v>
      </c>
      <c r="M22" s="378">
        <v>1.8621708085233158E-4</v>
      </c>
      <c r="N22" s="378">
        <v>6.6008588674337475E-5</v>
      </c>
      <c r="O22" s="378">
        <v>7.1916397783070555E-5</v>
      </c>
      <c r="P22" s="378">
        <v>9.9934726816428791E-4</v>
      </c>
      <c r="Q22" s="378">
        <v>6.0204347311042824E-4</v>
      </c>
      <c r="R22" s="378">
        <v>1.4919989758124396E-3</v>
      </c>
      <c r="S22" s="378">
        <v>1.8865733741355219E-2</v>
      </c>
      <c r="T22" s="378">
        <v>1.0399976077819841</v>
      </c>
      <c r="U22" s="378">
        <v>1.1083512242775536E-2</v>
      </c>
      <c r="V22" s="378">
        <v>3.9544573216941888E-2</v>
      </c>
      <c r="W22" s="378">
        <v>1.1699589926254187E-3</v>
      </c>
      <c r="X22" s="378">
        <v>3.4116337246956123E-4</v>
      </c>
      <c r="Y22" s="378">
        <v>3.7738085949558714E-4</v>
      </c>
      <c r="Z22" s="378">
        <v>1.5136779086799234E-4</v>
      </c>
      <c r="AA22" s="378">
        <v>4.3010860279020665E-4</v>
      </c>
      <c r="AB22" s="378">
        <v>2.2441831043533815E-4</v>
      </c>
      <c r="AC22" s="378">
        <v>3.0173606952722592E-4</v>
      </c>
      <c r="AD22" s="378">
        <v>3.3392739366290775E-4</v>
      </c>
      <c r="AE22" s="378">
        <v>9.3581888153873631E-5</v>
      </c>
      <c r="AF22" s="378">
        <v>2.162576815641644E-4</v>
      </c>
      <c r="AG22" s="378">
        <v>5.3592040148172759E-4</v>
      </c>
      <c r="AH22" s="378">
        <v>5.3683383536213939E-4</v>
      </c>
      <c r="AI22" s="378">
        <v>4.0298012235873685E-4</v>
      </c>
      <c r="AJ22" s="378">
        <v>2.4660622618175401E-4</v>
      </c>
      <c r="AK22" s="378">
        <v>2.4435880715832257E-4</v>
      </c>
      <c r="AL22" s="378">
        <v>3.5630531595579602E-3</v>
      </c>
      <c r="AM22" s="378">
        <v>1.5455858869355211E-4</v>
      </c>
      <c r="AN22" s="378">
        <v>4.7107755796461934E-3</v>
      </c>
      <c r="AO22" s="378">
        <v>2.8564580564763509E-4</v>
      </c>
      <c r="AP22" s="176">
        <v>1.1286229735990401</v>
      </c>
    </row>
    <row r="23" spans="1:42" s="5" customFormat="1" ht="12" x14ac:dyDescent="0.15">
      <c r="A23" s="10" t="s">
        <v>11</v>
      </c>
      <c r="B23" s="9" t="s">
        <v>35</v>
      </c>
      <c r="C23" s="378">
        <v>1.588697686858531E-4</v>
      </c>
      <c r="D23" s="378">
        <v>9.6681734307437153E-5</v>
      </c>
      <c r="E23" s="378">
        <v>6.3286243517466311E-4</v>
      </c>
      <c r="F23" s="378">
        <v>5.6248936241649395E-4</v>
      </c>
      <c r="G23" s="378">
        <v>1.6452592322895149E-4</v>
      </c>
      <c r="H23" s="378">
        <v>1.3536541166477901E-4</v>
      </c>
      <c r="I23" s="378">
        <v>1.6558990008257532E-4</v>
      </c>
      <c r="J23" s="378">
        <v>2.087404455633902E-4</v>
      </c>
      <c r="K23" s="378">
        <v>5.9372620480703886E-5</v>
      </c>
      <c r="L23" s="378">
        <v>1.6994785959005058E-4</v>
      </c>
      <c r="M23" s="378">
        <v>2.5221759924254258E-4</v>
      </c>
      <c r="N23" s="378">
        <v>9.925410935074933E-5</v>
      </c>
      <c r="O23" s="378">
        <v>9.504097089329859E-5</v>
      </c>
      <c r="P23" s="378">
        <v>4.1149920745351944E-4</v>
      </c>
      <c r="Q23" s="378">
        <v>7.3362104657480817E-3</v>
      </c>
      <c r="R23" s="378">
        <v>6.8086342014501899E-3</v>
      </c>
      <c r="S23" s="378">
        <v>7.678671978994237E-3</v>
      </c>
      <c r="T23" s="378">
        <v>1.2726760418390892E-2</v>
      </c>
      <c r="U23" s="378">
        <v>1.0463832741219565</v>
      </c>
      <c r="V23" s="378">
        <v>8.0216238035516491E-3</v>
      </c>
      <c r="W23" s="378">
        <v>7.9365245126386038E-3</v>
      </c>
      <c r="X23" s="378">
        <v>6.1017929248250488E-4</v>
      </c>
      <c r="Y23" s="378">
        <v>2.9210306242030064E-3</v>
      </c>
      <c r="Z23" s="378">
        <v>2.3024766224546207E-4</v>
      </c>
      <c r="AA23" s="378">
        <v>6.756498819009808E-4</v>
      </c>
      <c r="AB23" s="378">
        <v>2.7696214998323331E-4</v>
      </c>
      <c r="AC23" s="378">
        <v>4.1680759030553671E-4</v>
      </c>
      <c r="AD23" s="378">
        <v>3.8536818987150293E-4</v>
      </c>
      <c r="AE23" s="378">
        <v>1.3687031305971179E-4</v>
      </c>
      <c r="AF23" s="378">
        <v>3.5101178391950351E-4</v>
      </c>
      <c r="AG23" s="378">
        <v>5.4036134173067322E-4</v>
      </c>
      <c r="AH23" s="378">
        <v>8.5090539954120687E-4</v>
      </c>
      <c r="AI23" s="378">
        <v>3.8233176869789974E-4</v>
      </c>
      <c r="AJ23" s="378">
        <v>2.4157118237431676E-4</v>
      </c>
      <c r="AK23" s="378">
        <v>2.7562201991194953E-4</v>
      </c>
      <c r="AL23" s="378">
        <v>4.3095715146550728E-3</v>
      </c>
      <c r="AM23" s="378">
        <v>2.3718690089978163E-4</v>
      </c>
      <c r="AN23" s="378">
        <v>2.367562682823371E-4</v>
      </c>
      <c r="AO23" s="378">
        <v>7.422401903085104E-4</v>
      </c>
      <c r="AP23" s="176">
        <v>1.1139248309252385</v>
      </c>
    </row>
    <row r="24" spans="1:42" s="5" customFormat="1" ht="12" x14ac:dyDescent="0.15">
      <c r="A24" s="10" t="s">
        <v>12</v>
      </c>
      <c r="B24" s="9" t="s">
        <v>878</v>
      </c>
      <c r="C24" s="378">
        <v>2.2631198475974839E-5</v>
      </c>
      <c r="D24" s="378">
        <v>1.2687919387595478E-5</v>
      </c>
      <c r="E24" s="378">
        <v>2.8879402912579036E-5</v>
      </c>
      <c r="F24" s="378">
        <v>6.3428341097580929E-5</v>
      </c>
      <c r="G24" s="378">
        <v>2.7349253757335039E-5</v>
      </c>
      <c r="H24" s="378">
        <v>1.93316584661998E-5</v>
      </c>
      <c r="I24" s="378">
        <v>2.0667876989173787E-5</v>
      </c>
      <c r="J24" s="378">
        <v>3.2917283238641339E-5</v>
      </c>
      <c r="K24" s="378">
        <v>8.2079932922317379E-6</v>
      </c>
      <c r="L24" s="378">
        <v>2.266199115844723E-5</v>
      </c>
      <c r="M24" s="378">
        <v>3.2714157112887139E-5</v>
      </c>
      <c r="N24" s="378">
        <v>1.4064091960370128E-5</v>
      </c>
      <c r="O24" s="378">
        <v>1.299664741633888E-5</v>
      </c>
      <c r="P24" s="378">
        <v>2.8143688609805992E-5</v>
      </c>
      <c r="Q24" s="378">
        <v>1.3246309120140681E-4</v>
      </c>
      <c r="R24" s="378">
        <v>6.7296784685530543E-5</v>
      </c>
      <c r="S24" s="378">
        <v>2.9984670909042416E-5</v>
      </c>
      <c r="T24" s="378">
        <v>3.1705817038908611E-5</v>
      </c>
      <c r="U24" s="378">
        <v>3.3448006063728962E-5</v>
      </c>
      <c r="V24" s="378">
        <v>1.0031383005904579</v>
      </c>
      <c r="W24" s="378">
        <v>2.9774065257905997E-4</v>
      </c>
      <c r="X24" s="378">
        <v>3.9870802020290813E-5</v>
      </c>
      <c r="Y24" s="378">
        <v>4.2461046469560959E-4</v>
      </c>
      <c r="Z24" s="378">
        <v>3.3340025681993508E-5</v>
      </c>
      <c r="AA24" s="378">
        <v>7.7250185938708882E-5</v>
      </c>
      <c r="AB24" s="378">
        <v>3.9430353007147365E-5</v>
      </c>
      <c r="AC24" s="378">
        <v>1.0980866726695692E-4</v>
      </c>
      <c r="AD24" s="378">
        <v>8.0200947470058801E-5</v>
      </c>
      <c r="AE24" s="378">
        <v>3.3608429627803034E-5</v>
      </c>
      <c r="AF24" s="378">
        <v>6.7486889004247805E-5</v>
      </c>
      <c r="AG24" s="378">
        <v>1.0717059045086383E-4</v>
      </c>
      <c r="AH24" s="378">
        <v>3.4110678059432923E-4</v>
      </c>
      <c r="AI24" s="378">
        <v>5.9438034609868623E-5</v>
      </c>
      <c r="AJ24" s="378">
        <v>2.9883715358641997E-5</v>
      </c>
      <c r="AK24" s="378">
        <v>5.206156464402239E-5</v>
      </c>
      <c r="AL24" s="378">
        <v>4.9820721036389457E-4</v>
      </c>
      <c r="AM24" s="378">
        <v>5.3907756698288146E-5</v>
      </c>
      <c r="AN24" s="378">
        <v>1.920136978148343E-5</v>
      </c>
      <c r="AO24" s="378">
        <v>1.0852388982903964E-4</v>
      </c>
      <c r="AP24" s="176">
        <v>1.0062527287938545</v>
      </c>
    </row>
    <row r="25" spans="1:42" s="5" customFormat="1" ht="12" x14ac:dyDescent="0.15">
      <c r="A25" s="10" t="s">
        <v>13</v>
      </c>
      <c r="B25" s="9" t="s">
        <v>153</v>
      </c>
      <c r="C25" s="378">
        <v>2.5213427218078827E-4</v>
      </c>
      <c r="D25" s="378">
        <v>1.9350496864484971E-4</v>
      </c>
      <c r="E25" s="378">
        <v>1.1343857813047276E-2</v>
      </c>
      <c r="F25" s="378">
        <v>7.6151497479528131E-4</v>
      </c>
      <c r="G25" s="378">
        <v>3.7325213011892174E-4</v>
      </c>
      <c r="H25" s="378">
        <v>2.1820512039139739E-4</v>
      </c>
      <c r="I25" s="378">
        <v>2.5287781629407784E-4</v>
      </c>
      <c r="J25" s="378">
        <v>3.2297786036694924E-4</v>
      </c>
      <c r="K25" s="378">
        <v>1.4174057605406755E-4</v>
      </c>
      <c r="L25" s="378">
        <v>2.4418234118015169E-4</v>
      </c>
      <c r="M25" s="378">
        <v>3.9348251667912517E-4</v>
      </c>
      <c r="N25" s="378">
        <v>1.6232374159623017E-4</v>
      </c>
      <c r="O25" s="378">
        <v>1.6064062824193187E-4</v>
      </c>
      <c r="P25" s="378">
        <v>2.2449461845757489E-4</v>
      </c>
      <c r="Q25" s="378">
        <v>2.3236414255502189E-4</v>
      </c>
      <c r="R25" s="378">
        <v>5.591621685496613E-4</v>
      </c>
      <c r="S25" s="378">
        <v>2.4544552391021616E-4</v>
      </c>
      <c r="T25" s="378">
        <v>2.570764301955945E-4</v>
      </c>
      <c r="U25" s="378">
        <v>2.3894236805896218E-4</v>
      </c>
      <c r="V25" s="378">
        <v>2.3446830915469698E-4</v>
      </c>
      <c r="W25" s="378">
        <v>1.0840033999943663</v>
      </c>
      <c r="X25" s="378">
        <v>5.0981021440603251E-4</v>
      </c>
      <c r="Y25" s="378">
        <v>5.0566810928938486E-4</v>
      </c>
      <c r="Z25" s="378">
        <v>3.3707324341008225E-4</v>
      </c>
      <c r="AA25" s="378">
        <v>7.3378959556343536E-4</v>
      </c>
      <c r="AB25" s="378">
        <v>4.5063751188129645E-4</v>
      </c>
      <c r="AC25" s="378">
        <v>5.0926173645601141E-4</v>
      </c>
      <c r="AD25" s="378">
        <v>5.7733894136384467E-4</v>
      </c>
      <c r="AE25" s="378">
        <v>1.5596493035662992E-4</v>
      </c>
      <c r="AF25" s="378">
        <v>3.8253624015937228E-3</v>
      </c>
      <c r="AG25" s="378">
        <v>7.2241109622641719E-4</v>
      </c>
      <c r="AH25" s="378">
        <v>1.5958830405593165E-3</v>
      </c>
      <c r="AI25" s="378">
        <v>3.668695003822875E-4</v>
      </c>
      <c r="AJ25" s="378">
        <v>2.6639238944773329E-4</v>
      </c>
      <c r="AK25" s="378">
        <v>4.241817145249965E-4</v>
      </c>
      <c r="AL25" s="378">
        <v>5.9636212235474112E-3</v>
      </c>
      <c r="AM25" s="378">
        <v>3.3467579464215854E-4</v>
      </c>
      <c r="AN25" s="378">
        <v>3.8016520110889225E-4</v>
      </c>
      <c r="AO25" s="378">
        <v>7.5647288553912717E-4</v>
      </c>
      <c r="AP25" s="176">
        <v>1.119231627845138</v>
      </c>
    </row>
    <row r="26" spans="1:42" s="5" customFormat="1" ht="12" x14ac:dyDescent="0.15">
      <c r="A26" s="10" t="s">
        <v>14</v>
      </c>
      <c r="B26" s="9" t="s">
        <v>55</v>
      </c>
      <c r="C26" s="378">
        <v>5.4411964807516181E-4</v>
      </c>
      <c r="D26" s="378">
        <v>8.2528496323068892E-4</v>
      </c>
      <c r="E26" s="378">
        <v>1.7175467728059062E-3</v>
      </c>
      <c r="F26" s="378">
        <v>1.8567372730878349E-3</v>
      </c>
      <c r="G26" s="378">
        <v>2.2006961154988069E-3</v>
      </c>
      <c r="H26" s="378">
        <v>3.5920738362777865E-3</v>
      </c>
      <c r="I26" s="378">
        <v>3.7091239306718264E-3</v>
      </c>
      <c r="J26" s="378">
        <v>1.3329943741127363E-3</v>
      </c>
      <c r="K26" s="378">
        <v>2.605403638567841E-3</v>
      </c>
      <c r="L26" s="378">
        <v>7.6580829688626295E-4</v>
      </c>
      <c r="M26" s="378">
        <v>3.1184446326212598E-3</v>
      </c>
      <c r="N26" s="378">
        <v>2.4207269082178748E-3</v>
      </c>
      <c r="O26" s="378">
        <v>7.3980800524826662E-3</v>
      </c>
      <c r="P26" s="378">
        <v>1.7615040759084298E-3</v>
      </c>
      <c r="Q26" s="378">
        <v>6.1185201027727206E-4</v>
      </c>
      <c r="R26" s="378">
        <v>1.1251311991468183E-3</v>
      </c>
      <c r="S26" s="378">
        <v>2.6858783266007326E-3</v>
      </c>
      <c r="T26" s="378">
        <v>1.7246448534553127E-3</v>
      </c>
      <c r="U26" s="378">
        <v>1.0583213564039234E-3</v>
      </c>
      <c r="V26" s="378">
        <v>1.7369798397597507E-3</v>
      </c>
      <c r="W26" s="378">
        <v>8.3949818679672809E-4</v>
      </c>
      <c r="X26" s="378">
        <v>1.0123218855764986</v>
      </c>
      <c r="Y26" s="378">
        <v>1.1557222336946395E-3</v>
      </c>
      <c r="Z26" s="378">
        <v>2.9731715754039542E-3</v>
      </c>
      <c r="AA26" s="378">
        <v>1.590877013684966E-3</v>
      </c>
      <c r="AB26" s="378">
        <v>1.4638616851288132E-3</v>
      </c>
      <c r="AC26" s="378">
        <v>1.8361709977386957E-3</v>
      </c>
      <c r="AD26" s="378">
        <v>3.8392560663798817E-3</v>
      </c>
      <c r="AE26" s="378">
        <v>3.4838956327322684E-4</v>
      </c>
      <c r="AF26" s="378">
        <v>9.0991476838494525E-4</v>
      </c>
      <c r="AG26" s="378">
        <v>4.4829488741123021E-3</v>
      </c>
      <c r="AH26" s="378">
        <v>2.2405001593608217E-3</v>
      </c>
      <c r="AI26" s="378">
        <v>3.9743181300547284E-3</v>
      </c>
      <c r="AJ26" s="378">
        <v>1.1584426048266996E-3</v>
      </c>
      <c r="AK26" s="378">
        <v>1.065963746099073E-2</v>
      </c>
      <c r="AL26" s="378">
        <v>1.9477071214383684E-3</v>
      </c>
      <c r="AM26" s="378">
        <v>1.8164136332223515E-3</v>
      </c>
      <c r="AN26" s="378">
        <v>1.3644896217648111E-2</v>
      </c>
      <c r="AO26" s="378">
        <v>1.2920994155307885E-3</v>
      </c>
      <c r="AP26" s="176">
        <v>1.1112870633882581</v>
      </c>
    </row>
    <row r="27" spans="1:42" s="5" customFormat="1" ht="12" x14ac:dyDescent="0.15">
      <c r="A27" s="10" t="s">
        <v>15</v>
      </c>
      <c r="B27" s="9" t="s">
        <v>36</v>
      </c>
      <c r="C27" s="378">
        <v>3.6074434362942187E-3</v>
      </c>
      <c r="D27" s="378">
        <v>1.6239220165755359E-3</v>
      </c>
      <c r="E27" s="378">
        <v>1.9384465715818549E-3</v>
      </c>
      <c r="F27" s="378">
        <v>8.9064542795783911E-3</v>
      </c>
      <c r="G27" s="378">
        <v>1.7081180892233661E-3</v>
      </c>
      <c r="H27" s="378">
        <v>2.8577693212027502E-3</v>
      </c>
      <c r="I27" s="378">
        <v>5.4990387179179043E-3</v>
      </c>
      <c r="J27" s="378">
        <v>4.956231762299263E-3</v>
      </c>
      <c r="K27" s="378">
        <v>1.8605076044392597E-3</v>
      </c>
      <c r="L27" s="378">
        <v>4.3479724946306813E-3</v>
      </c>
      <c r="M27" s="378">
        <v>7.4788488308285628E-3</v>
      </c>
      <c r="N27" s="378">
        <v>6.8587257261155665E-3</v>
      </c>
      <c r="O27" s="378">
        <v>4.3062627446039253E-3</v>
      </c>
      <c r="P27" s="378">
        <v>4.4985869979726556E-3</v>
      </c>
      <c r="Q27" s="378">
        <v>2.7476253746497991E-3</v>
      </c>
      <c r="R27" s="378">
        <v>2.6046048378398118E-3</v>
      </c>
      <c r="S27" s="378">
        <v>1.8324755050856544E-3</v>
      </c>
      <c r="T27" s="378">
        <v>3.9522880489686382E-3</v>
      </c>
      <c r="U27" s="378">
        <v>2.6430947091934617E-3</v>
      </c>
      <c r="V27" s="378">
        <v>2.4584081716406011E-3</v>
      </c>
      <c r="W27" s="378">
        <v>2.2380189746705782E-3</v>
      </c>
      <c r="X27" s="378">
        <v>2.8141543396553656E-3</v>
      </c>
      <c r="Y27" s="378">
        <v>1.001843774679579</v>
      </c>
      <c r="Z27" s="378">
        <v>1.8134372949947367E-2</v>
      </c>
      <c r="AA27" s="378">
        <v>3.3595537632218883E-2</v>
      </c>
      <c r="AB27" s="378">
        <v>5.7028659064913088E-3</v>
      </c>
      <c r="AC27" s="378">
        <v>4.7494930783924284E-3</v>
      </c>
      <c r="AD27" s="378">
        <v>3.4277765469540038E-3</v>
      </c>
      <c r="AE27" s="378">
        <v>9.6677320570699513E-3</v>
      </c>
      <c r="AF27" s="378">
        <v>7.1681938190852222E-3</v>
      </c>
      <c r="AG27" s="378">
        <v>3.4853032162222245E-3</v>
      </c>
      <c r="AH27" s="378">
        <v>9.8752222286865986E-3</v>
      </c>
      <c r="AI27" s="378">
        <v>6.4586009861428099E-3</v>
      </c>
      <c r="AJ27" s="378">
        <v>3.3677415911316268E-3</v>
      </c>
      <c r="AK27" s="378">
        <v>2.4336361520743703E-3</v>
      </c>
      <c r="AL27" s="378">
        <v>2.0684298367335797E-3</v>
      </c>
      <c r="AM27" s="378">
        <v>3.9277149715158379E-3</v>
      </c>
      <c r="AN27" s="378">
        <v>1.6674245627439754E-3</v>
      </c>
      <c r="AO27" s="378">
        <v>3.6241872902588734E-3</v>
      </c>
      <c r="AP27" s="176">
        <v>1.202937006060216</v>
      </c>
    </row>
    <row r="28" spans="1:42" s="5" customFormat="1" ht="12" x14ac:dyDescent="0.15">
      <c r="A28" s="10" t="s">
        <v>16</v>
      </c>
      <c r="B28" s="9" t="s">
        <v>154</v>
      </c>
      <c r="C28" s="378">
        <v>1.372885957219222E-2</v>
      </c>
      <c r="D28" s="378">
        <v>5.4597913494517369E-3</v>
      </c>
      <c r="E28" s="378">
        <v>8.7035333325971038E-3</v>
      </c>
      <c r="F28" s="378">
        <v>3.3874781313396871E-2</v>
      </c>
      <c r="G28" s="378">
        <v>2.1377660986094539E-2</v>
      </c>
      <c r="H28" s="378">
        <v>3.1652053977862721E-2</v>
      </c>
      <c r="I28" s="378">
        <v>5.7629424794246521E-2</v>
      </c>
      <c r="J28" s="378">
        <v>4.7312696458689261E-2</v>
      </c>
      <c r="K28" s="378">
        <v>1.3902222847236835E-2</v>
      </c>
      <c r="L28" s="378">
        <v>4.052658750029093E-2</v>
      </c>
      <c r="M28" s="378">
        <v>6.7056043289056524E-2</v>
      </c>
      <c r="N28" s="378">
        <v>7.747057587135453E-2</v>
      </c>
      <c r="O28" s="378">
        <v>5.3342359255675174E-2</v>
      </c>
      <c r="P28" s="378">
        <v>3.5006370017441071E-2</v>
      </c>
      <c r="Q28" s="378">
        <v>1.8960611994853459E-2</v>
      </c>
      <c r="R28" s="378">
        <v>1.6457194923994323E-2</v>
      </c>
      <c r="S28" s="378">
        <v>1.7298420965711353E-2</v>
      </c>
      <c r="T28" s="378">
        <v>3.4114530816774236E-2</v>
      </c>
      <c r="U28" s="378">
        <v>1.675054922367248E-2</v>
      </c>
      <c r="V28" s="378">
        <v>9.2466448413475628E-3</v>
      </c>
      <c r="W28" s="378">
        <v>2.3589952188863395E-2</v>
      </c>
      <c r="X28" s="378">
        <v>2.1338356067302475E-2</v>
      </c>
      <c r="Y28" s="378">
        <v>9.6600419850454908E-3</v>
      </c>
      <c r="Z28" s="378">
        <v>1.1016171836105877</v>
      </c>
      <c r="AA28" s="378">
        <v>5.6932193266763229E-2</v>
      </c>
      <c r="AB28" s="378">
        <v>0.10389914718077077</v>
      </c>
      <c r="AC28" s="378">
        <v>3.3217069273550448E-2</v>
      </c>
      <c r="AD28" s="378">
        <v>8.0632117819279727E-3</v>
      </c>
      <c r="AE28" s="378">
        <v>5.1602965261050163E-3</v>
      </c>
      <c r="AF28" s="378">
        <v>1.9911506091783632E-2</v>
      </c>
      <c r="AG28" s="378">
        <v>9.9238231271667234E-3</v>
      </c>
      <c r="AH28" s="378">
        <v>1.7911809861211693E-2</v>
      </c>
      <c r="AI28" s="378">
        <v>2.3362237518208092E-2</v>
      </c>
      <c r="AJ28" s="378">
        <v>1.7460960357718252E-2</v>
      </c>
      <c r="AK28" s="378">
        <v>7.9377223068208824E-3</v>
      </c>
      <c r="AL28" s="378">
        <v>8.6000842132037195E-3</v>
      </c>
      <c r="AM28" s="378">
        <v>4.4819706791561734E-2</v>
      </c>
      <c r="AN28" s="378">
        <v>1.1402265385053562E-2</v>
      </c>
      <c r="AO28" s="378">
        <v>1.3161855212540907E-2</v>
      </c>
      <c r="AP28" s="176">
        <v>2.1578403360781251</v>
      </c>
    </row>
    <row r="29" spans="1:42" s="5" customFormat="1" ht="12" x14ac:dyDescent="0.15">
      <c r="A29" s="10" t="s">
        <v>17</v>
      </c>
      <c r="B29" s="9" t="s">
        <v>229</v>
      </c>
      <c r="C29" s="378">
        <v>1.47162499801988E-3</v>
      </c>
      <c r="D29" s="378">
        <v>2.7874767972290657E-4</v>
      </c>
      <c r="E29" s="378">
        <v>7.3978621613727679E-4</v>
      </c>
      <c r="F29" s="378">
        <v>5.1031161558825512E-3</v>
      </c>
      <c r="G29" s="378">
        <v>2.869873141032396E-3</v>
      </c>
      <c r="H29" s="378">
        <v>1.9899504067578608E-3</v>
      </c>
      <c r="I29" s="378">
        <v>2.9574919767279637E-3</v>
      </c>
      <c r="J29" s="378">
        <v>3.0709404688675701E-3</v>
      </c>
      <c r="K29" s="378">
        <v>2.1356210433697929E-3</v>
      </c>
      <c r="L29" s="378">
        <v>1.4597075505991758E-3</v>
      </c>
      <c r="M29" s="378">
        <v>2.0297711182629009E-3</v>
      </c>
      <c r="N29" s="378">
        <v>1.9460745491437833E-3</v>
      </c>
      <c r="O29" s="378">
        <v>1.3867767981648232E-3</v>
      </c>
      <c r="P29" s="378">
        <v>1.1978831964521278E-3</v>
      </c>
      <c r="Q29" s="378">
        <v>8.8861705854501982E-4</v>
      </c>
      <c r="R29" s="378">
        <v>8.9237807276765051E-4</v>
      </c>
      <c r="S29" s="378">
        <v>8.3126182952715033E-4</v>
      </c>
      <c r="T29" s="378">
        <v>2.4388533280354846E-3</v>
      </c>
      <c r="U29" s="378">
        <v>1.0089364518241198E-3</v>
      </c>
      <c r="V29" s="378">
        <v>5.6616351238958276E-4</v>
      </c>
      <c r="W29" s="378">
        <v>9.7917975792673781E-4</v>
      </c>
      <c r="X29" s="378">
        <v>1.6769613997458539E-3</v>
      </c>
      <c r="Y29" s="378">
        <v>1.4308916191378776E-3</v>
      </c>
      <c r="Z29" s="378">
        <v>1.4288784454438974E-3</v>
      </c>
      <c r="AA29" s="378">
        <v>1.0914060347653964</v>
      </c>
      <c r="AB29" s="378">
        <v>1.06047288506629E-2</v>
      </c>
      <c r="AC29" s="378">
        <v>3.9126378906131579E-3</v>
      </c>
      <c r="AD29" s="378">
        <v>1.8715738439421942E-3</v>
      </c>
      <c r="AE29" s="378">
        <v>6.2698500834150873E-4</v>
      </c>
      <c r="AF29" s="378">
        <v>2.9573629293432402E-3</v>
      </c>
      <c r="AG29" s="378">
        <v>4.2379216325943801E-3</v>
      </c>
      <c r="AH29" s="378">
        <v>5.1518796839987013E-3</v>
      </c>
      <c r="AI29" s="378">
        <v>9.6233272030557104E-3</v>
      </c>
      <c r="AJ29" s="378">
        <v>5.7155445719474672E-3</v>
      </c>
      <c r="AK29" s="378">
        <v>2.9874543431067709E-3</v>
      </c>
      <c r="AL29" s="378">
        <v>1.3728119453581379E-3</v>
      </c>
      <c r="AM29" s="378">
        <v>1.0176960608985717E-2</v>
      </c>
      <c r="AN29" s="378">
        <v>9.5329557917053504E-4</v>
      </c>
      <c r="AO29" s="378">
        <v>3.6958458852676961E-3</v>
      </c>
      <c r="AP29" s="176">
        <v>1.1960738515162688</v>
      </c>
    </row>
    <row r="30" spans="1:42" s="5" customFormat="1" ht="12" x14ac:dyDescent="0.15">
      <c r="A30" s="10" t="s">
        <v>18</v>
      </c>
      <c r="B30" s="9" t="s">
        <v>230</v>
      </c>
      <c r="C30" s="378">
        <v>9.0728183329434424E-4</v>
      </c>
      <c r="D30" s="378">
        <v>2.8629195240053885E-4</v>
      </c>
      <c r="E30" s="378">
        <v>4.8517771599275976E-4</v>
      </c>
      <c r="F30" s="378">
        <v>2.9857035809088359E-3</v>
      </c>
      <c r="G30" s="378">
        <v>1.228849892798662E-3</v>
      </c>
      <c r="H30" s="378">
        <v>6.9417542841126198E-4</v>
      </c>
      <c r="I30" s="378">
        <v>1.7795922278968938E-3</v>
      </c>
      <c r="J30" s="378">
        <v>3.0487724018701274E-3</v>
      </c>
      <c r="K30" s="378">
        <v>4.1984194722150344E-4</v>
      </c>
      <c r="L30" s="378">
        <v>6.2500992022900914E-4</v>
      </c>
      <c r="M30" s="378">
        <v>3.0162584346188799E-3</v>
      </c>
      <c r="N30" s="378">
        <v>8.4931140356163761E-4</v>
      </c>
      <c r="O30" s="378">
        <v>6.361410323376921E-4</v>
      </c>
      <c r="P30" s="378">
        <v>6.2647252917526262E-4</v>
      </c>
      <c r="Q30" s="378">
        <v>6.4935766071640003E-4</v>
      </c>
      <c r="R30" s="378">
        <v>4.6418019536690003E-4</v>
      </c>
      <c r="S30" s="378">
        <v>5.4192069715122985E-4</v>
      </c>
      <c r="T30" s="378">
        <v>1.0007291591710933E-3</v>
      </c>
      <c r="U30" s="378">
        <v>5.708473039598874E-4</v>
      </c>
      <c r="V30" s="378">
        <v>4.8621377858128277E-4</v>
      </c>
      <c r="W30" s="378">
        <v>2.6553569179038586E-3</v>
      </c>
      <c r="X30" s="378">
        <v>9.3765479669883842E-4</v>
      </c>
      <c r="Y30" s="378">
        <v>2.2728624096641174E-3</v>
      </c>
      <c r="Z30" s="378">
        <v>6.5786886098231868E-3</v>
      </c>
      <c r="AA30" s="378">
        <v>2.8457113792260832E-3</v>
      </c>
      <c r="AB30" s="378">
        <v>1.0014032601854546</v>
      </c>
      <c r="AC30" s="378">
        <v>1.9786306733223262E-3</v>
      </c>
      <c r="AD30" s="378">
        <v>3.548416237785945E-3</v>
      </c>
      <c r="AE30" s="378">
        <v>3.6835866554472469E-4</v>
      </c>
      <c r="AF30" s="378">
        <v>6.3279515216550846E-3</v>
      </c>
      <c r="AG30" s="378">
        <v>6.6530944015913349E-3</v>
      </c>
      <c r="AH30" s="378">
        <v>2.7880426842018975E-2</v>
      </c>
      <c r="AI30" s="378">
        <v>5.1478213726896963E-3</v>
      </c>
      <c r="AJ30" s="378">
        <v>4.0085992701967147E-3</v>
      </c>
      <c r="AK30" s="378">
        <v>6.5622223883505745E-4</v>
      </c>
      <c r="AL30" s="378">
        <v>7.3765248151258294E-4</v>
      </c>
      <c r="AM30" s="378">
        <v>1.6800847609704902E-2</v>
      </c>
      <c r="AN30" s="378">
        <v>8.9310935892093486E-4</v>
      </c>
      <c r="AO30" s="378">
        <v>2.0774332986444363E-2</v>
      </c>
      <c r="AP30" s="176">
        <v>1.1337711270546571</v>
      </c>
    </row>
    <row r="31" spans="1:42" s="5" customFormat="1" ht="12" x14ac:dyDescent="0.15">
      <c r="A31" s="10" t="s">
        <v>19</v>
      </c>
      <c r="B31" s="9" t="s">
        <v>231</v>
      </c>
      <c r="C31" s="378">
        <v>3.3508699143652822E-2</v>
      </c>
      <c r="D31" s="378">
        <v>8.0664429770009628E-3</v>
      </c>
      <c r="E31" s="378">
        <v>3.1147992272025676E-2</v>
      </c>
      <c r="F31" s="378">
        <v>2.2029065550050513E-2</v>
      </c>
      <c r="G31" s="378">
        <v>3.9389282920654391E-2</v>
      </c>
      <c r="H31" s="378">
        <v>3.6389550302685376E-2</v>
      </c>
      <c r="I31" s="378">
        <v>4.4450886493340738E-2</v>
      </c>
      <c r="J31" s="378">
        <v>2.3692823603999463E-2</v>
      </c>
      <c r="K31" s="378">
        <v>9.5259325359534647E-3</v>
      </c>
      <c r="L31" s="378">
        <v>2.7458752850777601E-2</v>
      </c>
      <c r="M31" s="378">
        <v>1.911575355156837E-2</v>
      </c>
      <c r="N31" s="378">
        <v>1.5706866990359142E-2</v>
      </c>
      <c r="O31" s="378">
        <v>1.7811238304479622E-2</v>
      </c>
      <c r="P31" s="378">
        <v>2.2206420262051548E-2</v>
      </c>
      <c r="Q31" s="378">
        <v>2.2420818900950209E-2</v>
      </c>
      <c r="R31" s="378">
        <v>2.0599571955866633E-2</v>
      </c>
      <c r="S31" s="378">
        <v>2.8280020770268973E-2</v>
      </c>
      <c r="T31" s="378">
        <v>2.1374109068560791E-2</v>
      </c>
      <c r="U31" s="378">
        <v>2.6259429217757715E-2</v>
      </c>
      <c r="V31" s="378">
        <v>2.2056040360430802E-2</v>
      </c>
      <c r="W31" s="378">
        <v>2.1187985964968709E-2</v>
      </c>
      <c r="X31" s="378">
        <v>3.6736072357571994E-2</v>
      </c>
      <c r="Y31" s="378">
        <v>2.8213065681712744E-2</v>
      </c>
      <c r="Z31" s="378">
        <v>1.195932284668292E-2</v>
      </c>
      <c r="AA31" s="378">
        <v>1.3335270593487141E-2</v>
      </c>
      <c r="AB31" s="378">
        <v>1.0384608259813714E-2</v>
      </c>
      <c r="AC31" s="378">
        <v>1.0084652325519647</v>
      </c>
      <c r="AD31" s="378">
        <v>5.1215812669754973E-3</v>
      </c>
      <c r="AE31" s="378">
        <v>1.6241803393381138E-3</v>
      </c>
      <c r="AF31" s="378">
        <v>6.6555008879849277E-3</v>
      </c>
      <c r="AG31" s="378">
        <v>8.3107910392478408E-3</v>
      </c>
      <c r="AH31" s="378">
        <v>7.192700685152288E-3</v>
      </c>
      <c r="AI31" s="378">
        <v>1.0760923061911891E-2</v>
      </c>
      <c r="AJ31" s="378">
        <v>2.5246404738263842E-2</v>
      </c>
      <c r="AK31" s="378">
        <v>1.9145496405609926E-2</v>
      </c>
      <c r="AL31" s="378">
        <v>1.3657752383181022E-2</v>
      </c>
      <c r="AM31" s="378">
        <v>3.8675679994892444E-2</v>
      </c>
      <c r="AN31" s="378">
        <v>0.10434879013253558</v>
      </c>
      <c r="AO31" s="378">
        <v>8.3476484985881508E-3</v>
      </c>
      <c r="AP31" s="176">
        <v>1.8708587057223185</v>
      </c>
    </row>
    <row r="32" spans="1:42" s="5" customFormat="1" ht="12" x14ac:dyDescent="0.15">
      <c r="A32" s="10" t="s">
        <v>20</v>
      </c>
      <c r="B32" s="9" t="s">
        <v>37</v>
      </c>
      <c r="C32" s="378">
        <v>9.0192220847186665E-3</v>
      </c>
      <c r="D32" s="378">
        <v>1.0621691146556313E-2</v>
      </c>
      <c r="E32" s="378">
        <v>1.1211924112812372E-2</v>
      </c>
      <c r="F32" s="378">
        <v>5.6191888003458861E-2</v>
      </c>
      <c r="G32" s="378">
        <v>8.1531684102454632E-3</v>
      </c>
      <c r="H32" s="378">
        <v>1.9142625717299626E-2</v>
      </c>
      <c r="I32" s="378">
        <v>1.2685685155954779E-2</v>
      </c>
      <c r="J32" s="378">
        <v>9.0844556386391936E-3</v>
      </c>
      <c r="K32" s="378">
        <v>6.2099620384632121E-3</v>
      </c>
      <c r="L32" s="378">
        <v>6.0480665192227112E-3</v>
      </c>
      <c r="M32" s="378">
        <v>1.265455463869259E-2</v>
      </c>
      <c r="N32" s="378">
        <v>7.6741770124557638E-3</v>
      </c>
      <c r="O32" s="378">
        <v>9.5425584333676088E-3</v>
      </c>
      <c r="P32" s="378">
        <v>1.34121574620707E-2</v>
      </c>
      <c r="Q32" s="378">
        <v>1.0031875040071806E-2</v>
      </c>
      <c r="R32" s="378">
        <v>8.2654686293440662E-3</v>
      </c>
      <c r="S32" s="378">
        <v>9.7159504342289107E-3</v>
      </c>
      <c r="T32" s="378">
        <v>7.2712212802822857E-3</v>
      </c>
      <c r="U32" s="378">
        <v>7.7298749614563437E-3</v>
      </c>
      <c r="V32" s="378">
        <v>5.6841822909136676E-3</v>
      </c>
      <c r="W32" s="378">
        <v>1.13469603199291E-2</v>
      </c>
      <c r="X32" s="378">
        <v>1.9582665609151988E-2</v>
      </c>
      <c r="Y32" s="378">
        <v>1.5010941962045188E-2</v>
      </c>
      <c r="Z32" s="378">
        <v>1.6812744875865072E-2</v>
      </c>
      <c r="AA32" s="378">
        <v>2.8455856075440784E-2</v>
      </c>
      <c r="AB32" s="378">
        <v>3.0792312777696791E-2</v>
      </c>
      <c r="AC32" s="378">
        <v>1.9512981711778933E-2</v>
      </c>
      <c r="AD32" s="378">
        <v>1.042939092312009</v>
      </c>
      <c r="AE32" s="378">
        <v>7.0229754697727034E-2</v>
      </c>
      <c r="AF32" s="378">
        <v>2.1661099814524066E-2</v>
      </c>
      <c r="AG32" s="378">
        <v>1.0971360038068669E-2</v>
      </c>
      <c r="AH32" s="378">
        <v>2.1260761378500442E-2</v>
      </c>
      <c r="AI32" s="378">
        <v>9.8003812164397588E-3</v>
      </c>
      <c r="AJ32" s="378">
        <v>1.0636111404989483E-2</v>
      </c>
      <c r="AK32" s="378">
        <v>2.7899098074332045E-2</v>
      </c>
      <c r="AL32" s="378">
        <v>1.0346528779134213E-2</v>
      </c>
      <c r="AM32" s="378">
        <v>1.1106853388406043E-2</v>
      </c>
      <c r="AN32" s="378">
        <v>5.2675383938129141E-3</v>
      </c>
      <c r="AO32" s="378">
        <v>1.2761230810509261E-2</v>
      </c>
      <c r="AP32" s="176">
        <v>1.6367449826506162</v>
      </c>
    </row>
    <row r="33" spans="1:42" s="5" customFormat="1" ht="12" x14ac:dyDescent="0.15">
      <c r="A33" s="10" t="s">
        <v>21</v>
      </c>
      <c r="B33" s="9" t="s">
        <v>38</v>
      </c>
      <c r="C33" s="378">
        <v>6.6964689388270522E-3</v>
      </c>
      <c r="D33" s="378">
        <v>2.1152081617486088E-3</v>
      </c>
      <c r="E33" s="378">
        <v>3.4288357645704199E-3</v>
      </c>
      <c r="F33" s="378">
        <v>1.1766060628861839E-2</v>
      </c>
      <c r="G33" s="378">
        <v>5.8276301305084221E-3</v>
      </c>
      <c r="H33" s="378">
        <v>6.2368666713877524E-3</v>
      </c>
      <c r="I33" s="378">
        <v>5.816411469579316E-3</v>
      </c>
      <c r="J33" s="378">
        <v>4.7825436488609435E-3</v>
      </c>
      <c r="K33" s="378">
        <v>1.98961672480633E-3</v>
      </c>
      <c r="L33" s="378">
        <v>5.5594378005107319E-3</v>
      </c>
      <c r="M33" s="378">
        <v>5.8777934784693901E-3</v>
      </c>
      <c r="N33" s="378">
        <v>3.7358570281102016E-3</v>
      </c>
      <c r="O33" s="378">
        <v>2.9720866420058995E-3</v>
      </c>
      <c r="P33" s="378">
        <v>6.0302425022861024E-3</v>
      </c>
      <c r="Q33" s="378">
        <v>4.7452995352789415E-3</v>
      </c>
      <c r="R33" s="378">
        <v>4.3452850502364963E-3</v>
      </c>
      <c r="S33" s="378">
        <v>5.0479689071570846E-3</v>
      </c>
      <c r="T33" s="378">
        <v>3.2963592503283479E-3</v>
      </c>
      <c r="U33" s="378">
        <v>5.1962356966551333E-3</v>
      </c>
      <c r="V33" s="378">
        <v>4.145810011068409E-3</v>
      </c>
      <c r="W33" s="378">
        <v>3.2565188150689445E-3</v>
      </c>
      <c r="X33" s="378">
        <v>6.5771594021375871E-3</v>
      </c>
      <c r="Y33" s="378">
        <v>8.5518507713134469E-3</v>
      </c>
      <c r="Z33" s="378">
        <v>8.5843153617600632E-3</v>
      </c>
      <c r="AA33" s="378">
        <v>5.4432203315277422E-3</v>
      </c>
      <c r="AB33" s="378">
        <v>5.8437936365891719E-3</v>
      </c>
      <c r="AC33" s="378">
        <v>2.9069604765757477E-2</v>
      </c>
      <c r="AD33" s="378">
        <v>1.8828663353141421E-2</v>
      </c>
      <c r="AE33" s="378">
        <v>1.0305938902094707</v>
      </c>
      <c r="AF33" s="378">
        <v>2.8544683644691159E-2</v>
      </c>
      <c r="AG33" s="378">
        <v>2.2603064059696584E-2</v>
      </c>
      <c r="AH33" s="378">
        <v>3.9500940171981382E-3</v>
      </c>
      <c r="AI33" s="378">
        <v>1.0853591382274024E-2</v>
      </c>
      <c r="AJ33" s="378">
        <v>1.9449500753214961E-2</v>
      </c>
      <c r="AK33" s="378">
        <v>2.1241587414461929E-2</v>
      </c>
      <c r="AL33" s="378">
        <v>9.8956962627634211E-3</v>
      </c>
      <c r="AM33" s="378">
        <v>1.6462100993755616E-2</v>
      </c>
      <c r="AN33" s="378">
        <v>5.814404816270032E-3</v>
      </c>
      <c r="AO33" s="378">
        <v>3.6119930592447197E-2</v>
      </c>
      <c r="AP33" s="176">
        <v>1.3912956886247971</v>
      </c>
    </row>
    <row r="34" spans="1:42" s="5" customFormat="1" ht="12" x14ac:dyDescent="0.15">
      <c r="A34" s="10" t="s">
        <v>22</v>
      </c>
      <c r="B34" s="9" t="s">
        <v>471</v>
      </c>
      <c r="C34" s="378">
        <v>2.1417256715298219E-2</v>
      </c>
      <c r="D34" s="378">
        <v>2.1416326441447139E-2</v>
      </c>
      <c r="E34" s="378">
        <v>1.6759347550036517E-2</v>
      </c>
      <c r="F34" s="378">
        <v>2.5171710165915968E-2</v>
      </c>
      <c r="G34" s="378">
        <v>2.2385794171361727E-2</v>
      </c>
      <c r="H34" s="378">
        <v>1.5278463187352645E-2</v>
      </c>
      <c r="I34" s="378">
        <v>2.7413078508659885E-2</v>
      </c>
      <c r="J34" s="378">
        <v>1.8712673555919289E-2</v>
      </c>
      <c r="K34" s="378">
        <v>2.1870888002515319E-2</v>
      </c>
      <c r="L34" s="378">
        <v>1.4233519091049836E-2</v>
      </c>
      <c r="M34" s="378">
        <v>3.0693197574062237E-2</v>
      </c>
      <c r="N34" s="378">
        <v>1.7346413915021543E-2</v>
      </c>
      <c r="O34" s="378">
        <v>1.7039752020257551E-2</v>
      </c>
      <c r="P34" s="378">
        <v>1.6429065662635592E-2</v>
      </c>
      <c r="Q34" s="378">
        <v>1.4826833719896432E-2</v>
      </c>
      <c r="R34" s="378">
        <v>1.1515727045098923E-2</v>
      </c>
      <c r="S34" s="378">
        <v>1.6115709106521825E-2</v>
      </c>
      <c r="T34" s="378">
        <v>1.3063613882429704E-2</v>
      </c>
      <c r="U34" s="378">
        <v>1.5568745291329853E-2</v>
      </c>
      <c r="V34" s="378">
        <v>1.4612291793578319E-2</v>
      </c>
      <c r="W34" s="378">
        <v>1.2288531359705545E-2</v>
      </c>
      <c r="X34" s="378">
        <v>6.1093464610231678E-2</v>
      </c>
      <c r="Y34" s="378">
        <v>2.0952691181153345E-2</v>
      </c>
      <c r="Z34" s="378">
        <v>2.8204935162590105E-2</v>
      </c>
      <c r="AA34" s="378">
        <v>1.4803599943520842E-2</v>
      </c>
      <c r="AB34" s="378">
        <v>3.1568588805150913E-2</v>
      </c>
      <c r="AC34" s="378">
        <v>1.5854800898909175E-2</v>
      </c>
      <c r="AD34" s="378">
        <v>2.0721542303161183E-2</v>
      </c>
      <c r="AE34" s="378">
        <v>2.6655986861851499E-3</v>
      </c>
      <c r="AF34" s="378">
        <v>1.0481348241101027</v>
      </c>
      <c r="AG34" s="378">
        <v>1.469921996780009E-2</v>
      </c>
      <c r="AH34" s="378">
        <v>1.738121260535485E-2</v>
      </c>
      <c r="AI34" s="378">
        <v>1.4176703024947097E-2</v>
      </c>
      <c r="AJ34" s="378">
        <v>9.7843085962075887E-3</v>
      </c>
      <c r="AK34" s="378">
        <v>2.0289027206826217E-2</v>
      </c>
      <c r="AL34" s="378">
        <v>8.7403173111080448E-3</v>
      </c>
      <c r="AM34" s="378">
        <v>2.1375060154918427E-2</v>
      </c>
      <c r="AN34" s="378">
        <v>8.5450258690098202E-2</v>
      </c>
      <c r="AO34" s="378">
        <v>4.2611991277335518E-2</v>
      </c>
      <c r="AP34" s="176">
        <v>1.8626670832956949</v>
      </c>
    </row>
    <row r="35" spans="1:42" s="5" customFormat="1" ht="12" x14ac:dyDescent="0.15">
      <c r="A35" s="10" t="s">
        <v>23</v>
      </c>
      <c r="B35" s="9" t="s">
        <v>155</v>
      </c>
      <c r="C35" s="378">
        <v>3.7751771626479869E-3</v>
      </c>
      <c r="D35" s="378">
        <v>1.8443795674269667E-3</v>
      </c>
      <c r="E35" s="378">
        <v>4.5748135523369267E-3</v>
      </c>
      <c r="F35" s="378">
        <v>6.9477025323754164E-3</v>
      </c>
      <c r="G35" s="378">
        <v>4.6209245894135893E-3</v>
      </c>
      <c r="H35" s="378">
        <v>5.0796624996150069E-3</v>
      </c>
      <c r="I35" s="378">
        <v>5.5071832867171575E-3</v>
      </c>
      <c r="J35" s="378">
        <v>7.8096747778361167E-3</v>
      </c>
      <c r="K35" s="378">
        <v>1.3324085998851138E-3</v>
      </c>
      <c r="L35" s="378">
        <v>5.0299204987808155E-3</v>
      </c>
      <c r="M35" s="378">
        <v>5.422228807244113E-3</v>
      </c>
      <c r="N35" s="378">
        <v>3.2872782717548489E-3</v>
      </c>
      <c r="O35" s="378">
        <v>3.2943610520189213E-3</v>
      </c>
      <c r="P35" s="378">
        <v>4.7924845182330473E-3</v>
      </c>
      <c r="Q35" s="378">
        <v>5.1443828321289797E-3</v>
      </c>
      <c r="R35" s="378">
        <v>7.1055493047999744E-3</v>
      </c>
      <c r="S35" s="378">
        <v>5.0244058066060537E-3</v>
      </c>
      <c r="T35" s="378">
        <v>5.2099444240329149E-3</v>
      </c>
      <c r="U35" s="378">
        <v>8.6216777131263109E-3</v>
      </c>
      <c r="V35" s="378">
        <v>8.8427106668949786E-3</v>
      </c>
      <c r="W35" s="378">
        <v>3.7251139542009096E-3</v>
      </c>
      <c r="X35" s="378">
        <v>5.8239287396907669E-3</v>
      </c>
      <c r="Y35" s="378">
        <v>7.0369422930742411E-3</v>
      </c>
      <c r="Z35" s="378">
        <v>7.0951248550966926E-3</v>
      </c>
      <c r="AA35" s="378">
        <v>2.5257594186990522E-2</v>
      </c>
      <c r="AB35" s="378">
        <v>8.3722289796002141E-3</v>
      </c>
      <c r="AC35" s="378">
        <v>2.0740314431131144E-2</v>
      </c>
      <c r="AD35" s="378">
        <v>3.0002594567250119E-2</v>
      </c>
      <c r="AE35" s="378">
        <v>4.091790010630778E-3</v>
      </c>
      <c r="AF35" s="378">
        <v>8.485636521070929E-3</v>
      </c>
      <c r="AG35" s="378">
        <v>1.0813159632719807</v>
      </c>
      <c r="AH35" s="378">
        <v>1.6313360280263079E-2</v>
      </c>
      <c r="AI35" s="378">
        <v>1.5857579604479342E-2</v>
      </c>
      <c r="AJ35" s="378">
        <v>7.7347102415474336E-3</v>
      </c>
      <c r="AK35" s="378">
        <v>3.351476164603738E-2</v>
      </c>
      <c r="AL35" s="378">
        <v>1.9722221327441676E-2</v>
      </c>
      <c r="AM35" s="378">
        <v>1.0285411777230972E-2</v>
      </c>
      <c r="AN35" s="378">
        <v>3.4394037765589931E-3</v>
      </c>
      <c r="AO35" s="378">
        <v>4.0319404827491571E-2</v>
      </c>
      <c r="AP35" s="176">
        <v>1.4524009557556428</v>
      </c>
    </row>
    <row r="36" spans="1:42" s="5" customFormat="1" ht="12" x14ac:dyDescent="0.15">
      <c r="A36" s="10" t="s">
        <v>24</v>
      </c>
      <c r="B36" s="9" t="s">
        <v>39</v>
      </c>
      <c r="C36" s="378">
        <v>1.1267365204514642E-3</v>
      </c>
      <c r="D36" s="378">
        <v>8.0705606379157522E-4</v>
      </c>
      <c r="E36" s="378">
        <v>2.0288673018363829E-3</v>
      </c>
      <c r="F36" s="378">
        <v>3.8405946978446628E-3</v>
      </c>
      <c r="G36" s="378">
        <v>1.4053482546617778E-3</v>
      </c>
      <c r="H36" s="378">
        <v>8.3238183933487502E-4</v>
      </c>
      <c r="I36" s="378">
        <v>9.7013319312590869E-4</v>
      </c>
      <c r="J36" s="378">
        <v>6.5972262920282446E-4</v>
      </c>
      <c r="K36" s="378">
        <v>3.169766033429095E-4</v>
      </c>
      <c r="L36" s="378">
        <v>7.6484110850052187E-4</v>
      </c>
      <c r="M36" s="378">
        <v>2.2234987736864738E-3</v>
      </c>
      <c r="N36" s="378">
        <v>1.3755612105574623E-3</v>
      </c>
      <c r="O36" s="378">
        <v>1.0554799712427794E-3</v>
      </c>
      <c r="P36" s="378">
        <v>1.4936447763456808E-3</v>
      </c>
      <c r="Q36" s="378">
        <v>1.9602310195261877E-3</v>
      </c>
      <c r="R36" s="378">
        <v>1.8971809838778345E-3</v>
      </c>
      <c r="S36" s="378">
        <v>1.0428685707724096E-3</v>
      </c>
      <c r="T36" s="378">
        <v>4.9638083519860303E-4</v>
      </c>
      <c r="U36" s="378">
        <v>9.6284177281973689E-4</v>
      </c>
      <c r="V36" s="378">
        <v>4.5110314843578358E-4</v>
      </c>
      <c r="W36" s="378">
        <v>1.7442192312927449E-3</v>
      </c>
      <c r="X36" s="378">
        <v>8.415629652659142E-4</v>
      </c>
      <c r="Y36" s="378">
        <v>3.8151388447798893E-3</v>
      </c>
      <c r="Z36" s="378">
        <v>9.0604308801134933E-4</v>
      </c>
      <c r="AA36" s="378">
        <v>2.8955841271935492E-3</v>
      </c>
      <c r="AB36" s="378">
        <v>5.288679065846613E-3</v>
      </c>
      <c r="AC36" s="378">
        <v>1.9795375488972085E-3</v>
      </c>
      <c r="AD36" s="378">
        <v>1.4433847427043132E-3</v>
      </c>
      <c r="AE36" s="378">
        <v>6.0087307100418271E-4</v>
      </c>
      <c r="AF36" s="378">
        <v>2.7453847460948196E-3</v>
      </c>
      <c r="AG36" s="378">
        <v>9.039199699701992E-4</v>
      </c>
      <c r="AH36" s="378">
        <v>1.0005842927891238</v>
      </c>
      <c r="AI36" s="378">
        <v>2.7281838673184964E-3</v>
      </c>
      <c r="AJ36" s="378">
        <v>1.1182337251635043E-3</v>
      </c>
      <c r="AK36" s="378">
        <v>1.2120967144758294E-3</v>
      </c>
      <c r="AL36" s="378">
        <v>1.0574279733529491E-3</v>
      </c>
      <c r="AM36" s="378">
        <v>1.0434431603599664E-3</v>
      </c>
      <c r="AN36" s="378">
        <v>6.5468931130343634E-4</v>
      </c>
      <c r="AO36" s="378">
        <v>0.24703723940139352</v>
      </c>
      <c r="AP36" s="176">
        <v>1.3043113836181079</v>
      </c>
    </row>
    <row r="37" spans="1:42" s="5" customFormat="1" ht="12" x14ac:dyDescent="0.15">
      <c r="A37" s="10" t="s">
        <v>25</v>
      </c>
      <c r="B37" s="9" t="s">
        <v>40</v>
      </c>
      <c r="C37" s="378">
        <v>1.6440463439961777E-4</v>
      </c>
      <c r="D37" s="378">
        <v>1.3120810540788368E-4</v>
      </c>
      <c r="E37" s="378">
        <v>7.1946682625411836E-5</v>
      </c>
      <c r="F37" s="378">
        <v>4.1595283786223823E-4</v>
      </c>
      <c r="G37" s="378">
        <v>3.5727486405127767E-4</v>
      </c>
      <c r="H37" s="378">
        <v>1.0331059828497617E-4</v>
      </c>
      <c r="I37" s="378">
        <v>1.9856412556234858E-4</v>
      </c>
      <c r="J37" s="378">
        <v>4.0620205130026702E-4</v>
      </c>
      <c r="K37" s="378">
        <v>4.8119515408120383E-5</v>
      </c>
      <c r="L37" s="378">
        <v>2.0149521659730188E-4</v>
      </c>
      <c r="M37" s="378">
        <v>4.444404763945687E-4</v>
      </c>
      <c r="N37" s="378">
        <v>1.4748833745866923E-4</v>
      </c>
      <c r="O37" s="378">
        <v>9.159003392726037E-5</v>
      </c>
      <c r="P37" s="378">
        <v>3.9160550424609827E-4</v>
      </c>
      <c r="Q37" s="378">
        <v>3.6976594593357055E-4</v>
      </c>
      <c r="R37" s="378">
        <v>5.5504997907886166E-4</v>
      </c>
      <c r="S37" s="378">
        <v>3.2957479502528959E-4</v>
      </c>
      <c r="T37" s="378">
        <v>7.5818396147670798E-4</v>
      </c>
      <c r="U37" s="378">
        <v>9.5325982052097465E-4</v>
      </c>
      <c r="V37" s="378">
        <v>1.9356917420900719E-3</v>
      </c>
      <c r="W37" s="378">
        <v>3.736476915469528E-4</v>
      </c>
      <c r="X37" s="378">
        <v>1.7579367032213752E-4</v>
      </c>
      <c r="Y37" s="378">
        <v>2.6505073184389242E-4</v>
      </c>
      <c r="Z37" s="378">
        <v>5.9274343471167189E-4</v>
      </c>
      <c r="AA37" s="378">
        <v>2.9055002717797541E-4</v>
      </c>
      <c r="AB37" s="378">
        <v>2.8805732512792191E-4</v>
      </c>
      <c r="AC37" s="378">
        <v>3.509806330632562E-4</v>
      </c>
      <c r="AD37" s="378">
        <v>3.70932623435909E-4</v>
      </c>
      <c r="AE37" s="378">
        <v>4.7161612595111219E-5</v>
      </c>
      <c r="AF37" s="378">
        <v>1.219347321317607E-3</v>
      </c>
      <c r="AG37" s="378">
        <v>3.8892088287429943E-3</v>
      </c>
      <c r="AH37" s="378">
        <v>2.2406224775231993E-4</v>
      </c>
      <c r="AI37" s="378">
        <v>1.0001176220481005</v>
      </c>
      <c r="AJ37" s="378">
        <v>1.664718178925425E-4</v>
      </c>
      <c r="AK37" s="378">
        <v>1.8265661097821695E-4</v>
      </c>
      <c r="AL37" s="378">
        <v>5.1232775374664933E-4</v>
      </c>
      <c r="AM37" s="378">
        <v>5.133511817756348E-4</v>
      </c>
      <c r="AN37" s="378">
        <v>1.5893729976228758E-4</v>
      </c>
      <c r="AO37" s="378">
        <v>3.9706466113768391E-4</v>
      </c>
      <c r="AP37" s="176">
        <v>1.018211096748683</v>
      </c>
    </row>
    <row r="38" spans="1:42" s="5" customFormat="1" ht="12" x14ac:dyDescent="0.15">
      <c r="A38" s="10" t="s">
        <v>26</v>
      </c>
      <c r="B38" s="9" t="s">
        <v>233</v>
      </c>
      <c r="C38" s="378">
        <v>1.1584957855963623E-3</v>
      </c>
      <c r="D38" s="378">
        <v>5.2308978137621587E-5</v>
      </c>
      <c r="E38" s="378">
        <v>5.9976022455645582E-5</v>
      </c>
      <c r="F38" s="378">
        <v>1.0617210305325817E-4</v>
      </c>
      <c r="G38" s="378">
        <v>9.6898393682950815E-5</v>
      </c>
      <c r="H38" s="378">
        <v>4.8484132643111168E-5</v>
      </c>
      <c r="I38" s="378">
        <v>7.3473465509273048E-5</v>
      </c>
      <c r="J38" s="378">
        <v>6.5857957793895847E-5</v>
      </c>
      <c r="K38" s="378">
        <v>4.7039400909115653E-5</v>
      </c>
      <c r="L38" s="378">
        <v>4.4954575574188656E-5</v>
      </c>
      <c r="M38" s="378">
        <v>8.8813996614599134E-5</v>
      </c>
      <c r="N38" s="378">
        <v>5.4998837960793342E-5</v>
      </c>
      <c r="O38" s="378">
        <v>4.8113741030513012E-5</v>
      </c>
      <c r="P38" s="378">
        <v>5.3841549776403034E-5</v>
      </c>
      <c r="Q38" s="378">
        <v>5.5131619649610903E-5</v>
      </c>
      <c r="R38" s="378">
        <v>4.9588369149060563E-5</v>
      </c>
      <c r="S38" s="378">
        <v>4.8257027305339348E-5</v>
      </c>
      <c r="T38" s="378">
        <v>3.7269344858101411E-5</v>
      </c>
      <c r="U38" s="378">
        <v>4.8907056471843374E-5</v>
      </c>
      <c r="V38" s="378">
        <v>4.1497864606161039E-5</v>
      </c>
      <c r="W38" s="378">
        <v>4.722380134575213E-5</v>
      </c>
      <c r="X38" s="378">
        <v>1.4007920503674047E-4</v>
      </c>
      <c r="Y38" s="378">
        <v>8.9389873401778615E-5</v>
      </c>
      <c r="Z38" s="378">
        <v>7.6965633729994296E-5</v>
      </c>
      <c r="AA38" s="378">
        <v>3.8707529696167049E-4</v>
      </c>
      <c r="AB38" s="378">
        <v>1.2911666016246888E-4</v>
      </c>
      <c r="AC38" s="378">
        <v>1.0139220948521719E-4</v>
      </c>
      <c r="AD38" s="378">
        <v>2.4970283315179791E-4</v>
      </c>
      <c r="AE38" s="378">
        <v>3.3236236746614315E-5</v>
      </c>
      <c r="AF38" s="378">
        <v>1.9774365491953259E-3</v>
      </c>
      <c r="AG38" s="378">
        <v>8.8509728495464511E-4</v>
      </c>
      <c r="AH38" s="378">
        <v>8.5177806426572913E-5</v>
      </c>
      <c r="AI38" s="378">
        <v>9.8621382091861545E-5</v>
      </c>
      <c r="AJ38" s="378">
        <v>1.0161519747643986</v>
      </c>
      <c r="AK38" s="378">
        <v>9.6138762093465272E-5</v>
      </c>
      <c r="AL38" s="378">
        <v>8.1472747688867019E-5</v>
      </c>
      <c r="AM38" s="378">
        <v>1.530309386456659E-4</v>
      </c>
      <c r="AN38" s="378">
        <v>1.7236227995290413E-4</v>
      </c>
      <c r="AO38" s="378">
        <v>2.6074236655612118E-3</v>
      </c>
      <c r="AP38" s="176">
        <v>1.0258429981538089</v>
      </c>
    </row>
    <row r="39" spans="1:42" s="5" customFormat="1" ht="12" x14ac:dyDescent="0.15">
      <c r="A39" s="10" t="s">
        <v>56</v>
      </c>
      <c r="B39" s="9" t="s">
        <v>472</v>
      </c>
      <c r="C39" s="378">
        <v>5.0437145368269741E-4</v>
      </c>
      <c r="D39" s="378">
        <v>2.3766934719052224E-4</v>
      </c>
      <c r="E39" s="378">
        <v>9.1640585144056302E-3</v>
      </c>
      <c r="F39" s="378">
        <v>2.8342858129395058E-3</v>
      </c>
      <c r="G39" s="378">
        <v>1.1181455249592632E-3</v>
      </c>
      <c r="H39" s="378">
        <v>7.8665792005535922E-4</v>
      </c>
      <c r="I39" s="378">
        <v>1.2878054900524545E-3</v>
      </c>
      <c r="J39" s="378">
        <v>1.9472783417658335E-3</v>
      </c>
      <c r="K39" s="378">
        <v>4.6754801429067675E-4</v>
      </c>
      <c r="L39" s="378">
        <v>7.5436326744876959E-4</v>
      </c>
      <c r="M39" s="378">
        <v>1.2431477097556594E-3</v>
      </c>
      <c r="N39" s="378">
        <v>1.0758935364830018E-3</v>
      </c>
      <c r="O39" s="378">
        <v>5.8477598365637819E-4</v>
      </c>
      <c r="P39" s="378">
        <v>1.1417979016790777E-3</v>
      </c>
      <c r="Q39" s="378">
        <v>1.5866325384566368E-3</v>
      </c>
      <c r="R39" s="378">
        <v>1.4418636286483895E-3</v>
      </c>
      <c r="S39" s="378">
        <v>1.7616063316773175E-3</v>
      </c>
      <c r="T39" s="378">
        <v>8.5142865820243721E-4</v>
      </c>
      <c r="U39" s="378">
        <v>9.2110254449357992E-4</v>
      </c>
      <c r="V39" s="378">
        <v>1.0740424763283E-3</v>
      </c>
      <c r="W39" s="378">
        <v>7.0736620032389134E-4</v>
      </c>
      <c r="X39" s="378">
        <v>1.2531839132339331E-3</v>
      </c>
      <c r="Y39" s="378">
        <v>1.3259571499953532E-3</v>
      </c>
      <c r="Z39" s="378">
        <v>1.935057218444771E-3</v>
      </c>
      <c r="AA39" s="378">
        <v>9.1834440897216943E-3</v>
      </c>
      <c r="AB39" s="378">
        <v>2.4417320586082791E-3</v>
      </c>
      <c r="AC39" s="378">
        <v>9.9945971867645327E-4</v>
      </c>
      <c r="AD39" s="378">
        <v>3.2866088945075686E-3</v>
      </c>
      <c r="AE39" s="378">
        <v>5.8838172034720432E-4</v>
      </c>
      <c r="AF39" s="378">
        <v>1.9846250957791379E-3</v>
      </c>
      <c r="AG39" s="378">
        <v>1.7828559288269818E-3</v>
      </c>
      <c r="AH39" s="378">
        <v>3.9969881513693645E-4</v>
      </c>
      <c r="AI39" s="378">
        <v>2.3172567728287161E-3</v>
      </c>
      <c r="AJ39" s="378">
        <v>1.2960436767359453E-3</v>
      </c>
      <c r="AK39" s="378">
        <v>1.0003725438525755</v>
      </c>
      <c r="AL39" s="378">
        <v>2.0625709860359566E-3</v>
      </c>
      <c r="AM39" s="378">
        <v>2.8868109656686228E-3</v>
      </c>
      <c r="AN39" s="378">
        <v>4.2595770626275642E-4</v>
      </c>
      <c r="AO39" s="378">
        <v>4.9137518480932797E-3</v>
      </c>
      <c r="AP39" s="176">
        <v>1.0709477816079744</v>
      </c>
    </row>
    <row r="40" spans="1:42" s="5" customFormat="1" ht="12" x14ac:dyDescent="0.15">
      <c r="A40" s="10" t="s">
        <v>156</v>
      </c>
      <c r="B40" s="9" t="s">
        <v>41</v>
      </c>
      <c r="C40" s="378">
        <v>3.2769857165167379E-2</v>
      </c>
      <c r="D40" s="378">
        <v>2.2483842196949742E-2</v>
      </c>
      <c r="E40" s="378">
        <v>2.4449937064520869E-2</v>
      </c>
      <c r="F40" s="378">
        <v>0.12048319821541661</v>
      </c>
      <c r="G40" s="378">
        <v>3.732166678080949E-2</v>
      </c>
      <c r="H40" s="378">
        <v>3.0893374552488875E-2</v>
      </c>
      <c r="I40" s="378">
        <v>2.9796485049419646E-2</v>
      </c>
      <c r="J40" s="378">
        <v>4.8280280724197329E-2</v>
      </c>
      <c r="K40" s="378">
        <v>1.2642561340467599E-2</v>
      </c>
      <c r="L40" s="378">
        <v>3.6422596054928376E-2</v>
      </c>
      <c r="M40" s="378">
        <v>5.3681868300174379E-2</v>
      </c>
      <c r="N40" s="378">
        <v>1.9123915599854852E-2</v>
      </c>
      <c r="O40" s="378">
        <v>1.8999340531558963E-2</v>
      </c>
      <c r="P40" s="378">
        <v>3.1254981864667991E-2</v>
      </c>
      <c r="Q40" s="378">
        <v>3.3597052525736172E-2</v>
      </c>
      <c r="R40" s="378">
        <v>3.5321578744636449E-2</v>
      </c>
      <c r="S40" s="378">
        <v>3.5417381446711839E-2</v>
      </c>
      <c r="T40" s="378">
        <v>3.9595224790534914E-2</v>
      </c>
      <c r="U40" s="378">
        <v>3.4583111833058892E-2</v>
      </c>
      <c r="V40" s="378">
        <v>3.445801773102717E-2</v>
      </c>
      <c r="W40" s="378">
        <v>3.0404315804047385E-2</v>
      </c>
      <c r="X40" s="378">
        <v>4.442200907576168E-2</v>
      </c>
      <c r="Y40" s="378">
        <v>8.0268626053491818E-2</v>
      </c>
      <c r="Z40" s="378">
        <v>4.4986130432781733E-2</v>
      </c>
      <c r="AA40" s="378">
        <v>0.12683945722861623</v>
      </c>
      <c r="AB40" s="378">
        <v>6.3184883307448064E-2</v>
      </c>
      <c r="AC40" s="378">
        <v>8.4337373410881142E-2</v>
      </c>
      <c r="AD40" s="378">
        <v>9.430807708583526E-2</v>
      </c>
      <c r="AE40" s="378">
        <v>2.7260111249055009E-2</v>
      </c>
      <c r="AF40" s="378">
        <v>6.0599104104821611E-2</v>
      </c>
      <c r="AG40" s="378">
        <v>0.12513514469274484</v>
      </c>
      <c r="AH40" s="378">
        <v>7.6420236507739006E-2</v>
      </c>
      <c r="AI40" s="378">
        <v>5.6502039819004313E-2</v>
      </c>
      <c r="AJ40" s="378">
        <v>4.2415766097236421E-2</v>
      </c>
      <c r="AK40" s="378">
        <v>6.5991034773949811E-2</v>
      </c>
      <c r="AL40" s="378">
        <v>1.1051555065918919</v>
      </c>
      <c r="AM40" s="378">
        <v>4.1348910328445988E-2</v>
      </c>
      <c r="AN40" s="378">
        <v>1.7379743998488281E-2</v>
      </c>
      <c r="AO40" s="378">
        <v>6.2529642012772405E-2</v>
      </c>
      <c r="AP40" s="176">
        <v>2.9810643850873406</v>
      </c>
    </row>
    <row r="41" spans="1:42" s="5" customFormat="1" ht="12" x14ac:dyDescent="0.15">
      <c r="A41" s="10" t="s">
        <v>880</v>
      </c>
      <c r="B41" s="9" t="s">
        <v>879</v>
      </c>
      <c r="C41" s="378">
        <v>2.4355827224038893E-4</v>
      </c>
      <c r="D41" s="378">
        <v>1.1794240677760534E-4</v>
      </c>
      <c r="E41" s="378">
        <v>7.4543544194608576E-4</v>
      </c>
      <c r="F41" s="378">
        <v>3.0366975638460649E-4</v>
      </c>
      <c r="G41" s="378">
        <v>2.5571443730515654E-4</v>
      </c>
      <c r="H41" s="378">
        <v>1.7921228115376159E-4</v>
      </c>
      <c r="I41" s="378">
        <v>1.6321505931577449E-4</v>
      </c>
      <c r="J41" s="378">
        <v>1.921247076537641E-4</v>
      </c>
      <c r="K41" s="378">
        <v>6.5070041255084945E-5</v>
      </c>
      <c r="L41" s="378">
        <v>1.5098250896001858E-4</v>
      </c>
      <c r="M41" s="378">
        <v>1.6181462169365235E-4</v>
      </c>
      <c r="N41" s="378">
        <v>1.2636692057749159E-4</v>
      </c>
      <c r="O41" s="378">
        <v>1.2395341380892427E-4</v>
      </c>
      <c r="P41" s="378">
        <v>1.6163710549394784E-4</v>
      </c>
      <c r="Q41" s="378">
        <v>1.6466525540022602E-4</v>
      </c>
      <c r="R41" s="378">
        <v>2.3516645243607754E-4</v>
      </c>
      <c r="S41" s="378">
        <v>2.2713150411859517E-4</v>
      </c>
      <c r="T41" s="378">
        <v>1.7924812594191043E-4</v>
      </c>
      <c r="U41" s="378">
        <v>2.0635128245561566E-4</v>
      </c>
      <c r="V41" s="378">
        <v>1.826180272644048E-4</v>
      </c>
      <c r="W41" s="378">
        <v>1.9529518544637392E-4</v>
      </c>
      <c r="X41" s="378">
        <v>2.1443657622253676E-4</v>
      </c>
      <c r="Y41" s="378">
        <v>3.3037448762754108E-4</v>
      </c>
      <c r="Z41" s="378">
        <v>1.6293637062384734E-4</v>
      </c>
      <c r="AA41" s="378">
        <v>4.9003126042438544E-4</v>
      </c>
      <c r="AB41" s="378">
        <v>1.9143113474706902E-4</v>
      </c>
      <c r="AC41" s="378">
        <v>7.5995916162851693E-4</v>
      </c>
      <c r="AD41" s="378">
        <v>3.9113405677725733E-4</v>
      </c>
      <c r="AE41" s="378">
        <v>4.2466792448566591E-4</v>
      </c>
      <c r="AF41" s="378">
        <v>7.099105370860241E-4</v>
      </c>
      <c r="AG41" s="378">
        <v>4.9661677497640083E-3</v>
      </c>
      <c r="AH41" s="378">
        <v>4.8216429463795665E-4</v>
      </c>
      <c r="AI41" s="378">
        <v>2.1923061180244867E-3</v>
      </c>
      <c r="AJ41" s="378">
        <v>8.8221731077661458E-3</v>
      </c>
      <c r="AK41" s="378">
        <v>2.0399684428775598E-3</v>
      </c>
      <c r="AL41" s="378">
        <v>9.4435408875715994E-4</v>
      </c>
      <c r="AM41" s="378">
        <v>1.0119369512990171</v>
      </c>
      <c r="AN41" s="378">
        <v>1.5283570485483233E-4</v>
      </c>
      <c r="AO41" s="378">
        <v>1.5531152514787617E-3</v>
      </c>
      <c r="AP41" s="176">
        <v>1.0411460903744303</v>
      </c>
    </row>
    <row r="42" spans="1:42" s="5" customFormat="1" ht="12" x14ac:dyDescent="0.15">
      <c r="A42" s="10" t="s">
        <v>881</v>
      </c>
      <c r="B42" s="9" t="s">
        <v>236</v>
      </c>
      <c r="C42" s="378">
        <v>1.1242786883484336E-3</v>
      </c>
      <c r="D42" s="378">
        <v>2.2795285587210541E-3</v>
      </c>
      <c r="E42" s="378">
        <v>1.4985040771167727E-3</v>
      </c>
      <c r="F42" s="378">
        <v>1.3183573694149772E-3</v>
      </c>
      <c r="G42" s="378">
        <v>1.1103727125757639E-3</v>
      </c>
      <c r="H42" s="378">
        <v>1.2983629690561337E-3</v>
      </c>
      <c r="I42" s="378">
        <v>1.0437920394005796E-3</v>
      </c>
      <c r="J42" s="378">
        <v>8.9774989632757075E-4</v>
      </c>
      <c r="K42" s="378">
        <v>1.9608817337184848E-4</v>
      </c>
      <c r="L42" s="378">
        <v>4.0757378195503549E-4</v>
      </c>
      <c r="M42" s="378">
        <v>1.5287927134283812E-3</v>
      </c>
      <c r="N42" s="378">
        <v>3.8777837582493993E-4</v>
      </c>
      <c r="O42" s="378">
        <v>4.6756742809767293E-4</v>
      </c>
      <c r="P42" s="378">
        <v>6.6603218721718674E-4</v>
      </c>
      <c r="Q42" s="378">
        <v>8.6900645924630848E-4</v>
      </c>
      <c r="R42" s="378">
        <v>1.1274079697401358E-3</v>
      </c>
      <c r="S42" s="378">
        <v>1.6139033874497893E-3</v>
      </c>
      <c r="T42" s="378">
        <v>1.3447684715248874E-3</v>
      </c>
      <c r="U42" s="378">
        <v>1.2420974559693011E-3</v>
      </c>
      <c r="V42" s="378">
        <v>1.0564846622996955E-3</v>
      </c>
      <c r="W42" s="378">
        <v>1.0458938516387636E-3</v>
      </c>
      <c r="X42" s="378">
        <v>1.6436069949817525E-3</v>
      </c>
      <c r="Y42" s="378">
        <v>1.2415039287606098E-3</v>
      </c>
      <c r="Z42" s="378">
        <v>3.4979955616701579E-4</v>
      </c>
      <c r="AA42" s="378">
        <v>1.6070002933064184E-3</v>
      </c>
      <c r="AB42" s="378">
        <v>3.6120704500685074E-3</v>
      </c>
      <c r="AC42" s="378">
        <v>2.46952815727937E-3</v>
      </c>
      <c r="AD42" s="378">
        <v>4.0336684406345694E-3</v>
      </c>
      <c r="AE42" s="378">
        <v>6.4565652462041957E-4</v>
      </c>
      <c r="AF42" s="378">
        <v>2.4190126829121742E-3</v>
      </c>
      <c r="AG42" s="378">
        <v>2.7470479143777535E-3</v>
      </c>
      <c r="AH42" s="378">
        <v>3.3521125350863823E-3</v>
      </c>
      <c r="AI42" s="378">
        <v>3.8911856221700422E-3</v>
      </c>
      <c r="AJ42" s="378">
        <v>2.6164297112381404E-3</v>
      </c>
      <c r="AK42" s="378">
        <v>5.197540103903369E-3</v>
      </c>
      <c r="AL42" s="378">
        <v>1.8835404089438729E-3</v>
      </c>
      <c r="AM42" s="378">
        <v>2.2492452920474049E-3</v>
      </c>
      <c r="AN42" s="378">
        <v>1.0005793051489471</v>
      </c>
      <c r="AO42" s="378">
        <v>1.4120864222006177E-3</v>
      </c>
      <c r="AP42" s="176">
        <v>1.0644746814163708</v>
      </c>
    </row>
    <row r="43" spans="1:42" s="5" customFormat="1" ht="12" x14ac:dyDescent="0.15">
      <c r="A43" s="10" t="s">
        <v>882</v>
      </c>
      <c r="B43" s="9" t="s">
        <v>237</v>
      </c>
      <c r="C43" s="378">
        <v>4.5690697171900359E-3</v>
      </c>
      <c r="D43" s="378">
        <v>3.272722019933426E-3</v>
      </c>
      <c r="E43" s="378">
        <v>8.2273326378941962E-3</v>
      </c>
      <c r="F43" s="378">
        <v>1.557413344771278E-2</v>
      </c>
      <c r="G43" s="378">
        <v>5.6988781635551851E-3</v>
      </c>
      <c r="H43" s="378">
        <v>3.3754214816078183E-3</v>
      </c>
      <c r="I43" s="378">
        <v>3.934021942038758E-3</v>
      </c>
      <c r="J43" s="378">
        <v>2.6752649196351863E-3</v>
      </c>
      <c r="K43" s="378">
        <v>1.2853832045947541E-3</v>
      </c>
      <c r="L43" s="378">
        <v>3.1015346390934066E-3</v>
      </c>
      <c r="M43" s="378">
        <v>9.0165897072275424E-3</v>
      </c>
      <c r="N43" s="378">
        <v>5.5780876515665444E-3</v>
      </c>
      <c r="O43" s="378">
        <v>4.2801147261772206E-3</v>
      </c>
      <c r="P43" s="378">
        <v>6.0569325587366656E-3</v>
      </c>
      <c r="Q43" s="378">
        <v>7.9490031852566239E-3</v>
      </c>
      <c r="R43" s="378">
        <v>7.6933267220199355E-3</v>
      </c>
      <c r="S43" s="378">
        <v>4.2289737833439891E-3</v>
      </c>
      <c r="T43" s="378">
        <v>2.012891746324763E-3</v>
      </c>
      <c r="U43" s="378">
        <v>3.9044542417720749E-3</v>
      </c>
      <c r="V43" s="378">
        <v>1.8292845731326468E-3</v>
      </c>
      <c r="W43" s="378">
        <v>7.0730460273418106E-3</v>
      </c>
      <c r="X43" s="378">
        <v>3.4126521949998105E-3</v>
      </c>
      <c r="Y43" s="378">
        <v>1.54709065040109E-2</v>
      </c>
      <c r="Z43" s="378">
        <v>3.6741278557681483E-3</v>
      </c>
      <c r="AA43" s="378">
        <v>1.1741987154046537E-2</v>
      </c>
      <c r="AB43" s="378">
        <v>2.1446312358824052E-2</v>
      </c>
      <c r="AC43" s="378">
        <v>8.0272937856694215E-3</v>
      </c>
      <c r="AD43" s="378">
        <v>5.8531212918366523E-3</v>
      </c>
      <c r="AE43" s="378">
        <v>2.4366219633141402E-3</v>
      </c>
      <c r="AF43" s="378">
        <v>1.1132908251159895E-2</v>
      </c>
      <c r="AG43" s="378">
        <v>3.6655183235733881E-3</v>
      </c>
      <c r="AH43" s="378">
        <v>2.369386666980302E-3</v>
      </c>
      <c r="AI43" s="378">
        <v>1.1063156350072616E-2</v>
      </c>
      <c r="AJ43" s="378">
        <v>4.5345897267428303E-3</v>
      </c>
      <c r="AK43" s="378">
        <v>4.9152169046566491E-3</v>
      </c>
      <c r="AL43" s="378">
        <v>4.2880141394730925E-3</v>
      </c>
      <c r="AM43" s="378">
        <v>4.2313038222099222E-3</v>
      </c>
      <c r="AN43" s="378">
        <v>2.6548541315106742E-3</v>
      </c>
      <c r="AO43" s="378">
        <v>1.0017695788496046</v>
      </c>
      <c r="AP43" s="176">
        <v>1.2340240173706092</v>
      </c>
    </row>
    <row r="44" spans="1:42" s="5" customFormat="1" ht="12" x14ac:dyDescent="0.15">
      <c r="A44" s="11" t="s">
        <v>883</v>
      </c>
      <c r="B44" s="12" t="s">
        <v>893</v>
      </c>
      <c r="C44" s="180">
        <v>1.2244081445404771</v>
      </c>
      <c r="D44" s="181">
        <v>1.137233919417878</v>
      </c>
      <c r="E44" s="181">
        <v>1.2167375626993793</v>
      </c>
      <c r="F44" s="181">
        <v>1.358341518270525</v>
      </c>
      <c r="G44" s="181">
        <v>1.2784253478428667</v>
      </c>
      <c r="H44" s="181">
        <v>1.2124528875207701</v>
      </c>
      <c r="I44" s="181">
        <v>1.305319719002447</v>
      </c>
      <c r="J44" s="181">
        <v>1.2725659076631612</v>
      </c>
      <c r="K44" s="181">
        <v>1.1044564406095874</v>
      </c>
      <c r="L44" s="181">
        <v>1.2415569979974097</v>
      </c>
      <c r="M44" s="181">
        <v>1.2820184556708725</v>
      </c>
      <c r="N44" s="181">
        <v>1.4667577146335515</v>
      </c>
      <c r="O44" s="181">
        <v>1.2093281258560578</v>
      </c>
      <c r="P44" s="181">
        <v>1.2904866291491845</v>
      </c>
      <c r="Q44" s="181">
        <v>1.2599934791195291</v>
      </c>
      <c r="R44" s="181">
        <v>1.246440840338207</v>
      </c>
      <c r="S44" s="181">
        <v>1.2735593597235793</v>
      </c>
      <c r="T44" s="181">
        <v>1.2226579065858345</v>
      </c>
      <c r="U44" s="181">
        <v>1.2522414250356075</v>
      </c>
      <c r="V44" s="181">
        <v>1.1961266321644761</v>
      </c>
      <c r="W44" s="181">
        <v>1.2805993445295401</v>
      </c>
      <c r="X44" s="181">
        <v>1.2844172681118242</v>
      </c>
      <c r="Y44" s="181">
        <v>1.2843280702714863</v>
      </c>
      <c r="Z44" s="181">
        <v>1.2789906439389827</v>
      </c>
      <c r="AA44" s="181">
        <v>1.4546177532312468</v>
      </c>
      <c r="AB44" s="181">
        <v>1.3218180700541029</v>
      </c>
      <c r="AC44" s="181">
        <v>1.2498528906384563</v>
      </c>
      <c r="AD44" s="181">
        <v>1.2554350896662287</v>
      </c>
      <c r="AE44" s="181">
        <v>1.1600601907763315</v>
      </c>
      <c r="AF44" s="181">
        <v>1.2497235232546011</v>
      </c>
      <c r="AG44" s="181">
        <v>1.321760885512278</v>
      </c>
      <c r="AH44" s="181">
        <v>1.2259264400129819</v>
      </c>
      <c r="AI44" s="181">
        <v>1.2010306664203558</v>
      </c>
      <c r="AJ44" s="181">
        <v>1.2238000493654431</v>
      </c>
      <c r="AK44" s="181">
        <v>1.2416928010138111</v>
      </c>
      <c r="AL44" s="181">
        <v>1.229366439645323</v>
      </c>
      <c r="AM44" s="181">
        <v>1.2978746042819378</v>
      </c>
      <c r="AN44" s="181">
        <v>1.3944605611130496</v>
      </c>
      <c r="AO44" s="181">
        <v>1.5238846573445741</v>
      </c>
      <c r="AP44" s="192"/>
    </row>
    <row r="45" spans="1:42" x14ac:dyDescent="0.15">
      <c r="A45" s="58" t="s">
        <v>892</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row>
  </sheetData>
  <phoneticPr fontId="5"/>
  <pageMargins left="0.78740157480314965" right="0.59055118110236227" top="0.98425196850393704" bottom="0.98425196850393704" header="0.51181102362204722" footer="0.51181102362204722"/>
  <pageSetup paperSize="9" scale="95" orientation="landscape" verticalDpi="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W52"/>
  <sheetViews>
    <sheetView workbookViewId="0">
      <pane xSplit="2" ySplit="7" topLeftCell="C8" activePane="bottomRight" state="frozen"/>
      <selection activeCell="F63" sqref="F63"/>
      <selection pane="topRight" activeCell="F63" sqref="F63"/>
      <selection pane="bottomLeft" activeCell="F63" sqref="F63"/>
      <selection pane="bottomRight" activeCell="B7" sqref="B7"/>
    </sheetView>
  </sheetViews>
  <sheetFormatPr defaultColWidth="9" defaultRowHeight="12" x14ac:dyDescent="0.15"/>
  <cols>
    <col min="1" max="1" width="3.625" style="2" customWidth="1"/>
    <col min="2" max="2" width="20.625" style="49" customWidth="1"/>
    <col min="3" max="8" width="9.125" style="49" bestFit="1" customWidth="1"/>
    <col min="9" max="10" width="9" style="49"/>
    <col min="11" max="11" width="3.625" style="2" customWidth="1"/>
    <col min="12" max="12" width="20.625" style="49" customWidth="1"/>
    <col min="13" max="13" width="10.625" style="49" bestFit="1" customWidth="1"/>
    <col min="14" max="14" width="9.25" style="49" bestFit="1" customWidth="1"/>
    <col min="15" max="16" width="9.125" style="49" bestFit="1" customWidth="1"/>
    <col min="17" max="17" width="4" style="49" customWidth="1"/>
    <col min="18" max="18" width="3.625" style="49" customWidth="1"/>
    <col min="19" max="19" width="20.5" style="49" customWidth="1"/>
    <col min="20" max="20" width="9.25" style="49" bestFit="1" customWidth="1"/>
    <col min="21" max="24" width="9.125" style="49" bestFit="1" customWidth="1"/>
    <col min="25" max="25" width="4" style="49" customWidth="1"/>
    <col min="26" max="26" width="3.625" style="49" customWidth="1"/>
    <col min="27" max="27" width="20.5" style="49" customWidth="1"/>
    <col min="28" max="34" width="10.5" style="49" customWidth="1"/>
    <col min="35" max="35" width="9.125" style="49" bestFit="1" customWidth="1"/>
    <col min="36" max="36" width="4" style="49" customWidth="1"/>
    <col min="37" max="37" width="3.625" style="49" customWidth="1"/>
    <col min="38" max="38" width="20.5" style="49" customWidth="1"/>
    <col min="39" max="39" width="9.25" style="49" bestFit="1" customWidth="1"/>
    <col min="40" max="40" width="9.125" style="49" bestFit="1" customWidth="1"/>
    <col min="41" max="41" width="9" style="49"/>
    <col min="42" max="42" width="3.875" style="49" customWidth="1"/>
    <col min="43" max="43" width="20.75" style="49" customWidth="1"/>
    <col min="44" max="44" width="9.5" style="49" bestFit="1" customWidth="1"/>
    <col min="45" max="45" width="9.375" style="49" bestFit="1" customWidth="1"/>
    <col min="46" max="46" width="9.5" style="49" bestFit="1" customWidth="1"/>
    <col min="47" max="47" width="10.75" style="49" customWidth="1"/>
    <col min="48" max="49" width="9.25" style="49" bestFit="1" customWidth="1"/>
    <col min="50" max="16384" width="9" style="49"/>
  </cols>
  <sheetData>
    <row r="1" spans="1:49" ht="13.5" x14ac:dyDescent="0.15">
      <c r="A1" s="115" t="s">
        <v>894</v>
      </c>
      <c r="K1" s="2" t="s">
        <v>894</v>
      </c>
    </row>
    <row r="2" spans="1:49" x14ac:dyDescent="0.15">
      <c r="A2" s="2" t="s">
        <v>64</v>
      </c>
      <c r="K2" s="2" t="s">
        <v>149</v>
      </c>
      <c r="R2" s="49" t="s">
        <v>895</v>
      </c>
      <c r="Z2" s="49" t="s">
        <v>65</v>
      </c>
      <c r="AK2" s="49" t="s">
        <v>66</v>
      </c>
    </row>
    <row r="3" spans="1:49" x14ac:dyDescent="0.15">
      <c r="K3" s="2" t="s">
        <v>67</v>
      </c>
      <c r="R3" s="49" t="s">
        <v>68</v>
      </c>
      <c r="Z3" s="49" t="s">
        <v>69</v>
      </c>
      <c r="AK3" s="49" t="s">
        <v>69</v>
      </c>
    </row>
    <row r="4" spans="1:49" x14ac:dyDescent="0.15">
      <c r="W4" s="139"/>
      <c r="Z4" s="49" t="s">
        <v>70</v>
      </c>
      <c r="AP4" s="379" t="s">
        <v>896</v>
      </c>
      <c r="AU4" s="49" t="s">
        <v>897</v>
      </c>
    </row>
    <row r="5" spans="1:49" x14ac:dyDescent="0.15">
      <c r="A5" s="140"/>
      <c r="B5" s="51"/>
      <c r="C5" s="97"/>
      <c r="D5" s="51"/>
      <c r="E5" s="51"/>
      <c r="F5" s="51"/>
      <c r="G5" s="51"/>
      <c r="H5" s="98"/>
      <c r="K5" s="140"/>
      <c r="L5" s="98"/>
      <c r="M5" s="141" t="s">
        <v>71</v>
      </c>
      <c r="N5" s="117" t="s">
        <v>71</v>
      </c>
      <c r="O5" s="102"/>
      <c r="P5" s="98"/>
      <c r="R5" s="97"/>
      <c r="S5" s="51"/>
      <c r="T5" s="345" t="s">
        <v>71</v>
      </c>
      <c r="U5" s="141"/>
      <c r="V5" s="346"/>
      <c r="W5" s="877" t="s">
        <v>72</v>
      </c>
      <c r="X5" s="879"/>
      <c r="Z5" s="97"/>
      <c r="AA5" s="98"/>
      <c r="AB5" s="51"/>
      <c r="AC5" s="51"/>
      <c r="AD5" s="51"/>
      <c r="AE5" s="51"/>
      <c r="AF5" s="51"/>
      <c r="AG5" s="51"/>
      <c r="AH5" s="102"/>
      <c r="AI5" s="102"/>
      <c r="AK5" s="97"/>
      <c r="AL5" s="51"/>
      <c r="AM5" s="102"/>
      <c r="AN5" s="98"/>
      <c r="AP5" s="140"/>
      <c r="AQ5" s="98"/>
      <c r="AR5" s="141" t="s">
        <v>898</v>
      </c>
      <c r="AS5" s="117"/>
      <c r="AT5" s="117" t="s">
        <v>898</v>
      </c>
      <c r="AU5" s="141"/>
      <c r="AV5" s="102"/>
      <c r="AW5" s="98"/>
    </row>
    <row r="6" spans="1:49" ht="24" x14ac:dyDescent="0.15">
      <c r="A6" s="142" t="s">
        <v>1</v>
      </c>
      <c r="B6" s="122" t="s">
        <v>294</v>
      </c>
      <c r="C6" s="143" t="s">
        <v>296</v>
      </c>
      <c r="D6" s="144" t="s">
        <v>899</v>
      </c>
      <c r="E6" s="144" t="s">
        <v>900</v>
      </c>
      <c r="F6" s="144" t="s">
        <v>73</v>
      </c>
      <c r="G6" s="144" t="s">
        <v>74</v>
      </c>
      <c r="H6" s="145" t="s">
        <v>75</v>
      </c>
      <c r="I6" s="144"/>
      <c r="K6" s="142" t="s">
        <v>1</v>
      </c>
      <c r="L6" s="122" t="s">
        <v>294</v>
      </c>
      <c r="M6" s="146" t="s">
        <v>297</v>
      </c>
      <c r="N6" s="144" t="s">
        <v>76</v>
      </c>
      <c r="O6" s="146" t="s">
        <v>77</v>
      </c>
      <c r="P6" s="145" t="s">
        <v>296</v>
      </c>
      <c r="R6" s="142" t="s">
        <v>1</v>
      </c>
      <c r="S6" s="122" t="s">
        <v>294</v>
      </c>
      <c r="T6" s="143" t="s">
        <v>295</v>
      </c>
      <c r="U6" s="130" t="s">
        <v>298</v>
      </c>
      <c r="V6" s="131" t="s">
        <v>299</v>
      </c>
      <c r="W6" s="147" t="s">
        <v>899</v>
      </c>
      <c r="X6" s="147" t="s">
        <v>172</v>
      </c>
      <c r="Z6" s="142" t="s">
        <v>1</v>
      </c>
      <c r="AA6" s="122" t="s">
        <v>294</v>
      </c>
      <c r="AB6" s="144" t="s">
        <v>58</v>
      </c>
      <c r="AC6" s="144" t="s">
        <v>59</v>
      </c>
      <c r="AD6" s="144" t="s">
        <v>60</v>
      </c>
      <c r="AE6" s="144" t="s">
        <v>61</v>
      </c>
      <c r="AF6" s="144" t="s">
        <v>62</v>
      </c>
      <c r="AG6" s="144" t="s">
        <v>295</v>
      </c>
      <c r="AH6" s="146" t="s">
        <v>78</v>
      </c>
      <c r="AI6" s="146" t="s">
        <v>79</v>
      </c>
      <c r="AK6" s="142" t="s">
        <v>1</v>
      </c>
      <c r="AL6" s="122" t="s">
        <v>294</v>
      </c>
      <c r="AM6" s="146" t="s">
        <v>44</v>
      </c>
      <c r="AN6" s="145" t="s">
        <v>80</v>
      </c>
      <c r="AP6" s="142" t="s">
        <v>1</v>
      </c>
      <c r="AQ6" s="122" t="s">
        <v>294</v>
      </c>
      <c r="AR6" s="146" t="s">
        <v>297</v>
      </c>
      <c r="AS6" s="144" t="s">
        <v>300</v>
      </c>
      <c r="AT6" s="144" t="s">
        <v>76</v>
      </c>
      <c r="AU6" s="146" t="s">
        <v>901</v>
      </c>
      <c r="AV6" s="146" t="s">
        <v>77</v>
      </c>
      <c r="AW6" s="145" t="s">
        <v>296</v>
      </c>
    </row>
    <row r="7" spans="1:49" x14ac:dyDescent="0.15">
      <c r="A7" s="148"/>
      <c r="B7" s="105"/>
      <c r="C7" s="96"/>
      <c r="H7" s="122"/>
      <c r="K7" s="148"/>
      <c r="L7" s="149"/>
      <c r="M7" s="150" t="s">
        <v>81</v>
      </c>
      <c r="N7" s="151" t="s">
        <v>82</v>
      </c>
      <c r="O7" s="150" t="s">
        <v>83</v>
      </c>
      <c r="P7" s="152" t="s">
        <v>84</v>
      </c>
      <c r="R7" s="148"/>
      <c r="S7" s="149"/>
      <c r="T7" s="153" t="s">
        <v>902</v>
      </c>
      <c r="U7" s="150"/>
      <c r="V7" s="152"/>
      <c r="W7" s="150" t="s">
        <v>903</v>
      </c>
      <c r="X7" s="150" t="s">
        <v>904</v>
      </c>
      <c r="Z7" s="148"/>
      <c r="AA7" s="149"/>
      <c r="AB7" s="154" t="s">
        <v>905</v>
      </c>
      <c r="AC7" s="154" t="s">
        <v>906</v>
      </c>
      <c r="AD7" s="154" t="s">
        <v>907</v>
      </c>
      <c r="AE7" s="154" t="s">
        <v>908</v>
      </c>
      <c r="AF7" s="154" t="s">
        <v>909</v>
      </c>
      <c r="AG7" s="154" t="s">
        <v>910</v>
      </c>
      <c r="AH7" s="150" t="s">
        <v>911</v>
      </c>
      <c r="AI7" s="150" t="s">
        <v>912</v>
      </c>
      <c r="AK7" s="148"/>
      <c r="AL7" s="149"/>
      <c r="AM7" s="150" t="s">
        <v>905</v>
      </c>
      <c r="AN7" s="152" t="s">
        <v>913</v>
      </c>
      <c r="AP7" s="148"/>
      <c r="AQ7" s="149"/>
      <c r="AR7" s="150" t="s">
        <v>905</v>
      </c>
      <c r="AS7" s="151" t="s">
        <v>906</v>
      </c>
      <c r="AT7" s="151" t="s">
        <v>907</v>
      </c>
      <c r="AU7" s="150" t="s">
        <v>914</v>
      </c>
      <c r="AV7" s="150" t="s">
        <v>915</v>
      </c>
      <c r="AW7" s="152" t="s">
        <v>916</v>
      </c>
    </row>
    <row r="8" spans="1:49" x14ac:dyDescent="0.15">
      <c r="A8" s="155" t="s">
        <v>219</v>
      </c>
      <c r="B8" s="122" t="s">
        <v>220</v>
      </c>
      <c r="C8" s="156">
        <f t="shared" ref="C8:C47" si="0">P8</f>
        <v>0.16988323914406789</v>
      </c>
      <c r="D8" s="157">
        <f t="shared" ref="D8:E41" si="1">W8</f>
        <v>0.2736524906322878</v>
      </c>
      <c r="E8" s="157">
        <f t="shared" si="1"/>
        <v>4.6479574456934729E-2</v>
      </c>
      <c r="F8" s="157">
        <f t="shared" ref="F8:G41" si="2">AH8</f>
        <v>0.4520504153237429</v>
      </c>
      <c r="G8" s="157">
        <f t="shared" si="2"/>
        <v>0.11982810575688495</v>
      </c>
      <c r="H8" s="158">
        <f t="shared" ref="H8:H47" si="3">AN8</f>
        <v>1.1007693311748612E-2</v>
      </c>
      <c r="K8" s="155" t="s">
        <v>219</v>
      </c>
      <c r="L8" s="122" t="s">
        <v>220</v>
      </c>
      <c r="M8" s="159">
        <f>取引基本表!AX5</f>
        <v>551726</v>
      </c>
      <c r="N8" s="160">
        <f>ABS(取引基本表!BF5)</f>
        <v>457997</v>
      </c>
      <c r="O8" s="161">
        <f t="shared" ref="O8:O47" si="4">N8/M8</f>
        <v>0.83011676085593211</v>
      </c>
      <c r="P8" s="162">
        <f t="shared" ref="P8:P43" si="5">1-O8</f>
        <v>0.16988323914406789</v>
      </c>
      <c r="R8" s="155" t="s">
        <v>219</v>
      </c>
      <c r="S8" s="122" t="s">
        <v>220</v>
      </c>
      <c r="T8" s="164">
        <v>190815</v>
      </c>
      <c r="U8" s="165">
        <v>52217</v>
      </c>
      <c r="V8" s="164">
        <v>8869</v>
      </c>
      <c r="W8" s="380">
        <f>U8/T8</f>
        <v>0.2736524906322878</v>
      </c>
      <c r="X8" s="380">
        <f>V8/T8</f>
        <v>4.6479574456934729E-2</v>
      </c>
      <c r="Z8" s="155" t="s">
        <v>219</v>
      </c>
      <c r="AA8" s="49" t="s">
        <v>220</v>
      </c>
      <c r="AB8" s="166">
        <f t="array" ref="AB8:AF47">TRANSPOSE(取引基本表!C46:AP50)</f>
        <v>22865</v>
      </c>
      <c r="AC8" s="167">
        <v>38530</v>
      </c>
      <c r="AD8" s="167">
        <v>30545</v>
      </c>
      <c r="AE8" s="167">
        <v>7590</v>
      </c>
      <c r="AF8" s="167">
        <v>-13272</v>
      </c>
      <c r="AG8" s="168">
        <f>取引基本表!BH5</f>
        <v>190815</v>
      </c>
      <c r="AH8" s="158">
        <f>SUM(AB8:AF8)/AG8</f>
        <v>0.4520504153237429</v>
      </c>
      <c r="AI8" s="169">
        <f>AB8/AG8</f>
        <v>0.11982810575688495</v>
      </c>
      <c r="AK8" s="155" t="s">
        <v>219</v>
      </c>
      <c r="AL8" s="122" t="s">
        <v>220</v>
      </c>
      <c r="AM8" s="159">
        <f>取引基本表!AR5</f>
        <v>132655</v>
      </c>
      <c r="AN8" s="170">
        <f t="shared" ref="AN8:AN47" si="6">AM8/AM$47</f>
        <v>1.1007693311748612E-2</v>
      </c>
      <c r="AP8" s="155" t="s">
        <v>219</v>
      </c>
      <c r="AQ8" s="122" t="s">
        <v>220</v>
      </c>
      <c r="AR8" s="159">
        <v>551726</v>
      </c>
      <c r="AS8" s="160">
        <v>97086</v>
      </c>
      <c r="AT8" s="160">
        <v>457997</v>
      </c>
      <c r="AU8" s="381">
        <f>AS8-AT8</f>
        <v>-360911</v>
      </c>
      <c r="AV8" s="382">
        <v>0.83011676085593211</v>
      </c>
      <c r="AW8" s="383">
        <v>0.16988323914406789</v>
      </c>
    </row>
    <row r="9" spans="1:49" x14ac:dyDescent="0.15">
      <c r="A9" s="171" t="s">
        <v>177</v>
      </c>
      <c r="B9" s="122" t="s">
        <v>221</v>
      </c>
      <c r="C9" s="172">
        <f t="shared" si="0"/>
        <v>0.40976645435244163</v>
      </c>
      <c r="D9" s="173">
        <f t="shared" si="1"/>
        <v>0.14440533530937386</v>
      </c>
      <c r="E9" s="173">
        <f t="shared" si="1"/>
        <v>0.11439422008151168</v>
      </c>
      <c r="F9" s="173">
        <f t="shared" si="2"/>
        <v>0.74407187847350875</v>
      </c>
      <c r="G9" s="173">
        <f t="shared" si="2"/>
        <v>0.27278621711745094</v>
      </c>
      <c r="H9" s="170">
        <f t="shared" si="3"/>
        <v>5.6766522140644718E-4</v>
      </c>
      <c r="K9" s="171" t="s">
        <v>177</v>
      </c>
      <c r="L9" s="122" t="s">
        <v>221</v>
      </c>
      <c r="M9" s="159">
        <f>取引基本表!AX6</f>
        <v>23550</v>
      </c>
      <c r="N9" s="160">
        <f>ABS(取引基本表!BF6)</f>
        <v>13900</v>
      </c>
      <c r="O9" s="161">
        <f t="shared" si="4"/>
        <v>0.59023354564755837</v>
      </c>
      <c r="P9" s="162">
        <f t="shared" si="5"/>
        <v>0.40976645435244163</v>
      </c>
      <c r="R9" s="171" t="s">
        <v>177</v>
      </c>
      <c r="S9" s="122" t="s">
        <v>221</v>
      </c>
      <c r="T9" s="164">
        <v>10796</v>
      </c>
      <c r="U9" s="165">
        <v>1559</v>
      </c>
      <c r="V9" s="164">
        <v>1235</v>
      </c>
      <c r="W9" s="380">
        <f t="shared" ref="W9:W47" si="7">U9/T9</f>
        <v>0.14440533530937386</v>
      </c>
      <c r="X9" s="380">
        <f t="shared" ref="X9:X47" si="8">V9/T9</f>
        <v>0.11439422008151168</v>
      </c>
      <c r="Z9" s="171" t="s">
        <v>177</v>
      </c>
      <c r="AA9" s="49" t="s">
        <v>221</v>
      </c>
      <c r="AB9" s="174">
        <v>2945</v>
      </c>
      <c r="AC9" s="160">
        <v>4567</v>
      </c>
      <c r="AD9" s="160">
        <v>717</v>
      </c>
      <c r="AE9" s="160">
        <v>274</v>
      </c>
      <c r="AF9" s="160">
        <v>-470</v>
      </c>
      <c r="AG9" s="175">
        <f>取引基本表!BH6</f>
        <v>10796</v>
      </c>
      <c r="AH9" s="170">
        <f t="shared" ref="AH9:AH41" si="9">SUM(AB9:AF9)/AG9</f>
        <v>0.74407187847350875</v>
      </c>
      <c r="AI9" s="176">
        <f t="shared" ref="AI9:AI47" si="10">AB9/AG9</f>
        <v>0.27278621711745094</v>
      </c>
      <c r="AK9" s="171" t="s">
        <v>177</v>
      </c>
      <c r="AL9" s="122" t="s">
        <v>221</v>
      </c>
      <c r="AM9" s="159">
        <f>取引基本表!AR6</f>
        <v>6841</v>
      </c>
      <c r="AN9" s="170">
        <f t="shared" si="6"/>
        <v>5.6766522140644718E-4</v>
      </c>
      <c r="AP9" s="171" t="s">
        <v>177</v>
      </c>
      <c r="AQ9" s="122" t="s">
        <v>221</v>
      </c>
      <c r="AR9" s="159">
        <v>23550</v>
      </c>
      <c r="AS9" s="160">
        <v>1146</v>
      </c>
      <c r="AT9" s="160">
        <v>13900</v>
      </c>
      <c r="AU9" s="381">
        <f t="shared" ref="AU9:AU47" si="11">AS9-AT9</f>
        <v>-12754</v>
      </c>
      <c r="AV9" s="382">
        <v>0.59023354564755837</v>
      </c>
      <c r="AW9" s="383">
        <v>0.40976645435244163</v>
      </c>
    </row>
    <row r="10" spans="1:49" x14ac:dyDescent="0.15">
      <c r="A10" s="171" t="s">
        <v>178</v>
      </c>
      <c r="B10" s="122" t="s">
        <v>222</v>
      </c>
      <c r="C10" s="172">
        <f t="shared" si="0"/>
        <v>0.68007710705743762</v>
      </c>
      <c r="D10" s="173">
        <f t="shared" si="1"/>
        <v>9.7799297694606213E-2</v>
      </c>
      <c r="E10" s="173">
        <f t="shared" si="1"/>
        <v>2.6958057972911079E-2</v>
      </c>
      <c r="F10" s="173">
        <f t="shared" si="2"/>
        <v>0.51654343606185527</v>
      </c>
      <c r="G10" s="173">
        <f t="shared" si="2"/>
        <v>0.17854260725424764</v>
      </c>
      <c r="H10" s="170">
        <f t="shared" si="3"/>
        <v>1.290834700219075E-3</v>
      </c>
      <c r="K10" s="171" t="s">
        <v>178</v>
      </c>
      <c r="L10" s="122" t="s">
        <v>222</v>
      </c>
      <c r="M10" s="159">
        <f>取引基本表!AX7</f>
        <v>56026</v>
      </c>
      <c r="N10" s="160">
        <f>ABS(取引基本表!BF7)</f>
        <v>17924</v>
      </c>
      <c r="O10" s="161">
        <f t="shared" si="4"/>
        <v>0.31992289294256238</v>
      </c>
      <c r="P10" s="162">
        <f t="shared" si="5"/>
        <v>0.68007710705743762</v>
      </c>
      <c r="R10" s="171" t="s">
        <v>178</v>
      </c>
      <c r="S10" s="122" t="s">
        <v>222</v>
      </c>
      <c r="T10" s="164">
        <v>45849</v>
      </c>
      <c r="U10" s="165">
        <v>4484</v>
      </c>
      <c r="V10" s="164">
        <v>1236</v>
      </c>
      <c r="W10" s="380">
        <f t="shared" si="7"/>
        <v>9.7799297694606213E-2</v>
      </c>
      <c r="X10" s="380">
        <f t="shared" si="8"/>
        <v>2.6958057972911079E-2</v>
      </c>
      <c r="Z10" s="171" t="s">
        <v>178</v>
      </c>
      <c r="AA10" s="49" t="s">
        <v>222</v>
      </c>
      <c r="AB10" s="174">
        <v>8186</v>
      </c>
      <c r="AC10" s="160">
        <v>6766</v>
      </c>
      <c r="AD10" s="160">
        <v>6401</v>
      </c>
      <c r="AE10" s="160">
        <v>2369</v>
      </c>
      <c r="AF10" s="160">
        <v>-39</v>
      </c>
      <c r="AG10" s="175">
        <f>取引基本表!BH7</f>
        <v>45849</v>
      </c>
      <c r="AH10" s="170">
        <f t="shared" si="9"/>
        <v>0.51654343606185527</v>
      </c>
      <c r="AI10" s="176">
        <f t="shared" si="10"/>
        <v>0.17854260725424764</v>
      </c>
      <c r="AK10" s="171" t="s">
        <v>178</v>
      </c>
      <c r="AL10" s="122" t="s">
        <v>222</v>
      </c>
      <c r="AM10" s="159">
        <f>取引基本表!AR7</f>
        <v>15556</v>
      </c>
      <c r="AN10" s="170">
        <f t="shared" si="6"/>
        <v>1.290834700219075E-3</v>
      </c>
      <c r="AP10" s="171" t="s">
        <v>178</v>
      </c>
      <c r="AQ10" s="122" t="s">
        <v>222</v>
      </c>
      <c r="AR10" s="159">
        <v>56026</v>
      </c>
      <c r="AS10" s="160">
        <v>7747</v>
      </c>
      <c r="AT10" s="160">
        <v>17924</v>
      </c>
      <c r="AU10" s="381">
        <f t="shared" si="11"/>
        <v>-10177</v>
      </c>
      <c r="AV10" s="382">
        <v>0.31992289294256238</v>
      </c>
      <c r="AW10" s="383">
        <v>0.68007710705743762</v>
      </c>
    </row>
    <row r="11" spans="1:49" x14ac:dyDescent="0.15">
      <c r="A11" s="171" t="s">
        <v>179</v>
      </c>
      <c r="B11" s="122" t="s">
        <v>27</v>
      </c>
      <c r="C11" s="172">
        <f t="shared" si="0"/>
        <v>2.1147201560344109E-2</v>
      </c>
      <c r="D11" s="173">
        <f t="shared" si="1"/>
        <v>2.238567316917173E-2</v>
      </c>
      <c r="E11" s="173">
        <f t="shared" si="1"/>
        <v>2.1852680950858117E-2</v>
      </c>
      <c r="F11" s="173">
        <f t="shared" si="2"/>
        <v>0.38828483104146677</v>
      </c>
      <c r="G11" s="173">
        <f t="shared" si="2"/>
        <v>0.2349962690544718</v>
      </c>
      <c r="H11" s="170">
        <f t="shared" si="3"/>
        <v>-2.2238602446561594E-5</v>
      </c>
      <c r="K11" s="171" t="s">
        <v>179</v>
      </c>
      <c r="L11" s="122" t="s">
        <v>27</v>
      </c>
      <c r="M11" s="159">
        <f>取引基本表!AX8</f>
        <v>608071</v>
      </c>
      <c r="N11" s="160">
        <f>ABS(取引基本表!BF8)</f>
        <v>595212</v>
      </c>
      <c r="O11" s="161">
        <f t="shared" si="4"/>
        <v>0.97885279843965589</v>
      </c>
      <c r="P11" s="162">
        <f t="shared" si="5"/>
        <v>2.1147201560344109E-2</v>
      </c>
      <c r="R11" s="171" t="s">
        <v>179</v>
      </c>
      <c r="S11" s="122" t="s">
        <v>27</v>
      </c>
      <c r="T11" s="164">
        <v>18762</v>
      </c>
      <c r="U11" s="165">
        <v>420</v>
      </c>
      <c r="V11" s="164">
        <v>410</v>
      </c>
      <c r="W11" s="380">
        <f t="shared" si="7"/>
        <v>2.238567316917173E-2</v>
      </c>
      <c r="X11" s="380">
        <f t="shared" si="8"/>
        <v>2.1852680950858117E-2</v>
      </c>
      <c r="Z11" s="171" t="s">
        <v>179</v>
      </c>
      <c r="AA11" s="49" t="s">
        <v>27</v>
      </c>
      <c r="AB11" s="174">
        <v>4409</v>
      </c>
      <c r="AC11" s="160">
        <v>576</v>
      </c>
      <c r="AD11" s="160">
        <v>1387</v>
      </c>
      <c r="AE11" s="160">
        <v>913</v>
      </c>
      <c r="AF11" s="160">
        <v>0</v>
      </c>
      <c r="AG11" s="175">
        <f>取引基本表!BH8</f>
        <v>18762</v>
      </c>
      <c r="AH11" s="170">
        <f t="shared" si="9"/>
        <v>0.38828483104146677</v>
      </c>
      <c r="AI11" s="176">
        <f t="shared" si="10"/>
        <v>0.2349962690544718</v>
      </c>
      <c r="AK11" s="171" t="s">
        <v>179</v>
      </c>
      <c r="AL11" s="122" t="s">
        <v>27</v>
      </c>
      <c r="AM11" s="159">
        <f>取引基本表!AR8</f>
        <v>-268</v>
      </c>
      <c r="AN11" s="170">
        <f t="shared" si="6"/>
        <v>-2.2238602446561594E-5</v>
      </c>
      <c r="AP11" s="171" t="s">
        <v>179</v>
      </c>
      <c r="AQ11" s="122" t="s">
        <v>27</v>
      </c>
      <c r="AR11" s="159">
        <v>608071</v>
      </c>
      <c r="AS11" s="160">
        <v>5903</v>
      </c>
      <c r="AT11" s="160">
        <v>595212</v>
      </c>
      <c r="AU11" s="381">
        <f t="shared" si="11"/>
        <v>-589309</v>
      </c>
      <c r="AV11" s="382">
        <v>0.97885279843965589</v>
      </c>
      <c r="AW11" s="383">
        <v>2.1147201560344109E-2</v>
      </c>
    </row>
    <row r="12" spans="1:49" x14ac:dyDescent="0.15">
      <c r="A12" s="171" t="s">
        <v>180</v>
      </c>
      <c r="B12" s="122" t="s">
        <v>151</v>
      </c>
      <c r="C12" s="172">
        <f t="shared" si="0"/>
        <v>0.26979296775158057</v>
      </c>
      <c r="D12" s="173">
        <f t="shared" si="1"/>
        <v>3.7088865741159563E-2</v>
      </c>
      <c r="E12" s="173">
        <f t="shared" si="1"/>
        <v>3.539948357013805E-2</v>
      </c>
      <c r="F12" s="173">
        <f t="shared" si="2"/>
        <v>0.33481714299007204</v>
      </c>
      <c r="G12" s="173">
        <f t="shared" si="2"/>
        <v>0.14399966915404239</v>
      </c>
      <c r="H12" s="170">
        <f t="shared" si="3"/>
        <v>8.4790563397567215E-2</v>
      </c>
      <c r="K12" s="171" t="s">
        <v>180</v>
      </c>
      <c r="L12" s="122" t="s">
        <v>151</v>
      </c>
      <c r="M12" s="159">
        <f>取引基本表!AX9</f>
        <v>1866231</v>
      </c>
      <c r="N12" s="160">
        <f>ABS(取引基本表!BF9)</f>
        <v>1362735</v>
      </c>
      <c r="O12" s="161">
        <f t="shared" si="4"/>
        <v>0.73020703224841943</v>
      </c>
      <c r="P12" s="162">
        <f t="shared" si="5"/>
        <v>0.26979296775158057</v>
      </c>
      <c r="R12" s="171" t="s">
        <v>180</v>
      </c>
      <c r="S12" s="122" t="s">
        <v>151</v>
      </c>
      <c r="T12" s="164">
        <v>1934435</v>
      </c>
      <c r="U12" s="165">
        <v>71746</v>
      </c>
      <c r="V12" s="164">
        <v>68478</v>
      </c>
      <c r="W12" s="380">
        <f t="shared" si="7"/>
        <v>3.7088865741159563E-2</v>
      </c>
      <c r="X12" s="380">
        <f t="shared" si="8"/>
        <v>3.539948357013805E-2</v>
      </c>
      <c r="Z12" s="171" t="s">
        <v>180</v>
      </c>
      <c r="AA12" s="49" t="s">
        <v>151</v>
      </c>
      <c r="AB12" s="174">
        <v>278558</v>
      </c>
      <c r="AC12" s="160">
        <v>158427</v>
      </c>
      <c r="AD12" s="160">
        <v>104978</v>
      </c>
      <c r="AE12" s="160">
        <v>113635</v>
      </c>
      <c r="AF12" s="160">
        <v>-7916</v>
      </c>
      <c r="AG12" s="175">
        <f>取引基本表!BH9</f>
        <v>1934435</v>
      </c>
      <c r="AH12" s="170">
        <f t="shared" si="9"/>
        <v>0.33481714299007204</v>
      </c>
      <c r="AI12" s="176">
        <f t="shared" si="10"/>
        <v>0.14399966915404239</v>
      </c>
      <c r="AK12" s="171" t="s">
        <v>180</v>
      </c>
      <c r="AL12" s="122" t="s">
        <v>151</v>
      </c>
      <c r="AM12" s="159">
        <f>取引基本表!AR9</f>
        <v>1021821</v>
      </c>
      <c r="AN12" s="170">
        <f t="shared" si="6"/>
        <v>8.4790563397567215E-2</v>
      </c>
      <c r="AP12" s="171" t="s">
        <v>180</v>
      </c>
      <c r="AQ12" s="122" t="s">
        <v>151</v>
      </c>
      <c r="AR12" s="159">
        <v>1866231</v>
      </c>
      <c r="AS12" s="160">
        <v>1430939</v>
      </c>
      <c r="AT12" s="160">
        <v>1362735</v>
      </c>
      <c r="AU12" s="381">
        <f t="shared" si="11"/>
        <v>68204</v>
      </c>
      <c r="AV12" s="382">
        <v>0.73020703224841943</v>
      </c>
      <c r="AW12" s="383">
        <v>0.26979296775158057</v>
      </c>
    </row>
    <row r="13" spans="1:49" x14ac:dyDescent="0.15">
      <c r="A13" s="171" t="s">
        <v>181</v>
      </c>
      <c r="B13" s="122" t="s">
        <v>28</v>
      </c>
      <c r="C13" s="172">
        <f t="shared" si="0"/>
        <v>6.684233532602335E-2</v>
      </c>
      <c r="D13" s="173">
        <f t="shared" si="1"/>
        <v>0.1651861487951434</v>
      </c>
      <c r="E13" s="173">
        <f t="shared" si="1"/>
        <v>0.12199715046769498</v>
      </c>
      <c r="F13" s="173">
        <f t="shared" si="2"/>
        <v>0.36934894381465649</v>
      </c>
      <c r="G13" s="173">
        <f t="shared" si="2"/>
        <v>0.23596605339775753</v>
      </c>
      <c r="H13" s="170">
        <f t="shared" si="3"/>
        <v>1.6879182236800124E-2</v>
      </c>
      <c r="K13" s="171" t="s">
        <v>181</v>
      </c>
      <c r="L13" s="122" t="s">
        <v>28</v>
      </c>
      <c r="M13" s="159">
        <f>取引基本表!AX10</f>
        <v>324854</v>
      </c>
      <c r="N13" s="160">
        <f>ABS(取引基本表!BF10)</f>
        <v>303140</v>
      </c>
      <c r="O13" s="161">
        <f t="shared" si="4"/>
        <v>0.93315766467397665</v>
      </c>
      <c r="P13" s="162">
        <f t="shared" si="5"/>
        <v>6.684233532602335E-2</v>
      </c>
      <c r="R13" s="171" t="s">
        <v>181</v>
      </c>
      <c r="S13" s="122" t="s">
        <v>28</v>
      </c>
      <c r="T13" s="164">
        <v>80715</v>
      </c>
      <c r="U13" s="165">
        <v>13333</v>
      </c>
      <c r="V13" s="164">
        <v>9847</v>
      </c>
      <c r="W13" s="380">
        <f t="shared" si="7"/>
        <v>0.1651861487951434</v>
      </c>
      <c r="X13" s="380">
        <f t="shared" si="8"/>
        <v>0.12199715046769498</v>
      </c>
      <c r="Z13" s="171" t="s">
        <v>181</v>
      </c>
      <c r="AA13" s="49" t="s">
        <v>28</v>
      </c>
      <c r="AB13" s="174">
        <v>19046</v>
      </c>
      <c r="AC13" s="160">
        <v>-1491</v>
      </c>
      <c r="AD13" s="160">
        <v>8822</v>
      </c>
      <c r="AE13" s="160">
        <v>3435</v>
      </c>
      <c r="AF13" s="160">
        <v>0</v>
      </c>
      <c r="AG13" s="175">
        <f>取引基本表!BH10</f>
        <v>80715</v>
      </c>
      <c r="AH13" s="170">
        <f t="shared" si="9"/>
        <v>0.36934894381465649</v>
      </c>
      <c r="AI13" s="176">
        <f t="shared" si="10"/>
        <v>0.23596605339775753</v>
      </c>
      <c r="AK13" s="171" t="s">
        <v>181</v>
      </c>
      <c r="AL13" s="122" t="s">
        <v>28</v>
      </c>
      <c r="AM13" s="159">
        <f>取引基本表!AR10</f>
        <v>203413</v>
      </c>
      <c r="AN13" s="170">
        <f t="shared" si="6"/>
        <v>1.6879182236800124E-2</v>
      </c>
      <c r="AP13" s="171" t="s">
        <v>181</v>
      </c>
      <c r="AQ13" s="122" t="s">
        <v>28</v>
      </c>
      <c r="AR13" s="159">
        <v>324854</v>
      </c>
      <c r="AS13" s="160">
        <v>59001</v>
      </c>
      <c r="AT13" s="160">
        <v>303140</v>
      </c>
      <c r="AU13" s="381">
        <f t="shared" si="11"/>
        <v>-244139</v>
      </c>
      <c r="AV13" s="382">
        <v>0.93315766467397665</v>
      </c>
      <c r="AW13" s="383">
        <v>6.684233532602335E-2</v>
      </c>
    </row>
    <row r="14" spans="1:49" x14ac:dyDescent="0.15">
      <c r="A14" s="171" t="s">
        <v>182</v>
      </c>
      <c r="B14" s="122" t="s">
        <v>223</v>
      </c>
      <c r="C14" s="172">
        <f t="shared" si="0"/>
        <v>0.21710827927701792</v>
      </c>
      <c r="D14" s="173">
        <f t="shared" si="1"/>
        <v>4.5196804531672026E-2</v>
      </c>
      <c r="E14" s="173">
        <f t="shared" si="1"/>
        <v>3.8130342673435243E-2</v>
      </c>
      <c r="F14" s="173">
        <f t="shared" si="2"/>
        <v>0.32729567218469302</v>
      </c>
      <c r="G14" s="173">
        <f t="shared" si="2"/>
        <v>0.17574790290253137</v>
      </c>
      <c r="H14" s="170">
        <f t="shared" si="3"/>
        <v>1.1225515443921091E-3</v>
      </c>
      <c r="K14" s="171" t="s">
        <v>182</v>
      </c>
      <c r="L14" s="122" t="s">
        <v>223</v>
      </c>
      <c r="M14" s="159">
        <f>取引基本表!AX11</f>
        <v>482059</v>
      </c>
      <c r="N14" s="160">
        <f>ABS(取引基本表!BF11)</f>
        <v>377400</v>
      </c>
      <c r="O14" s="161">
        <f t="shared" si="4"/>
        <v>0.78289172072298208</v>
      </c>
      <c r="P14" s="162">
        <f t="shared" si="5"/>
        <v>0.21710827927701792</v>
      </c>
      <c r="R14" s="171" t="s">
        <v>182</v>
      </c>
      <c r="S14" s="122" t="s">
        <v>223</v>
      </c>
      <c r="T14" s="164">
        <v>350246</v>
      </c>
      <c r="U14" s="165">
        <v>15830</v>
      </c>
      <c r="V14" s="164">
        <v>13355</v>
      </c>
      <c r="W14" s="380">
        <f t="shared" si="7"/>
        <v>4.5196804531672026E-2</v>
      </c>
      <c r="X14" s="380">
        <f t="shared" si="8"/>
        <v>3.8130342673435243E-2</v>
      </c>
      <c r="Z14" s="171" t="s">
        <v>182</v>
      </c>
      <c r="AA14" s="49" t="s">
        <v>223</v>
      </c>
      <c r="AB14" s="174">
        <v>61555</v>
      </c>
      <c r="AC14" s="160">
        <v>24626</v>
      </c>
      <c r="AD14" s="160">
        <v>19339</v>
      </c>
      <c r="AE14" s="160">
        <v>9114</v>
      </c>
      <c r="AF14" s="160">
        <v>0</v>
      </c>
      <c r="AG14" s="175">
        <f>取引基本表!BH11</f>
        <v>350246</v>
      </c>
      <c r="AH14" s="170">
        <f t="shared" si="9"/>
        <v>0.32729567218469302</v>
      </c>
      <c r="AI14" s="176">
        <f t="shared" si="10"/>
        <v>0.17574790290253137</v>
      </c>
      <c r="AK14" s="171" t="s">
        <v>182</v>
      </c>
      <c r="AL14" s="122" t="s">
        <v>223</v>
      </c>
      <c r="AM14" s="159">
        <f>取引基本表!AR11</f>
        <v>13528</v>
      </c>
      <c r="AN14" s="170">
        <f t="shared" si="6"/>
        <v>1.1225515443921091E-3</v>
      </c>
      <c r="AP14" s="171" t="s">
        <v>182</v>
      </c>
      <c r="AQ14" s="122" t="s">
        <v>223</v>
      </c>
      <c r="AR14" s="159">
        <v>482059</v>
      </c>
      <c r="AS14" s="160">
        <v>245587</v>
      </c>
      <c r="AT14" s="160">
        <v>377400</v>
      </c>
      <c r="AU14" s="381">
        <f t="shared" si="11"/>
        <v>-131813</v>
      </c>
      <c r="AV14" s="382">
        <v>0.78289172072298208</v>
      </c>
      <c r="AW14" s="383">
        <v>0.21710827927701792</v>
      </c>
    </row>
    <row r="15" spans="1:49" x14ac:dyDescent="0.15">
      <c r="A15" s="171" t="s">
        <v>183</v>
      </c>
      <c r="B15" s="122" t="s">
        <v>29</v>
      </c>
      <c r="C15" s="172">
        <f t="shared" si="0"/>
        <v>0.1777237835164599</v>
      </c>
      <c r="D15" s="173">
        <f t="shared" si="1"/>
        <v>1.862209422908882E-2</v>
      </c>
      <c r="E15" s="173">
        <f t="shared" si="1"/>
        <v>1.8544573004253467E-2</v>
      </c>
      <c r="F15" s="173">
        <f t="shared" si="2"/>
        <v>0.33005409485469872</v>
      </c>
      <c r="G15" s="173">
        <f t="shared" si="2"/>
        <v>0.10387096116118634</v>
      </c>
      <c r="H15" s="170">
        <f t="shared" si="3"/>
        <v>7.5144901505810619E-3</v>
      </c>
      <c r="K15" s="171" t="s">
        <v>183</v>
      </c>
      <c r="L15" s="122" t="s">
        <v>29</v>
      </c>
      <c r="M15" s="159">
        <f>取引基本表!AX12</f>
        <v>1395210</v>
      </c>
      <c r="N15" s="160">
        <f>ABS(取引基本表!BF12)</f>
        <v>1147248</v>
      </c>
      <c r="O15" s="161">
        <f t="shared" si="4"/>
        <v>0.8222762164835401</v>
      </c>
      <c r="P15" s="162">
        <f t="shared" si="5"/>
        <v>0.1777237835164599</v>
      </c>
      <c r="R15" s="171" t="s">
        <v>183</v>
      </c>
      <c r="S15" s="122" t="s">
        <v>29</v>
      </c>
      <c r="T15" s="164">
        <v>1470565</v>
      </c>
      <c r="U15" s="165">
        <v>27385</v>
      </c>
      <c r="V15" s="164">
        <v>27271</v>
      </c>
      <c r="W15" s="380">
        <f t="shared" si="7"/>
        <v>1.862209422908882E-2</v>
      </c>
      <c r="X15" s="380">
        <f t="shared" si="8"/>
        <v>1.8544573004253467E-2</v>
      </c>
      <c r="Z15" s="171" t="s">
        <v>183</v>
      </c>
      <c r="AA15" s="49" t="s">
        <v>29</v>
      </c>
      <c r="AB15" s="174">
        <v>152749</v>
      </c>
      <c r="AC15" s="160">
        <v>96845</v>
      </c>
      <c r="AD15" s="160">
        <v>204513</v>
      </c>
      <c r="AE15" s="160">
        <v>31262</v>
      </c>
      <c r="AF15" s="160">
        <v>-3</v>
      </c>
      <c r="AG15" s="175">
        <f>取引基本表!BH12</f>
        <v>1470565</v>
      </c>
      <c r="AH15" s="170">
        <f t="shared" si="9"/>
        <v>0.33005409485469872</v>
      </c>
      <c r="AI15" s="176">
        <f t="shared" si="10"/>
        <v>0.10387096116118634</v>
      </c>
      <c r="AK15" s="171" t="s">
        <v>183</v>
      </c>
      <c r="AL15" s="122" t="s">
        <v>29</v>
      </c>
      <c r="AM15" s="159">
        <f>取引基本表!AR12</f>
        <v>90558</v>
      </c>
      <c r="AN15" s="170">
        <f t="shared" si="6"/>
        <v>7.5144901505810619E-3</v>
      </c>
      <c r="AP15" s="171" t="s">
        <v>183</v>
      </c>
      <c r="AQ15" s="122" t="s">
        <v>29</v>
      </c>
      <c r="AR15" s="159">
        <v>1395210</v>
      </c>
      <c r="AS15" s="160">
        <v>1222603</v>
      </c>
      <c r="AT15" s="160">
        <v>1147248</v>
      </c>
      <c r="AU15" s="381">
        <f t="shared" si="11"/>
        <v>75355</v>
      </c>
      <c r="AV15" s="382">
        <v>0.8222762164835401</v>
      </c>
      <c r="AW15" s="383">
        <v>0.1777237835164599</v>
      </c>
    </row>
    <row r="16" spans="1:49" x14ac:dyDescent="0.15">
      <c r="A16" s="171" t="s">
        <v>184</v>
      </c>
      <c r="B16" s="122" t="s">
        <v>30</v>
      </c>
      <c r="C16" s="172">
        <f t="shared" si="0"/>
        <v>0.12368252551663639</v>
      </c>
      <c r="D16" s="173">
        <f t="shared" si="1"/>
        <v>1.2952602682604767E-2</v>
      </c>
      <c r="E16" s="173">
        <f t="shared" si="1"/>
        <v>1.2952602682604767E-2</v>
      </c>
      <c r="F16" s="173">
        <f t="shared" si="2"/>
        <v>0.17086837167280561</v>
      </c>
      <c r="G16" s="173">
        <f t="shared" si="2"/>
        <v>1.9772048092292722E-2</v>
      </c>
      <c r="H16" s="170">
        <f t="shared" si="3"/>
        <v>1.7113434381227897E-2</v>
      </c>
      <c r="K16" s="171" t="s">
        <v>184</v>
      </c>
      <c r="L16" s="122" t="s">
        <v>30</v>
      </c>
      <c r="M16" s="159">
        <f>取引基本表!AX13</f>
        <v>654377</v>
      </c>
      <c r="N16" s="160">
        <f>ABS(取引基本表!BF13)</f>
        <v>573442</v>
      </c>
      <c r="O16" s="161">
        <f t="shared" si="4"/>
        <v>0.87631747448336361</v>
      </c>
      <c r="P16" s="162">
        <f t="shared" si="5"/>
        <v>0.12368252551663639</v>
      </c>
      <c r="R16" s="171" t="s">
        <v>184</v>
      </c>
      <c r="S16" s="122" t="s">
        <v>30</v>
      </c>
      <c r="T16" s="164">
        <v>115112</v>
      </c>
      <c r="U16" s="165">
        <v>1491</v>
      </c>
      <c r="V16" s="164">
        <v>1491</v>
      </c>
      <c r="W16" s="380">
        <f t="shared" si="7"/>
        <v>1.2952602682604767E-2</v>
      </c>
      <c r="X16" s="380">
        <f t="shared" si="8"/>
        <v>1.2952602682604767E-2</v>
      </c>
      <c r="Z16" s="171" t="s">
        <v>184</v>
      </c>
      <c r="AA16" s="49" t="s">
        <v>30</v>
      </c>
      <c r="AB16" s="174">
        <v>2276</v>
      </c>
      <c r="AC16" s="160">
        <v>1883</v>
      </c>
      <c r="AD16" s="160">
        <v>6384</v>
      </c>
      <c r="AE16" s="160">
        <v>9274</v>
      </c>
      <c r="AF16" s="160">
        <v>-148</v>
      </c>
      <c r="AG16" s="175">
        <f>取引基本表!BH13</f>
        <v>115112</v>
      </c>
      <c r="AH16" s="170">
        <f t="shared" si="9"/>
        <v>0.17086837167280561</v>
      </c>
      <c r="AI16" s="176">
        <f t="shared" si="10"/>
        <v>1.9772048092292722E-2</v>
      </c>
      <c r="AK16" s="171" t="s">
        <v>184</v>
      </c>
      <c r="AL16" s="122" t="s">
        <v>30</v>
      </c>
      <c r="AM16" s="159">
        <f>取引基本表!AR13</f>
        <v>206236</v>
      </c>
      <c r="AN16" s="170">
        <f t="shared" si="6"/>
        <v>1.7113434381227897E-2</v>
      </c>
      <c r="AP16" s="171" t="s">
        <v>184</v>
      </c>
      <c r="AQ16" s="122" t="s">
        <v>30</v>
      </c>
      <c r="AR16" s="159">
        <v>654377</v>
      </c>
      <c r="AS16" s="160">
        <v>34177</v>
      </c>
      <c r="AT16" s="160">
        <v>573442</v>
      </c>
      <c r="AU16" s="381">
        <f t="shared" si="11"/>
        <v>-539265</v>
      </c>
      <c r="AV16" s="382">
        <v>0.87631747448336361</v>
      </c>
      <c r="AW16" s="383">
        <v>0.12368252551663639</v>
      </c>
    </row>
    <row r="17" spans="1:49" x14ac:dyDescent="0.15">
      <c r="A17" s="171" t="s">
        <v>2</v>
      </c>
      <c r="B17" s="122" t="s">
        <v>469</v>
      </c>
      <c r="C17" s="172">
        <f t="shared" si="0"/>
        <v>0.19283956701830429</v>
      </c>
      <c r="D17" s="173">
        <f t="shared" si="1"/>
        <v>4.4453920652026524E-2</v>
      </c>
      <c r="E17" s="173">
        <f t="shared" si="1"/>
        <v>4.2061277361062542E-2</v>
      </c>
      <c r="F17" s="173">
        <f t="shared" si="2"/>
        <v>0.36995154049829787</v>
      </c>
      <c r="G17" s="173">
        <f t="shared" si="2"/>
        <v>0.23402763404868787</v>
      </c>
      <c r="H17" s="170">
        <f t="shared" si="3"/>
        <v>3.1766349957435482E-3</v>
      </c>
      <c r="K17" s="171" t="s">
        <v>2</v>
      </c>
      <c r="L17" s="122" t="s">
        <v>469</v>
      </c>
      <c r="M17" s="159">
        <f>取引基本表!AX14</f>
        <v>551894</v>
      </c>
      <c r="N17" s="160">
        <f>ABS(取引基本表!BF14)</f>
        <v>445467</v>
      </c>
      <c r="O17" s="161">
        <f t="shared" si="4"/>
        <v>0.80716043298169571</v>
      </c>
      <c r="P17" s="162">
        <f t="shared" si="5"/>
        <v>0.19283956701830429</v>
      </c>
      <c r="R17" s="171" t="s">
        <v>2</v>
      </c>
      <c r="S17" s="122" t="s">
        <v>469</v>
      </c>
      <c r="T17" s="164">
        <v>560468</v>
      </c>
      <c r="U17" s="165">
        <v>24915</v>
      </c>
      <c r="V17" s="164">
        <v>23574</v>
      </c>
      <c r="W17" s="380">
        <f t="shared" si="7"/>
        <v>4.4453920652026524E-2</v>
      </c>
      <c r="X17" s="380">
        <f t="shared" si="8"/>
        <v>4.2061277361062542E-2</v>
      </c>
      <c r="Z17" s="171" t="s">
        <v>2</v>
      </c>
      <c r="AA17" s="49" t="s">
        <v>469</v>
      </c>
      <c r="AB17" s="174">
        <v>131165</v>
      </c>
      <c r="AC17" s="160">
        <v>729</v>
      </c>
      <c r="AD17" s="160">
        <v>54573</v>
      </c>
      <c r="AE17" s="160">
        <v>20882</v>
      </c>
      <c r="AF17" s="160">
        <v>-3</v>
      </c>
      <c r="AG17" s="175">
        <f>取引基本表!BH14</f>
        <v>560468</v>
      </c>
      <c r="AH17" s="170">
        <f t="shared" si="9"/>
        <v>0.36995154049829787</v>
      </c>
      <c r="AI17" s="176">
        <f t="shared" si="10"/>
        <v>0.23402763404868787</v>
      </c>
      <c r="AK17" s="171" t="s">
        <v>2</v>
      </c>
      <c r="AL17" s="122" t="s">
        <v>469</v>
      </c>
      <c r="AM17" s="159">
        <f>取引基本表!AR14</f>
        <v>38282</v>
      </c>
      <c r="AN17" s="170">
        <f t="shared" si="6"/>
        <v>3.1766349957435482E-3</v>
      </c>
      <c r="AP17" s="171" t="s">
        <v>2</v>
      </c>
      <c r="AQ17" s="122" t="s">
        <v>469</v>
      </c>
      <c r="AR17" s="159">
        <v>551894</v>
      </c>
      <c r="AS17" s="160">
        <v>454041</v>
      </c>
      <c r="AT17" s="160">
        <v>445467</v>
      </c>
      <c r="AU17" s="381">
        <f t="shared" si="11"/>
        <v>8574</v>
      </c>
      <c r="AV17" s="382">
        <v>0.80716043298169571</v>
      </c>
      <c r="AW17" s="383">
        <v>0.19283956701830429</v>
      </c>
    </row>
    <row r="18" spans="1:49" x14ac:dyDescent="0.15">
      <c r="A18" s="171" t="s">
        <v>3</v>
      </c>
      <c r="B18" s="122" t="s">
        <v>31</v>
      </c>
      <c r="C18" s="172">
        <f t="shared" si="0"/>
        <v>0.30630539049432115</v>
      </c>
      <c r="D18" s="173">
        <f t="shared" si="1"/>
        <v>4.1488554421314744E-2</v>
      </c>
      <c r="E18" s="173">
        <f t="shared" si="1"/>
        <v>3.8178621954614265E-2</v>
      </c>
      <c r="F18" s="173">
        <f t="shared" si="2"/>
        <v>0.4635011306393737</v>
      </c>
      <c r="G18" s="173">
        <f t="shared" si="2"/>
        <v>0.21755179396051724</v>
      </c>
      <c r="H18" s="170">
        <f t="shared" si="3"/>
        <v>5.3704565311248737E-4</v>
      </c>
      <c r="K18" s="171" t="s">
        <v>3</v>
      </c>
      <c r="L18" s="122" t="s">
        <v>31</v>
      </c>
      <c r="M18" s="159">
        <f>取引基本表!AX15</f>
        <v>216418</v>
      </c>
      <c r="N18" s="160">
        <f>ABS(取引基本表!BF15)</f>
        <v>150128</v>
      </c>
      <c r="O18" s="161">
        <f t="shared" si="4"/>
        <v>0.69369460950567885</v>
      </c>
      <c r="P18" s="162">
        <f t="shared" si="5"/>
        <v>0.30630539049432115</v>
      </c>
      <c r="R18" s="171" t="s">
        <v>3</v>
      </c>
      <c r="S18" s="122" t="s">
        <v>31</v>
      </c>
      <c r="T18" s="164">
        <v>262241</v>
      </c>
      <c r="U18" s="165">
        <v>10880</v>
      </c>
      <c r="V18" s="164">
        <v>10012</v>
      </c>
      <c r="W18" s="380">
        <f t="shared" si="7"/>
        <v>4.1488554421314744E-2</v>
      </c>
      <c r="X18" s="380">
        <f t="shared" si="8"/>
        <v>3.8178621954614265E-2</v>
      </c>
      <c r="Z18" s="171" t="s">
        <v>3</v>
      </c>
      <c r="AA18" s="49" t="s">
        <v>31</v>
      </c>
      <c r="AB18" s="174">
        <v>57051</v>
      </c>
      <c r="AC18" s="160">
        <v>25591</v>
      </c>
      <c r="AD18" s="160">
        <v>30723</v>
      </c>
      <c r="AE18" s="160">
        <v>8184</v>
      </c>
      <c r="AF18" s="160">
        <v>0</v>
      </c>
      <c r="AG18" s="175">
        <f>取引基本表!BH15</f>
        <v>262241</v>
      </c>
      <c r="AH18" s="170">
        <f t="shared" si="9"/>
        <v>0.4635011306393737</v>
      </c>
      <c r="AI18" s="176">
        <f t="shared" si="10"/>
        <v>0.21755179396051724</v>
      </c>
      <c r="AK18" s="171" t="s">
        <v>3</v>
      </c>
      <c r="AL18" s="122" t="s">
        <v>31</v>
      </c>
      <c r="AM18" s="159">
        <f>取引基本表!AR15</f>
        <v>6472</v>
      </c>
      <c r="AN18" s="170">
        <f t="shared" si="6"/>
        <v>5.3704565311248737E-4</v>
      </c>
      <c r="AP18" s="171" t="s">
        <v>3</v>
      </c>
      <c r="AQ18" s="122" t="s">
        <v>31</v>
      </c>
      <c r="AR18" s="159">
        <v>216418</v>
      </c>
      <c r="AS18" s="160">
        <v>195951</v>
      </c>
      <c r="AT18" s="160">
        <v>150128</v>
      </c>
      <c r="AU18" s="381">
        <f t="shared" si="11"/>
        <v>45823</v>
      </c>
      <c r="AV18" s="382">
        <v>0.69369460950567885</v>
      </c>
      <c r="AW18" s="383">
        <v>0.30630539049432115</v>
      </c>
    </row>
    <row r="19" spans="1:49" x14ac:dyDescent="0.15">
      <c r="A19" s="171" t="s">
        <v>4</v>
      </c>
      <c r="B19" s="122" t="s">
        <v>32</v>
      </c>
      <c r="C19" s="172">
        <f t="shared" si="0"/>
        <v>0.36966314955627488</v>
      </c>
      <c r="D19" s="173">
        <f t="shared" si="1"/>
        <v>8.3109656186295868E-3</v>
      </c>
      <c r="E19" s="173">
        <f t="shared" si="1"/>
        <v>8.1137788631236215E-3</v>
      </c>
      <c r="F19" s="173">
        <f t="shared" si="2"/>
        <v>0.17645477862102601</v>
      </c>
      <c r="G19" s="173">
        <f t="shared" si="2"/>
        <v>4.2381117789262797E-2</v>
      </c>
      <c r="H19" s="170">
        <f t="shared" si="3"/>
        <v>-1.254655481313475E-4</v>
      </c>
      <c r="K19" s="171" t="s">
        <v>4</v>
      </c>
      <c r="L19" s="122" t="s">
        <v>32</v>
      </c>
      <c r="M19" s="159">
        <f>取引基本表!AX16</f>
        <v>2269761</v>
      </c>
      <c r="N19" s="160">
        <f>ABS(取引基本表!BF16)</f>
        <v>1430714</v>
      </c>
      <c r="O19" s="161">
        <f t="shared" si="4"/>
        <v>0.63033685044372512</v>
      </c>
      <c r="P19" s="162">
        <f t="shared" si="5"/>
        <v>0.36966314955627488</v>
      </c>
      <c r="R19" s="171" t="s">
        <v>4</v>
      </c>
      <c r="S19" s="122" t="s">
        <v>32</v>
      </c>
      <c r="T19" s="164">
        <v>2850090</v>
      </c>
      <c r="U19" s="165">
        <v>23687</v>
      </c>
      <c r="V19" s="164">
        <v>23125</v>
      </c>
      <c r="W19" s="380">
        <f t="shared" si="7"/>
        <v>8.3109656186295868E-3</v>
      </c>
      <c r="X19" s="380">
        <f t="shared" si="8"/>
        <v>8.1137788631236215E-3</v>
      </c>
      <c r="Z19" s="171" t="s">
        <v>4</v>
      </c>
      <c r="AA19" s="49" t="s">
        <v>32</v>
      </c>
      <c r="AB19" s="174">
        <v>120790</v>
      </c>
      <c r="AC19" s="160">
        <v>230018</v>
      </c>
      <c r="AD19" s="160">
        <v>115339</v>
      </c>
      <c r="AE19" s="160">
        <v>36769</v>
      </c>
      <c r="AF19" s="160">
        <v>-4</v>
      </c>
      <c r="AG19" s="175">
        <f>取引基本表!BH16</f>
        <v>2850090</v>
      </c>
      <c r="AH19" s="170">
        <f t="shared" si="9"/>
        <v>0.17645477862102601</v>
      </c>
      <c r="AI19" s="176">
        <f t="shared" si="10"/>
        <v>4.2381117789262797E-2</v>
      </c>
      <c r="AK19" s="171" t="s">
        <v>4</v>
      </c>
      <c r="AL19" s="122" t="s">
        <v>32</v>
      </c>
      <c r="AM19" s="159">
        <f>取引基本表!AR16</f>
        <v>-1512</v>
      </c>
      <c r="AN19" s="170">
        <f t="shared" si="6"/>
        <v>-1.254655481313475E-4</v>
      </c>
      <c r="AP19" s="171" t="s">
        <v>4</v>
      </c>
      <c r="AQ19" s="122" t="s">
        <v>32</v>
      </c>
      <c r="AR19" s="159">
        <v>2269761</v>
      </c>
      <c r="AS19" s="160">
        <v>2011043</v>
      </c>
      <c r="AT19" s="160">
        <v>1430714</v>
      </c>
      <c r="AU19" s="381">
        <f t="shared" si="11"/>
        <v>580329</v>
      </c>
      <c r="AV19" s="382">
        <v>0.63033685044372512</v>
      </c>
      <c r="AW19" s="383">
        <v>0.36966314955627488</v>
      </c>
    </row>
    <row r="20" spans="1:49" x14ac:dyDescent="0.15">
      <c r="A20" s="171" t="s">
        <v>5</v>
      </c>
      <c r="B20" s="122" t="s">
        <v>33</v>
      </c>
      <c r="C20" s="172">
        <f t="shared" si="0"/>
        <v>0.11840151680286914</v>
      </c>
      <c r="D20" s="173">
        <f t="shared" si="1"/>
        <v>2.4837040813006365E-2</v>
      </c>
      <c r="E20" s="173">
        <f t="shared" si="1"/>
        <v>2.4562278789456368E-2</v>
      </c>
      <c r="F20" s="173">
        <f t="shared" si="2"/>
        <v>0.24737258814980315</v>
      </c>
      <c r="G20" s="173">
        <f t="shared" si="2"/>
        <v>0.11103277983246747</v>
      </c>
      <c r="H20" s="170">
        <f t="shared" si="3"/>
        <v>6.0558701736942728E-4</v>
      </c>
      <c r="K20" s="171" t="s">
        <v>5</v>
      </c>
      <c r="L20" s="122" t="s">
        <v>33</v>
      </c>
      <c r="M20" s="159">
        <f>取引基本表!AX17</f>
        <v>486286</v>
      </c>
      <c r="N20" s="160">
        <f>ABS(取引基本表!BF17)</f>
        <v>428709</v>
      </c>
      <c r="O20" s="161">
        <f t="shared" si="4"/>
        <v>0.88159848319713086</v>
      </c>
      <c r="P20" s="162">
        <f t="shared" si="5"/>
        <v>0.11840151680286914</v>
      </c>
      <c r="R20" s="171" t="s">
        <v>5</v>
      </c>
      <c r="S20" s="122" t="s">
        <v>33</v>
      </c>
      <c r="T20" s="164">
        <v>276603</v>
      </c>
      <c r="U20" s="165">
        <v>6870</v>
      </c>
      <c r="V20" s="164">
        <v>6794</v>
      </c>
      <c r="W20" s="380">
        <f t="shared" si="7"/>
        <v>2.4837040813006365E-2</v>
      </c>
      <c r="X20" s="380">
        <f t="shared" si="8"/>
        <v>2.4562278789456368E-2</v>
      </c>
      <c r="Z20" s="171" t="s">
        <v>5</v>
      </c>
      <c r="AA20" s="49" t="s">
        <v>33</v>
      </c>
      <c r="AB20" s="174">
        <v>30712</v>
      </c>
      <c r="AC20" s="160">
        <v>26273</v>
      </c>
      <c r="AD20" s="160">
        <v>9199</v>
      </c>
      <c r="AE20" s="160">
        <v>2240</v>
      </c>
      <c r="AF20" s="160">
        <v>0</v>
      </c>
      <c r="AG20" s="175">
        <f>取引基本表!BH17</f>
        <v>276603</v>
      </c>
      <c r="AH20" s="170">
        <f t="shared" si="9"/>
        <v>0.24737258814980315</v>
      </c>
      <c r="AI20" s="176">
        <f t="shared" si="10"/>
        <v>0.11103277983246747</v>
      </c>
      <c r="AK20" s="171" t="s">
        <v>5</v>
      </c>
      <c r="AL20" s="122" t="s">
        <v>33</v>
      </c>
      <c r="AM20" s="159">
        <f>取引基本表!AR17</f>
        <v>7298</v>
      </c>
      <c r="AN20" s="170">
        <f t="shared" si="6"/>
        <v>6.0558701736942728E-4</v>
      </c>
      <c r="AP20" s="171" t="s">
        <v>5</v>
      </c>
      <c r="AQ20" s="122" t="s">
        <v>33</v>
      </c>
      <c r="AR20" s="159">
        <v>486286</v>
      </c>
      <c r="AS20" s="160">
        <v>219026</v>
      </c>
      <c r="AT20" s="160">
        <v>428709</v>
      </c>
      <c r="AU20" s="381">
        <f t="shared" si="11"/>
        <v>-209683</v>
      </c>
      <c r="AV20" s="382">
        <v>0.88159848319713086</v>
      </c>
      <c r="AW20" s="383">
        <v>0.11840151680286914</v>
      </c>
    </row>
    <row r="21" spans="1:49" x14ac:dyDescent="0.15">
      <c r="A21" s="171" t="s">
        <v>6</v>
      </c>
      <c r="B21" s="122" t="s">
        <v>34</v>
      </c>
      <c r="C21" s="172">
        <f t="shared" si="0"/>
        <v>0.26258212636596168</v>
      </c>
      <c r="D21" s="173">
        <f t="shared" si="1"/>
        <v>6.1343946819791585E-2</v>
      </c>
      <c r="E21" s="173">
        <f t="shared" si="1"/>
        <v>5.4343995376178865E-2</v>
      </c>
      <c r="F21" s="173">
        <f t="shared" si="2"/>
        <v>0.42515189534375575</v>
      </c>
      <c r="G21" s="173">
        <f t="shared" si="2"/>
        <v>0.28467983327929475</v>
      </c>
      <c r="H21" s="170">
        <f t="shared" si="3"/>
        <v>1.0324354165676096E-3</v>
      </c>
      <c r="K21" s="171" t="s">
        <v>6</v>
      </c>
      <c r="L21" s="122" t="s">
        <v>34</v>
      </c>
      <c r="M21" s="159">
        <f>取引基本表!AX18</f>
        <v>503949</v>
      </c>
      <c r="N21" s="160">
        <f>ABS(取引基本表!BF18)</f>
        <v>371621</v>
      </c>
      <c r="O21" s="161">
        <f t="shared" si="4"/>
        <v>0.73741787363403832</v>
      </c>
      <c r="P21" s="162">
        <f t="shared" si="5"/>
        <v>0.26258212636596168</v>
      </c>
      <c r="R21" s="171" t="s">
        <v>6</v>
      </c>
      <c r="S21" s="122" t="s">
        <v>34</v>
      </c>
      <c r="T21" s="164">
        <v>638433</v>
      </c>
      <c r="U21" s="165">
        <v>39164</v>
      </c>
      <c r="V21" s="164">
        <v>34695</v>
      </c>
      <c r="W21" s="380">
        <f t="shared" si="7"/>
        <v>6.1343946819791585E-2</v>
      </c>
      <c r="X21" s="380">
        <f t="shared" si="8"/>
        <v>5.4343995376178865E-2</v>
      </c>
      <c r="Z21" s="171" t="s">
        <v>6</v>
      </c>
      <c r="AA21" s="49" t="s">
        <v>34</v>
      </c>
      <c r="AB21" s="174">
        <v>181749</v>
      </c>
      <c r="AC21" s="160">
        <v>19022</v>
      </c>
      <c r="AD21" s="160">
        <v>53067</v>
      </c>
      <c r="AE21" s="160">
        <v>17599</v>
      </c>
      <c r="AF21" s="160">
        <v>-6</v>
      </c>
      <c r="AG21" s="175">
        <f>取引基本表!BH18</f>
        <v>638433</v>
      </c>
      <c r="AH21" s="170">
        <f t="shared" si="9"/>
        <v>0.42515189534375575</v>
      </c>
      <c r="AI21" s="176">
        <f t="shared" si="10"/>
        <v>0.28467983327929475</v>
      </c>
      <c r="AK21" s="171" t="s">
        <v>6</v>
      </c>
      <c r="AL21" s="122" t="s">
        <v>34</v>
      </c>
      <c r="AM21" s="159">
        <f>取引基本表!AR18</f>
        <v>12442</v>
      </c>
      <c r="AN21" s="170">
        <f t="shared" si="6"/>
        <v>1.0324354165676096E-3</v>
      </c>
      <c r="AP21" s="171" t="s">
        <v>6</v>
      </c>
      <c r="AQ21" s="122" t="s">
        <v>34</v>
      </c>
      <c r="AR21" s="159">
        <v>503949</v>
      </c>
      <c r="AS21" s="160">
        <v>506105</v>
      </c>
      <c r="AT21" s="160">
        <v>371621</v>
      </c>
      <c r="AU21" s="381">
        <f t="shared" si="11"/>
        <v>134484</v>
      </c>
      <c r="AV21" s="382">
        <v>0.73741787363403832</v>
      </c>
      <c r="AW21" s="383">
        <v>0.26258212636596168</v>
      </c>
    </row>
    <row r="22" spans="1:49" x14ac:dyDescent="0.15">
      <c r="A22" s="171" t="s">
        <v>7</v>
      </c>
      <c r="B22" s="122" t="s">
        <v>225</v>
      </c>
      <c r="C22" s="172">
        <f t="shared" si="0"/>
        <v>0.19256748567873505</v>
      </c>
      <c r="D22" s="173">
        <f t="shared" si="1"/>
        <v>2.9425619037728289E-2</v>
      </c>
      <c r="E22" s="173">
        <f t="shared" si="1"/>
        <v>2.8940662878506891E-2</v>
      </c>
      <c r="F22" s="173">
        <f t="shared" si="2"/>
        <v>0.41915604646677446</v>
      </c>
      <c r="G22" s="173">
        <f t="shared" si="2"/>
        <v>0.19753386347788673</v>
      </c>
      <c r="H22" s="170">
        <f t="shared" si="3"/>
        <v>4.8211298587508529E-5</v>
      </c>
      <c r="K22" s="171" t="s">
        <v>7</v>
      </c>
      <c r="L22" s="122" t="s">
        <v>225</v>
      </c>
      <c r="M22" s="159">
        <f>取引基本表!AX19</f>
        <v>495068</v>
      </c>
      <c r="N22" s="160">
        <f>ABS(取引基本表!BF19)</f>
        <v>399734</v>
      </c>
      <c r="O22" s="161">
        <f t="shared" si="4"/>
        <v>0.80743251432126495</v>
      </c>
      <c r="P22" s="162">
        <f t="shared" si="5"/>
        <v>0.19256748567873505</v>
      </c>
      <c r="R22" s="171" t="s">
        <v>7</v>
      </c>
      <c r="S22" s="122" t="s">
        <v>225</v>
      </c>
      <c r="T22" s="164">
        <v>1078448</v>
      </c>
      <c r="U22" s="165">
        <v>31734</v>
      </c>
      <c r="V22" s="164">
        <v>31211</v>
      </c>
      <c r="W22" s="380">
        <f t="shared" si="7"/>
        <v>2.9425619037728289E-2</v>
      </c>
      <c r="X22" s="380">
        <f t="shared" si="8"/>
        <v>2.8940662878506891E-2</v>
      </c>
      <c r="Z22" s="171" t="s">
        <v>7</v>
      </c>
      <c r="AA22" s="49" t="s">
        <v>225</v>
      </c>
      <c r="AB22" s="174">
        <v>213030</v>
      </c>
      <c r="AC22" s="160">
        <v>116676</v>
      </c>
      <c r="AD22" s="160">
        <v>115226</v>
      </c>
      <c r="AE22" s="160">
        <v>7110</v>
      </c>
      <c r="AF22" s="160">
        <v>-4</v>
      </c>
      <c r="AG22" s="175">
        <f>取引基本表!BH19</f>
        <v>1078448</v>
      </c>
      <c r="AH22" s="170">
        <f t="shared" si="9"/>
        <v>0.41915604646677446</v>
      </c>
      <c r="AI22" s="176">
        <f t="shared" si="10"/>
        <v>0.19753386347788673</v>
      </c>
      <c r="AK22" s="171" t="s">
        <v>7</v>
      </c>
      <c r="AL22" s="122" t="s">
        <v>225</v>
      </c>
      <c r="AM22" s="159">
        <f>取引基本表!AR19</f>
        <v>581</v>
      </c>
      <c r="AN22" s="170">
        <f t="shared" si="6"/>
        <v>4.8211298587508529E-5</v>
      </c>
      <c r="AP22" s="171" t="s">
        <v>7</v>
      </c>
      <c r="AQ22" s="122" t="s">
        <v>225</v>
      </c>
      <c r="AR22" s="159">
        <v>495068</v>
      </c>
      <c r="AS22" s="160">
        <v>983114</v>
      </c>
      <c r="AT22" s="160">
        <v>399734</v>
      </c>
      <c r="AU22" s="381">
        <f t="shared" si="11"/>
        <v>583380</v>
      </c>
      <c r="AV22" s="382">
        <v>0.80743251432126495</v>
      </c>
      <c r="AW22" s="383">
        <v>0.19256748567873505</v>
      </c>
    </row>
    <row r="23" spans="1:49" x14ac:dyDescent="0.15">
      <c r="A23" s="171" t="s">
        <v>8</v>
      </c>
      <c r="B23" s="122" t="s">
        <v>226</v>
      </c>
      <c r="C23" s="172">
        <f t="shared" si="0"/>
        <v>0.20116432520583094</v>
      </c>
      <c r="D23" s="173">
        <f t="shared" si="1"/>
        <v>3.5044555722743287E-2</v>
      </c>
      <c r="E23" s="173">
        <f t="shared" si="1"/>
        <v>3.4275414947972954E-2</v>
      </c>
      <c r="F23" s="173">
        <f t="shared" si="2"/>
        <v>0.42478695148042223</v>
      </c>
      <c r="G23" s="173">
        <f t="shared" si="2"/>
        <v>0.20785566100352021</v>
      </c>
      <c r="H23" s="170">
        <f t="shared" si="3"/>
        <v>2.5225877402069866E-5</v>
      </c>
      <c r="K23" s="171" t="s">
        <v>8</v>
      </c>
      <c r="L23" s="122" t="s">
        <v>226</v>
      </c>
      <c r="M23" s="159">
        <f>取引基本表!AX20</f>
        <v>491787</v>
      </c>
      <c r="N23" s="160">
        <f>ABS(取引基本表!BF20)</f>
        <v>392857</v>
      </c>
      <c r="O23" s="161">
        <f t="shared" si="4"/>
        <v>0.79883567479416906</v>
      </c>
      <c r="P23" s="162">
        <f t="shared" si="5"/>
        <v>0.20116432520583094</v>
      </c>
      <c r="R23" s="171" t="s">
        <v>8</v>
      </c>
      <c r="S23" s="122" t="s">
        <v>226</v>
      </c>
      <c r="T23" s="164">
        <v>863301</v>
      </c>
      <c r="U23" s="165">
        <v>30254</v>
      </c>
      <c r="V23" s="164">
        <v>29590</v>
      </c>
      <c r="W23" s="380">
        <f t="shared" si="7"/>
        <v>3.5044555722743287E-2</v>
      </c>
      <c r="X23" s="380">
        <f t="shared" si="8"/>
        <v>3.4275414947972954E-2</v>
      </c>
      <c r="Z23" s="171" t="s">
        <v>8</v>
      </c>
      <c r="AA23" s="49" t="s">
        <v>226</v>
      </c>
      <c r="AB23" s="174">
        <v>179442</v>
      </c>
      <c r="AC23" s="160">
        <v>93426</v>
      </c>
      <c r="AD23" s="160">
        <v>85733</v>
      </c>
      <c r="AE23" s="160">
        <v>8120</v>
      </c>
      <c r="AF23" s="160">
        <v>-2</v>
      </c>
      <c r="AG23" s="175">
        <f>取引基本表!BH20</f>
        <v>863301</v>
      </c>
      <c r="AH23" s="170">
        <f t="shared" si="9"/>
        <v>0.42478695148042223</v>
      </c>
      <c r="AI23" s="176">
        <f t="shared" si="10"/>
        <v>0.20785566100352021</v>
      </c>
      <c r="AK23" s="171" t="s">
        <v>8</v>
      </c>
      <c r="AL23" s="122" t="s">
        <v>226</v>
      </c>
      <c r="AM23" s="159">
        <f>取引基本表!AR20</f>
        <v>304</v>
      </c>
      <c r="AN23" s="170">
        <f t="shared" si="6"/>
        <v>2.5225877402069866E-5</v>
      </c>
      <c r="AP23" s="171" t="s">
        <v>8</v>
      </c>
      <c r="AQ23" s="122" t="s">
        <v>226</v>
      </c>
      <c r="AR23" s="159">
        <v>491787</v>
      </c>
      <c r="AS23" s="160">
        <v>764371</v>
      </c>
      <c r="AT23" s="160">
        <v>392857</v>
      </c>
      <c r="AU23" s="381">
        <f t="shared" si="11"/>
        <v>371514</v>
      </c>
      <c r="AV23" s="382">
        <v>0.79883567479416906</v>
      </c>
      <c r="AW23" s="383">
        <v>0.20116432520583094</v>
      </c>
    </row>
    <row r="24" spans="1:49" x14ac:dyDescent="0.15">
      <c r="A24" s="171" t="s">
        <v>9</v>
      </c>
      <c r="B24" s="122" t="s">
        <v>227</v>
      </c>
      <c r="C24" s="172">
        <f t="shared" si="0"/>
        <v>0.46796458506974481</v>
      </c>
      <c r="D24" s="173">
        <f t="shared" si="1"/>
        <v>4.5804723184795566E-2</v>
      </c>
      <c r="E24" s="173">
        <f t="shared" si="1"/>
        <v>4.4933066139114755E-2</v>
      </c>
      <c r="F24" s="173">
        <f t="shared" si="2"/>
        <v>0.36341689561906876</v>
      </c>
      <c r="G24" s="173">
        <f t="shared" si="2"/>
        <v>0.19290112247208774</v>
      </c>
      <c r="H24" s="170">
        <f t="shared" si="3"/>
        <v>1.1220536652328578E-3</v>
      </c>
      <c r="K24" s="171" t="s">
        <v>9</v>
      </c>
      <c r="L24" s="122" t="s">
        <v>227</v>
      </c>
      <c r="M24" s="159">
        <f>取引基本表!AX21</f>
        <v>317945</v>
      </c>
      <c r="N24" s="160">
        <f>ABS(取引基本表!BF21)</f>
        <v>169158</v>
      </c>
      <c r="O24" s="161">
        <f t="shared" si="4"/>
        <v>0.53203541493025519</v>
      </c>
      <c r="P24" s="162">
        <f t="shared" si="5"/>
        <v>0.46796458506974481</v>
      </c>
      <c r="R24" s="171" t="s">
        <v>9</v>
      </c>
      <c r="S24" s="122" t="s">
        <v>227</v>
      </c>
      <c r="T24" s="164">
        <v>234037</v>
      </c>
      <c r="U24" s="165">
        <v>10720</v>
      </c>
      <c r="V24" s="164">
        <v>10516</v>
      </c>
      <c r="W24" s="380">
        <f t="shared" si="7"/>
        <v>4.5804723184795566E-2</v>
      </c>
      <c r="X24" s="380">
        <f t="shared" si="8"/>
        <v>4.4933066139114755E-2</v>
      </c>
      <c r="Z24" s="171" t="s">
        <v>9</v>
      </c>
      <c r="AA24" s="49" t="s">
        <v>227</v>
      </c>
      <c r="AB24" s="174">
        <v>45146</v>
      </c>
      <c r="AC24" s="160">
        <v>5417</v>
      </c>
      <c r="AD24" s="160">
        <v>31094</v>
      </c>
      <c r="AE24" s="160">
        <v>3397</v>
      </c>
      <c r="AF24" s="160">
        <v>-1</v>
      </c>
      <c r="AG24" s="175">
        <f>取引基本表!BH21</f>
        <v>234037</v>
      </c>
      <c r="AH24" s="170">
        <f t="shared" si="9"/>
        <v>0.36341689561906876</v>
      </c>
      <c r="AI24" s="176">
        <f t="shared" si="10"/>
        <v>0.19290112247208774</v>
      </c>
      <c r="AK24" s="171" t="s">
        <v>9</v>
      </c>
      <c r="AL24" s="122" t="s">
        <v>227</v>
      </c>
      <c r="AM24" s="159">
        <f>取引基本表!AR21</f>
        <v>13522</v>
      </c>
      <c r="AN24" s="170">
        <f t="shared" si="6"/>
        <v>1.1220536652328578E-3</v>
      </c>
      <c r="AP24" s="171" t="s">
        <v>9</v>
      </c>
      <c r="AQ24" s="122" t="s">
        <v>227</v>
      </c>
      <c r="AR24" s="159">
        <v>317945</v>
      </c>
      <c r="AS24" s="160">
        <v>85250</v>
      </c>
      <c r="AT24" s="160">
        <v>169158</v>
      </c>
      <c r="AU24" s="381">
        <f t="shared" si="11"/>
        <v>-83908</v>
      </c>
      <c r="AV24" s="382">
        <v>0.53203541493025519</v>
      </c>
      <c r="AW24" s="383">
        <v>0.46796458506974481</v>
      </c>
    </row>
    <row r="25" spans="1:49" x14ac:dyDescent="0.15">
      <c r="A25" s="171" t="s">
        <v>10</v>
      </c>
      <c r="B25" s="122" t="s">
        <v>228</v>
      </c>
      <c r="C25" s="172">
        <f t="shared" si="0"/>
        <v>0.11839811615034102</v>
      </c>
      <c r="D25" s="173">
        <f t="shared" si="1"/>
        <v>3.4959095734715541E-2</v>
      </c>
      <c r="E25" s="173">
        <f t="shared" si="1"/>
        <v>3.4440766876912506E-2</v>
      </c>
      <c r="F25" s="173">
        <f t="shared" si="2"/>
        <v>0.34892899519140697</v>
      </c>
      <c r="G25" s="173">
        <f t="shared" si="2"/>
        <v>0.19601885967651284</v>
      </c>
      <c r="H25" s="170">
        <f t="shared" si="3"/>
        <v>4.7721717414244671E-4</v>
      </c>
      <c r="K25" s="171" t="s">
        <v>10</v>
      </c>
      <c r="L25" s="122" t="s">
        <v>228</v>
      </c>
      <c r="M25" s="159">
        <f>取引基本表!AX22</f>
        <v>523184</v>
      </c>
      <c r="N25" s="160">
        <f>ABS(取引基本表!BF22)</f>
        <v>461240</v>
      </c>
      <c r="O25" s="161">
        <f t="shared" si="4"/>
        <v>0.88160188384965898</v>
      </c>
      <c r="P25" s="162">
        <f t="shared" si="5"/>
        <v>0.11839811615034102</v>
      </c>
      <c r="R25" s="171" t="s">
        <v>10</v>
      </c>
      <c r="S25" s="122" t="s">
        <v>228</v>
      </c>
      <c r="T25" s="164">
        <v>320260</v>
      </c>
      <c r="U25" s="165">
        <v>11196</v>
      </c>
      <c r="V25" s="164">
        <v>11030</v>
      </c>
      <c r="W25" s="380">
        <f t="shared" si="7"/>
        <v>3.4959095734715541E-2</v>
      </c>
      <c r="X25" s="380">
        <f t="shared" si="8"/>
        <v>3.4440766876912506E-2</v>
      </c>
      <c r="Z25" s="171" t="s">
        <v>10</v>
      </c>
      <c r="AA25" s="49" t="s">
        <v>228</v>
      </c>
      <c r="AB25" s="174">
        <v>62777</v>
      </c>
      <c r="AC25" s="160">
        <v>-13389</v>
      </c>
      <c r="AD25" s="160">
        <v>59843</v>
      </c>
      <c r="AE25" s="160">
        <v>2519</v>
      </c>
      <c r="AF25" s="160">
        <v>-2</v>
      </c>
      <c r="AG25" s="175">
        <f>取引基本表!BH22</f>
        <v>320260</v>
      </c>
      <c r="AH25" s="170">
        <f t="shared" si="9"/>
        <v>0.34892899519140697</v>
      </c>
      <c r="AI25" s="176">
        <f t="shared" si="10"/>
        <v>0.19601885967651284</v>
      </c>
      <c r="AK25" s="171" t="s">
        <v>10</v>
      </c>
      <c r="AL25" s="122" t="s">
        <v>228</v>
      </c>
      <c r="AM25" s="159">
        <f>取引基本表!AR22</f>
        <v>5751</v>
      </c>
      <c r="AN25" s="170">
        <f t="shared" si="6"/>
        <v>4.7721717414244671E-4</v>
      </c>
      <c r="AP25" s="171" t="s">
        <v>10</v>
      </c>
      <c r="AQ25" s="122" t="s">
        <v>228</v>
      </c>
      <c r="AR25" s="159">
        <v>523184</v>
      </c>
      <c r="AS25" s="160">
        <v>258316</v>
      </c>
      <c r="AT25" s="160">
        <v>461240</v>
      </c>
      <c r="AU25" s="381">
        <f t="shared" si="11"/>
        <v>-202924</v>
      </c>
      <c r="AV25" s="382">
        <v>0.88160188384965898</v>
      </c>
      <c r="AW25" s="383">
        <v>0.11839811615034102</v>
      </c>
    </row>
    <row r="26" spans="1:49" x14ac:dyDescent="0.15">
      <c r="A26" s="171" t="s">
        <v>11</v>
      </c>
      <c r="B26" s="122" t="s">
        <v>35</v>
      </c>
      <c r="C26" s="172">
        <f t="shared" si="0"/>
        <v>0.29113960871661038</v>
      </c>
      <c r="D26" s="173">
        <f t="shared" si="1"/>
        <v>2.5195355338839619E-2</v>
      </c>
      <c r="E26" s="173">
        <f t="shared" si="1"/>
        <v>2.4685974681555249E-2</v>
      </c>
      <c r="F26" s="173">
        <f t="shared" si="2"/>
        <v>0.34176102976079403</v>
      </c>
      <c r="G26" s="173">
        <f t="shared" si="2"/>
        <v>0.2004458717578543</v>
      </c>
      <c r="H26" s="170">
        <f t="shared" si="3"/>
        <v>1.0726059667332082E-2</v>
      </c>
      <c r="K26" s="171" t="s">
        <v>11</v>
      </c>
      <c r="L26" s="122" t="s">
        <v>35</v>
      </c>
      <c r="M26" s="159">
        <f>取引基本表!AX23</f>
        <v>721932</v>
      </c>
      <c r="N26" s="160">
        <f>ABS(取引基本表!BF23)</f>
        <v>511749</v>
      </c>
      <c r="O26" s="161">
        <f t="shared" si="4"/>
        <v>0.70886039128338962</v>
      </c>
      <c r="P26" s="162">
        <f t="shared" si="5"/>
        <v>0.29113960871661038</v>
      </c>
      <c r="R26" s="171" t="s">
        <v>11</v>
      </c>
      <c r="S26" s="122" t="s">
        <v>35</v>
      </c>
      <c r="T26" s="164">
        <v>1527345</v>
      </c>
      <c r="U26" s="165">
        <v>38482</v>
      </c>
      <c r="V26" s="164">
        <v>37704</v>
      </c>
      <c r="W26" s="380">
        <f t="shared" si="7"/>
        <v>2.5195355338839619E-2</v>
      </c>
      <c r="X26" s="380">
        <f t="shared" si="8"/>
        <v>2.4685974681555249E-2</v>
      </c>
      <c r="Z26" s="171" t="s">
        <v>11</v>
      </c>
      <c r="AA26" s="49" t="s">
        <v>35</v>
      </c>
      <c r="AB26" s="174">
        <v>306150</v>
      </c>
      <c r="AC26" s="160">
        <v>-33672</v>
      </c>
      <c r="AD26" s="160">
        <v>243337</v>
      </c>
      <c r="AE26" s="160">
        <v>6177</v>
      </c>
      <c r="AF26" s="160">
        <v>-5</v>
      </c>
      <c r="AG26" s="175">
        <f>取引基本表!BH23</f>
        <v>1527345</v>
      </c>
      <c r="AH26" s="170">
        <f t="shared" si="9"/>
        <v>0.34176102976079403</v>
      </c>
      <c r="AI26" s="176">
        <f t="shared" si="10"/>
        <v>0.2004458717578543</v>
      </c>
      <c r="AK26" s="171" t="s">
        <v>11</v>
      </c>
      <c r="AL26" s="122" t="s">
        <v>35</v>
      </c>
      <c r="AM26" s="159">
        <f>取引基本表!AR23</f>
        <v>129261</v>
      </c>
      <c r="AN26" s="170">
        <f t="shared" si="6"/>
        <v>1.0726059667332082E-2</v>
      </c>
      <c r="AP26" s="171" t="s">
        <v>11</v>
      </c>
      <c r="AQ26" s="122" t="s">
        <v>35</v>
      </c>
      <c r="AR26" s="159">
        <v>721932</v>
      </c>
      <c r="AS26" s="160">
        <v>1317162</v>
      </c>
      <c r="AT26" s="160">
        <v>511749</v>
      </c>
      <c r="AU26" s="381">
        <f t="shared" si="11"/>
        <v>805413</v>
      </c>
      <c r="AV26" s="382">
        <v>0.70886039128338962</v>
      </c>
      <c r="AW26" s="383">
        <v>0.29113960871661038</v>
      </c>
    </row>
    <row r="27" spans="1:49" x14ac:dyDescent="0.15">
      <c r="A27" s="171" t="s">
        <v>12</v>
      </c>
      <c r="B27" s="122" t="s">
        <v>470</v>
      </c>
      <c r="C27" s="172">
        <f t="shared" si="0"/>
        <v>0.22390034937983039</v>
      </c>
      <c r="D27" s="173">
        <f t="shared" si="1"/>
        <v>2.2648101403620974E-2</v>
      </c>
      <c r="E27" s="173">
        <f t="shared" si="1"/>
        <v>2.2430380263578655E-2</v>
      </c>
      <c r="F27" s="173">
        <f t="shared" si="2"/>
        <v>0.3354402389489512</v>
      </c>
      <c r="G27" s="173">
        <f t="shared" si="2"/>
        <v>0.17801424712710151</v>
      </c>
      <c r="H27" s="170">
        <f t="shared" si="3"/>
        <v>1.001616696609949E-2</v>
      </c>
      <c r="K27" s="171" t="s">
        <v>12</v>
      </c>
      <c r="L27" s="122" t="s">
        <v>470</v>
      </c>
      <c r="M27" s="159">
        <f>取引基本表!AX24</f>
        <v>245578</v>
      </c>
      <c r="N27" s="160">
        <f>ABS(取引基本表!BF24)</f>
        <v>190593</v>
      </c>
      <c r="O27" s="161">
        <f t="shared" si="4"/>
        <v>0.77609965062016961</v>
      </c>
      <c r="P27" s="162">
        <f t="shared" si="5"/>
        <v>0.22390034937983039</v>
      </c>
      <c r="R27" s="171" t="s">
        <v>12</v>
      </c>
      <c r="S27" s="122" t="s">
        <v>470</v>
      </c>
      <c r="T27" s="164">
        <v>587908</v>
      </c>
      <c r="U27" s="165">
        <v>13315</v>
      </c>
      <c r="V27" s="164">
        <v>13187</v>
      </c>
      <c r="W27" s="380">
        <f t="shared" si="7"/>
        <v>2.2648101403620974E-2</v>
      </c>
      <c r="X27" s="380">
        <f t="shared" si="8"/>
        <v>2.2430380263578655E-2</v>
      </c>
      <c r="Z27" s="171" t="s">
        <v>12</v>
      </c>
      <c r="AA27" s="49" t="s">
        <v>496</v>
      </c>
      <c r="AB27" s="174">
        <v>104656</v>
      </c>
      <c r="AC27" s="160">
        <v>-29735</v>
      </c>
      <c r="AD27" s="160">
        <v>115025</v>
      </c>
      <c r="AE27" s="160">
        <v>7266</v>
      </c>
      <c r="AF27" s="160">
        <v>-4</v>
      </c>
      <c r="AG27" s="175">
        <f>取引基本表!BH24</f>
        <v>587908</v>
      </c>
      <c r="AH27" s="170">
        <f t="shared" si="9"/>
        <v>0.3354402389489512</v>
      </c>
      <c r="AI27" s="176">
        <f t="shared" si="10"/>
        <v>0.17801424712710151</v>
      </c>
      <c r="AK27" s="171" t="s">
        <v>12</v>
      </c>
      <c r="AL27" s="122" t="s">
        <v>496</v>
      </c>
      <c r="AM27" s="159">
        <f>取引基本表!AR24</f>
        <v>120706</v>
      </c>
      <c r="AN27" s="170">
        <f t="shared" si="6"/>
        <v>1.001616696609949E-2</v>
      </c>
      <c r="AP27" s="171" t="s">
        <v>12</v>
      </c>
      <c r="AQ27" s="122" t="s">
        <v>496</v>
      </c>
      <c r="AR27" s="159">
        <v>245578</v>
      </c>
      <c r="AS27" s="160">
        <v>532923</v>
      </c>
      <c r="AT27" s="160">
        <v>190593</v>
      </c>
      <c r="AU27" s="381">
        <f t="shared" si="11"/>
        <v>342330</v>
      </c>
      <c r="AV27" s="382">
        <v>0.77609965062016961</v>
      </c>
      <c r="AW27" s="383">
        <v>0.22390034937983039</v>
      </c>
    </row>
    <row r="28" spans="1:49" x14ac:dyDescent="0.15">
      <c r="A28" s="171" t="s">
        <v>13</v>
      </c>
      <c r="B28" s="122" t="s">
        <v>153</v>
      </c>
      <c r="C28" s="172">
        <f t="shared" si="0"/>
        <v>0.22512814125204084</v>
      </c>
      <c r="D28" s="173">
        <f t="shared" si="1"/>
        <v>2.8688437249149327E-2</v>
      </c>
      <c r="E28" s="173">
        <f t="shared" si="1"/>
        <v>2.8133457885501985E-2</v>
      </c>
      <c r="F28" s="173">
        <f t="shared" si="2"/>
        <v>0.30733691598411605</v>
      </c>
      <c r="G28" s="173">
        <f t="shared" si="2"/>
        <v>0.17968722251031818</v>
      </c>
      <c r="H28" s="170">
        <f t="shared" si="3"/>
        <v>8.1409051127791718E-3</v>
      </c>
      <c r="K28" s="171" t="s">
        <v>13</v>
      </c>
      <c r="L28" s="122" t="s">
        <v>153</v>
      </c>
      <c r="M28" s="159">
        <f>取引基本表!AX25</f>
        <v>746637</v>
      </c>
      <c r="N28" s="160">
        <f>ABS(取引基本表!BF25)</f>
        <v>578548</v>
      </c>
      <c r="O28" s="161">
        <f t="shared" si="4"/>
        <v>0.77487185874795916</v>
      </c>
      <c r="P28" s="162">
        <f t="shared" si="5"/>
        <v>0.22512814125204084</v>
      </c>
      <c r="R28" s="171" t="s">
        <v>13</v>
      </c>
      <c r="S28" s="122" t="s">
        <v>153</v>
      </c>
      <c r="T28" s="164">
        <v>1126168</v>
      </c>
      <c r="U28" s="165">
        <v>32308</v>
      </c>
      <c r="V28" s="164">
        <v>31683</v>
      </c>
      <c r="W28" s="380">
        <f t="shared" si="7"/>
        <v>2.8688437249149327E-2</v>
      </c>
      <c r="X28" s="380">
        <f t="shared" si="8"/>
        <v>2.8133457885501985E-2</v>
      </c>
      <c r="Z28" s="171" t="s">
        <v>13</v>
      </c>
      <c r="AA28" s="49" t="s">
        <v>153</v>
      </c>
      <c r="AB28" s="174">
        <v>202358</v>
      </c>
      <c r="AC28" s="160">
        <v>20308</v>
      </c>
      <c r="AD28" s="160">
        <v>110557</v>
      </c>
      <c r="AE28" s="160">
        <v>12904</v>
      </c>
      <c r="AF28" s="160">
        <v>-14</v>
      </c>
      <c r="AG28" s="175">
        <f>取引基本表!BH25</f>
        <v>1126168</v>
      </c>
      <c r="AH28" s="170">
        <f t="shared" si="9"/>
        <v>0.30733691598411605</v>
      </c>
      <c r="AI28" s="176">
        <f t="shared" si="10"/>
        <v>0.17968722251031818</v>
      </c>
      <c r="AK28" s="171" t="s">
        <v>13</v>
      </c>
      <c r="AL28" s="122" t="s">
        <v>153</v>
      </c>
      <c r="AM28" s="159">
        <f>取引基本表!AR25</f>
        <v>98107</v>
      </c>
      <c r="AN28" s="170">
        <f t="shared" si="6"/>
        <v>8.1409051127791718E-3</v>
      </c>
      <c r="AP28" s="171" t="s">
        <v>13</v>
      </c>
      <c r="AQ28" s="122" t="s">
        <v>153</v>
      </c>
      <c r="AR28" s="159">
        <v>746637</v>
      </c>
      <c r="AS28" s="160">
        <v>958079</v>
      </c>
      <c r="AT28" s="160">
        <v>578548</v>
      </c>
      <c r="AU28" s="381">
        <f t="shared" si="11"/>
        <v>379531</v>
      </c>
      <c r="AV28" s="382">
        <v>0.77487185874795916</v>
      </c>
      <c r="AW28" s="383">
        <v>0.22512814125204084</v>
      </c>
    </row>
    <row r="29" spans="1:49" x14ac:dyDescent="0.15">
      <c r="A29" s="171" t="s">
        <v>14</v>
      </c>
      <c r="B29" s="122" t="s">
        <v>55</v>
      </c>
      <c r="C29" s="172">
        <f t="shared" si="0"/>
        <v>0.20292812083079403</v>
      </c>
      <c r="D29" s="173">
        <f t="shared" si="1"/>
        <v>7.670374473161555E-2</v>
      </c>
      <c r="E29" s="173">
        <f t="shared" si="1"/>
        <v>6.1557890505000185E-2</v>
      </c>
      <c r="F29" s="173">
        <f t="shared" si="2"/>
        <v>0.40384720428768384</v>
      </c>
      <c r="G29" s="173">
        <f t="shared" si="2"/>
        <v>0.25422836329948895</v>
      </c>
      <c r="H29" s="170">
        <f t="shared" si="3"/>
        <v>1.2173975242294967E-2</v>
      </c>
      <c r="K29" s="171" t="s">
        <v>14</v>
      </c>
      <c r="L29" s="122" t="s">
        <v>55</v>
      </c>
      <c r="M29" s="159">
        <f>取引基本表!AX26</f>
        <v>485704</v>
      </c>
      <c r="N29" s="160">
        <f>ABS(取引基本表!BF26)</f>
        <v>387141</v>
      </c>
      <c r="O29" s="161">
        <f t="shared" si="4"/>
        <v>0.79707187916920597</v>
      </c>
      <c r="P29" s="162">
        <f t="shared" si="5"/>
        <v>0.20292812083079403</v>
      </c>
      <c r="R29" s="171" t="s">
        <v>14</v>
      </c>
      <c r="S29" s="122" t="s">
        <v>55</v>
      </c>
      <c r="T29" s="164">
        <v>457683</v>
      </c>
      <c r="U29" s="165">
        <v>35106</v>
      </c>
      <c r="V29" s="164">
        <v>28174</v>
      </c>
      <c r="W29" s="380">
        <f t="shared" si="7"/>
        <v>7.670374473161555E-2</v>
      </c>
      <c r="X29" s="380">
        <f t="shared" si="8"/>
        <v>6.1557890505000185E-2</v>
      </c>
      <c r="Z29" s="171" t="s">
        <v>14</v>
      </c>
      <c r="AA29" s="49" t="s">
        <v>55</v>
      </c>
      <c r="AB29" s="174">
        <v>116356</v>
      </c>
      <c r="AC29" s="160">
        <v>14283</v>
      </c>
      <c r="AD29" s="160">
        <v>42423</v>
      </c>
      <c r="AE29" s="160">
        <v>11778</v>
      </c>
      <c r="AF29" s="160">
        <v>-6</v>
      </c>
      <c r="AG29" s="175">
        <f>取引基本表!BH26</f>
        <v>457683</v>
      </c>
      <c r="AH29" s="170">
        <f t="shared" si="9"/>
        <v>0.40384720428768384</v>
      </c>
      <c r="AI29" s="176">
        <f t="shared" si="10"/>
        <v>0.25422836329948895</v>
      </c>
      <c r="AK29" s="171" t="s">
        <v>14</v>
      </c>
      <c r="AL29" s="122" t="s">
        <v>55</v>
      </c>
      <c r="AM29" s="159">
        <f>取引基本表!AR26</f>
        <v>146710</v>
      </c>
      <c r="AN29" s="170">
        <f t="shared" si="6"/>
        <v>1.2173975242294967E-2</v>
      </c>
      <c r="AP29" s="171" t="s">
        <v>14</v>
      </c>
      <c r="AQ29" s="122" t="s">
        <v>55</v>
      </c>
      <c r="AR29" s="159">
        <v>485704</v>
      </c>
      <c r="AS29" s="160">
        <v>359120</v>
      </c>
      <c r="AT29" s="160">
        <v>387141</v>
      </c>
      <c r="AU29" s="381">
        <f t="shared" si="11"/>
        <v>-28021</v>
      </c>
      <c r="AV29" s="382">
        <v>0.79707187916920597</v>
      </c>
      <c r="AW29" s="383">
        <v>0.20292812083079403</v>
      </c>
    </row>
    <row r="30" spans="1:49" x14ac:dyDescent="0.15">
      <c r="A30" s="171" t="s">
        <v>15</v>
      </c>
      <c r="B30" s="122" t="s">
        <v>36</v>
      </c>
      <c r="C30" s="172">
        <f t="shared" si="0"/>
        <v>1</v>
      </c>
      <c r="D30" s="173">
        <f t="shared" si="1"/>
        <v>8.6867041025616112E-2</v>
      </c>
      <c r="E30" s="173">
        <f t="shared" si="1"/>
        <v>6.5897217034789901E-2</v>
      </c>
      <c r="F30" s="173">
        <f t="shared" si="2"/>
        <v>0.44336430675838301</v>
      </c>
      <c r="G30" s="173">
        <f t="shared" si="2"/>
        <v>0.34673715455884868</v>
      </c>
      <c r="H30" s="170">
        <f t="shared" si="3"/>
        <v>0</v>
      </c>
      <c r="K30" s="171" t="s">
        <v>15</v>
      </c>
      <c r="L30" s="122" t="s">
        <v>36</v>
      </c>
      <c r="M30" s="159">
        <f>取引基本表!AX27</f>
        <v>1852233</v>
      </c>
      <c r="N30" s="160">
        <f>ABS(取引基本表!BF27)</f>
        <v>0</v>
      </c>
      <c r="O30" s="161">
        <f t="shared" si="4"/>
        <v>0</v>
      </c>
      <c r="P30" s="162">
        <f t="shared" si="5"/>
        <v>1</v>
      </c>
      <c r="R30" s="171" t="s">
        <v>15</v>
      </c>
      <c r="S30" s="122" t="s">
        <v>36</v>
      </c>
      <c r="T30" s="164">
        <v>1852233</v>
      </c>
      <c r="U30" s="165">
        <v>160898</v>
      </c>
      <c r="V30" s="164">
        <v>122057</v>
      </c>
      <c r="W30" s="380">
        <f t="shared" si="7"/>
        <v>8.6867041025616112E-2</v>
      </c>
      <c r="X30" s="380">
        <f t="shared" si="8"/>
        <v>6.5897217034789901E-2</v>
      </c>
      <c r="Z30" s="171" t="s">
        <v>15</v>
      </c>
      <c r="AA30" s="49" t="s">
        <v>36</v>
      </c>
      <c r="AB30" s="174">
        <v>642238</v>
      </c>
      <c r="AC30" s="160">
        <v>49828</v>
      </c>
      <c r="AD30" s="160">
        <v>68346</v>
      </c>
      <c r="AE30" s="160">
        <v>68715</v>
      </c>
      <c r="AF30" s="160">
        <v>-7913</v>
      </c>
      <c r="AG30" s="175">
        <f>取引基本表!BH27</f>
        <v>1852233</v>
      </c>
      <c r="AH30" s="170">
        <f t="shared" si="9"/>
        <v>0.44336430675838301</v>
      </c>
      <c r="AI30" s="176">
        <f t="shared" si="10"/>
        <v>0.34673715455884868</v>
      </c>
      <c r="AK30" s="171" t="s">
        <v>15</v>
      </c>
      <c r="AL30" s="122" t="s">
        <v>36</v>
      </c>
      <c r="AM30" s="159">
        <f>取引基本表!AR27</f>
        <v>0</v>
      </c>
      <c r="AN30" s="170">
        <f t="shared" si="6"/>
        <v>0</v>
      </c>
      <c r="AP30" s="171" t="s">
        <v>15</v>
      </c>
      <c r="AQ30" s="122" t="s">
        <v>36</v>
      </c>
      <c r="AR30" s="159">
        <v>1852233</v>
      </c>
      <c r="AS30" s="160">
        <v>0</v>
      </c>
      <c r="AT30" s="160">
        <v>0</v>
      </c>
      <c r="AU30" s="381">
        <f t="shared" si="11"/>
        <v>0</v>
      </c>
      <c r="AV30" s="382">
        <v>0</v>
      </c>
      <c r="AW30" s="383">
        <v>1</v>
      </c>
    </row>
    <row r="31" spans="1:49" x14ac:dyDescent="0.15">
      <c r="A31" s="171" t="s">
        <v>16</v>
      </c>
      <c r="B31" s="122" t="s">
        <v>154</v>
      </c>
      <c r="C31" s="172">
        <f t="shared" si="0"/>
        <v>0.99667993786519227</v>
      </c>
      <c r="D31" s="173">
        <f t="shared" si="1"/>
        <v>6.5953615120199595E-3</v>
      </c>
      <c r="E31" s="173">
        <f t="shared" si="1"/>
        <v>6.5953615120199595E-3</v>
      </c>
      <c r="F31" s="173">
        <f t="shared" si="2"/>
        <v>0.308369223350977</v>
      </c>
      <c r="G31" s="173">
        <f t="shared" si="2"/>
        <v>7.0744430198025232E-2</v>
      </c>
      <c r="H31" s="170">
        <f t="shared" si="3"/>
        <v>1.5783931066306964E-2</v>
      </c>
      <c r="K31" s="171" t="s">
        <v>16</v>
      </c>
      <c r="L31" s="122" t="s">
        <v>154</v>
      </c>
      <c r="M31" s="159">
        <f>取引基本表!AX28</f>
        <v>1031306</v>
      </c>
      <c r="N31" s="160">
        <f>ABS(取引基本表!BF28)</f>
        <v>3424</v>
      </c>
      <c r="O31" s="161">
        <f t="shared" si="4"/>
        <v>3.3200621348077096E-3</v>
      </c>
      <c r="P31" s="162">
        <f t="shared" si="5"/>
        <v>0.99667993786519227</v>
      </c>
      <c r="R31" s="171" t="s">
        <v>16</v>
      </c>
      <c r="S31" s="122" t="s">
        <v>154</v>
      </c>
      <c r="T31" s="164">
        <v>1095012</v>
      </c>
      <c r="U31" s="165">
        <v>7222</v>
      </c>
      <c r="V31" s="164">
        <v>7222</v>
      </c>
      <c r="W31" s="380">
        <f t="shared" si="7"/>
        <v>6.5953615120199595E-3</v>
      </c>
      <c r="X31" s="380">
        <f t="shared" si="8"/>
        <v>6.5953615120199595E-3</v>
      </c>
      <c r="Z31" s="171" t="s">
        <v>16</v>
      </c>
      <c r="AA31" s="49" t="s">
        <v>154</v>
      </c>
      <c r="AB31" s="174">
        <v>77466</v>
      </c>
      <c r="AC31" s="160">
        <v>47596</v>
      </c>
      <c r="AD31" s="160">
        <v>184901</v>
      </c>
      <c r="AE31" s="160">
        <v>28263</v>
      </c>
      <c r="AF31" s="160">
        <v>-558</v>
      </c>
      <c r="AG31" s="175">
        <f>取引基本表!BH28</f>
        <v>1095012</v>
      </c>
      <c r="AH31" s="170">
        <f t="shared" si="9"/>
        <v>0.308369223350977</v>
      </c>
      <c r="AI31" s="176">
        <f t="shared" si="10"/>
        <v>7.0744430198025232E-2</v>
      </c>
      <c r="AK31" s="171" t="s">
        <v>16</v>
      </c>
      <c r="AL31" s="122" t="s">
        <v>154</v>
      </c>
      <c r="AM31" s="159">
        <f>取引基本表!AR28</f>
        <v>190214</v>
      </c>
      <c r="AN31" s="170">
        <f t="shared" si="6"/>
        <v>1.5783931066306964E-2</v>
      </c>
      <c r="AP31" s="171" t="s">
        <v>16</v>
      </c>
      <c r="AQ31" s="122" t="s">
        <v>154</v>
      </c>
      <c r="AR31" s="159">
        <v>1031306</v>
      </c>
      <c r="AS31" s="160">
        <v>67130</v>
      </c>
      <c r="AT31" s="160">
        <v>3424</v>
      </c>
      <c r="AU31" s="381">
        <f t="shared" si="11"/>
        <v>63706</v>
      </c>
      <c r="AV31" s="382">
        <v>3.3200621348077096E-3</v>
      </c>
      <c r="AW31" s="383">
        <v>0.99667993786519227</v>
      </c>
    </row>
    <row r="32" spans="1:49" x14ac:dyDescent="0.15">
      <c r="A32" s="171" t="s">
        <v>17</v>
      </c>
      <c r="B32" s="122" t="s">
        <v>229</v>
      </c>
      <c r="C32" s="172">
        <f t="shared" si="0"/>
        <v>0.99973750468741629</v>
      </c>
      <c r="D32" s="173">
        <f t="shared" si="1"/>
        <v>1.7896698615548455E-2</v>
      </c>
      <c r="E32" s="173">
        <f t="shared" si="1"/>
        <v>1.7896698615548455E-2</v>
      </c>
      <c r="F32" s="173">
        <f t="shared" si="2"/>
        <v>0.46980830670926516</v>
      </c>
      <c r="G32" s="173">
        <f t="shared" si="2"/>
        <v>0.13654952076677315</v>
      </c>
      <c r="H32" s="170">
        <f t="shared" si="3"/>
        <v>6.1925380029087757E-3</v>
      </c>
      <c r="K32" s="171" t="s">
        <v>17</v>
      </c>
      <c r="L32" s="122" t="s">
        <v>229</v>
      </c>
      <c r="M32" s="159">
        <f>取引基本表!AX29</f>
        <v>186670</v>
      </c>
      <c r="N32" s="160">
        <f>ABS(取引基本表!BF29)</f>
        <v>49</v>
      </c>
      <c r="O32" s="161">
        <f t="shared" si="4"/>
        <v>2.6249531258370389E-4</v>
      </c>
      <c r="P32" s="162">
        <f t="shared" si="5"/>
        <v>0.99973750468741629</v>
      </c>
      <c r="R32" s="171" t="s">
        <v>17</v>
      </c>
      <c r="S32" s="122" t="s">
        <v>229</v>
      </c>
      <c r="T32" s="164">
        <v>187800</v>
      </c>
      <c r="U32" s="165">
        <v>3361</v>
      </c>
      <c r="V32" s="164">
        <v>3361</v>
      </c>
      <c r="W32" s="380">
        <f t="shared" si="7"/>
        <v>1.7896698615548455E-2</v>
      </c>
      <c r="X32" s="380">
        <f t="shared" si="8"/>
        <v>1.7896698615548455E-2</v>
      </c>
      <c r="Z32" s="171" t="s">
        <v>17</v>
      </c>
      <c r="AA32" s="49" t="s">
        <v>229</v>
      </c>
      <c r="AB32" s="174">
        <v>25644</v>
      </c>
      <c r="AC32" s="160">
        <v>23750</v>
      </c>
      <c r="AD32" s="160">
        <v>39387</v>
      </c>
      <c r="AE32" s="160">
        <v>8352</v>
      </c>
      <c r="AF32" s="160">
        <v>-8903</v>
      </c>
      <c r="AG32" s="175">
        <f>取引基本表!BH29</f>
        <v>187800</v>
      </c>
      <c r="AH32" s="170">
        <f t="shared" si="9"/>
        <v>0.46980830670926516</v>
      </c>
      <c r="AI32" s="176">
        <f t="shared" si="10"/>
        <v>0.13654952076677315</v>
      </c>
      <c r="AK32" s="171" t="s">
        <v>17</v>
      </c>
      <c r="AL32" s="122" t="s">
        <v>229</v>
      </c>
      <c r="AM32" s="159">
        <f>取引基本表!AR29</f>
        <v>74627</v>
      </c>
      <c r="AN32" s="170">
        <f t="shared" si="6"/>
        <v>6.1925380029087757E-3</v>
      </c>
      <c r="AP32" s="171" t="s">
        <v>17</v>
      </c>
      <c r="AQ32" s="122" t="s">
        <v>229</v>
      </c>
      <c r="AR32" s="159">
        <v>186670</v>
      </c>
      <c r="AS32" s="160">
        <v>1179</v>
      </c>
      <c r="AT32" s="160">
        <v>49</v>
      </c>
      <c r="AU32" s="381">
        <f t="shared" si="11"/>
        <v>1130</v>
      </c>
      <c r="AV32" s="382">
        <v>2.6249531258370389E-4</v>
      </c>
      <c r="AW32" s="383">
        <v>0.99973750468741629</v>
      </c>
    </row>
    <row r="33" spans="1:49" x14ac:dyDescent="0.15">
      <c r="A33" s="171" t="s">
        <v>18</v>
      </c>
      <c r="B33" s="122" t="s">
        <v>230</v>
      </c>
      <c r="C33" s="172">
        <f t="shared" si="0"/>
        <v>0.92720800471848297</v>
      </c>
      <c r="D33" s="173">
        <f t="shared" si="1"/>
        <v>6.3927479543206545E-2</v>
      </c>
      <c r="E33" s="173">
        <f t="shared" si="1"/>
        <v>6.2471900008991998E-2</v>
      </c>
      <c r="F33" s="173">
        <f t="shared" si="2"/>
        <v>0.61375438359859724</v>
      </c>
      <c r="G33" s="173">
        <f t="shared" si="2"/>
        <v>0.48251618559482062</v>
      </c>
      <c r="H33" s="170">
        <f t="shared" si="3"/>
        <v>1.0711870111293417E-3</v>
      </c>
      <c r="K33" s="171" t="s">
        <v>18</v>
      </c>
      <c r="L33" s="122" t="s">
        <v>230</v>
      </c>
      <c r="M33" s="159">
        <f>取引基本表!AX30</f>
        <v>191587</v>
      </c>
      <c r="N33" s="160">
        <f>ABS(取引基本表!BF30)</f>
        <v>13946</v>
      </c>
      <c r="O33" s="161">
        <f t="shared" si="4"/>
        <v>7.2791995281517016E-2</v>
      </c>
      <c r="P33" s="162">
        <f t="shared" si="5"/>
        <v>0.92720800471848297</v>
      </c>
      <c r="R33" s="171" t="s">
        <v>18</v>
      </c>
      <c r="S33" s="122" t="s">
        <v>230</v>
      </c>
      <c r="T33" s="164">
        <v>177936</v>
      </c>
      <c r="U33" s="165">
        <v>11375</v>
      </c>
      <c r="V33" s="164">
        <v>11116</v>
      </c>
      <c r="W33" s="380">
        <f t="shared" si="7"/>
        <v>6.3927479543206545E-2</v>
      </c>
      <c r="X33" s="380">
        <f t="shared" si="8"/>
        <v>6.2471900008991998E-2</v>
      </c>
      <c r="Z33" s="171" t="s">
        <v>18</v>
      </c>
      <c r="AA33" s="49" t="s">
        <v>230</v>
      </c>
      <c r="AB33" s="174">
        <v>85857</v>
      </c>
      <c r="AC33" s="160">
        <v>6293</v>
      </c>
      <c r="AD33" s="160">
        <v>13748</v>
      </c>
      <c r="AE33" s="160">
        <v>3312</v>
      </c>
      <c r="AF33" s="160">
        <v>-1</v>
      </c>
      <c r="AG33" s="175">
        <f>取引基本表!BH30</f>
        <v>177936</v>
      </c>
      <c r="AH33" s="170">
        <f t="shared" si="9"/>
        <v>0.61375438359859724</v>
      </c>
      <c r="AI33" s="176">
        <f t="shared" si="10"/>
        <v>0.48251618559482062</v>
      </c>
      <c r="AK33" s="171" t="s">
        <v>18</v>
      </c>
      <c r="AL33" s="122" t="s">
        <v>230</v>
      </c>
      <c r="AM33" s="159">
        <f>取引基本表!AR30</f>
        <v>12909</v>
      </c>
      <c r="AN33" s="170">
        <f t="shared" si="6"/>
        <v>1.0711870111293417E-3</v>
      </c>
      <c r="AP33" s="171" t="s">
        <v>18</v>
      </c>
      <c r="AQ33" s="122" t="s">
        <v>230</v>
      </c>
      <c r="AR33" s="159">
        <v>191587</v>
      </c>
      <c r="AS33" s="160">
        <v>295</v>
      </c>
      <c r="AT33" s="160">
        <v>13946</v>
      </c>
      <c r="AU33" s="381">
        <f t="shared" si="11"/>
        <v>-13651</v>
      </c>
      <c r="AV33" s="382">
        <v>7.2791995281517016E-2</v>
      </c>
      <c r="AW33" s="383">
        <v>0.92720800471848297</v>
      </c>
    </row>
    <row r="34" spans="1:49" x14ac:dyDescent="0.15">
      <c r="A34" s="171" t="s">
        <v>19</v>
      </c>
      <c r="B34" s="122" t="s">
        <v>231</v>
      </c>
      <c r="C34" s="172">
        <f t="shared" si="0"/>
        <v>0.43058167090385968</v>
      </c>
      <c r="D34" s="173">
        <f t="shared" si="1"/>
        <v>0.16067471370017011</v>
      </c>
      <c r="E34" s="173">
        <f t="shared" si="1"/>
        <v>0.14658203786750718</v>
      </c>
      <c r="F34" s="173">
        <f t="shared" si="2"/>
        <v>0.66293540075026103</v>
      </c>
      <c r="G34" s="173">
        <f t="shared" si="2"/>
        <v>0.40252218378442245</v>
      </c>
      <c r="H34" s="170">
        <f t="shared" si="3"/>
        <v>0.17332617383102331</v>
      </c>
      <c r="K34" s="171" t="s">
        <v>19</v>
      </c>
      <c r="L34" s="122" t="s">
        <v>231</v>
      </c>
      <c r="M34" s="159">
        <f>取引基本表!AX31</f>
        <v>3906281</v>
      </c>
      <c r="N34" s="160">
        <f>ABS(取引基本表!BF31)</f>
        <v>2224308</v>
      </c>
      <c r="O34" s="161">
        <f t="shared" si="4"/>
        <v>0.56941832909614032</v>
      </c>
      <c r="P34" s="162">
        <f t="shared" si="5"/>
        <v>0.43058167090385968</v>
      </c>
      <c r="R34" s="171" t="s">
        <v>19</v>
      </c>
      <c r="S34" s="122" t="s">
        <v>231</v>
      </c>
      <c r="T34" s="164">
        <v>2877665</v>
      </c>
      <c r="U34" s="165">
        <v>462368</v>
      </c>
      <c r="V34" s="164">
        <v>421814</v>
      </c>
      <c r="W34" s="380">
        <f t="shared" si="7"/>
        <v>0.16067471370017011</v>
      </c>
      <c r="X34" s="380">
        <f t="shared" si="8"/>
        <v>0.14658203786750718</v>
      </c>
      <c r="Z34" s="171" t="s">
        <v>19</v>
      </c>
      <c r="AA34" s="49" t="s">
        <v>231</v>
      </c>
      <c r="AB34" s="174">
        <v>1158324</v>
      </c>
      <c r="AC34" s="160">
        <v>373210</v>
      </c>
      <c r="AD34" s="160">
        <v>258983</v>
      </c>
      <c r="AE34" s="160">
        <v>118567</v>
      </c>
      <c r="AF34" s="160">
        <v>-1378</v>
      </c>
      <c r="AG34" s="175">
        <f>取引基本表!BH31</f>
        <v>2877665</v>
      </c>
      <c r="AH34" s="170">
        <f t="shared" si="9"/>
        <v>0.66293540075026103</v>
      </c>
      <c r="AI34" s="176">
        <f t="shared" si="10"/>
        <v>0.40252218378442245</v>
      </c>
      <c r="AK34" s="171" t="s">
        <v>19</v>
      </c>
      <c r="AL34" s="122" t="s">
        <v>231</v>
      </c>
      <c r="AM34" s="159">
        <f>取引基本表!AR31</f>
        <v>2088774</v>
      </c>
      <c r="AN34" s="170">
        <f t="shared" si="6"/>
        <v>0.17332617383102331</v>
      </c>
      <c r="AP34" s="171" t="s">
        <v>19</v>
      </c>
      <c r="AQ34" s="122" t="s">
        <v>231</v>
      </c>
      <c r="AR34" s="159">
        <v>3906281</v>
      </c>
      <c r="AS34" s="160">
        <v>1195692</v>
      </c>
      <c r="AT34" s="160">
        <v>2224308</v>
      </c>
      <c r="AU34" s="381">
        <f t="shared" si="11"/>
        <v>-1028616</v>
      </c>
      <c r="AV34" s="382">
        <v>0.56941832909614032</v>
      </c>
      <c r="AW34" s="383">
        <v>0.43058167090385968</v>
      </c>
    </row>
    <row r="35" spans="1:49" x14ac:dyDescent="0.15">
      <c r="A35" s="171" t="s">
        <v>20</v>
      </c>
      <c r="B35" s="122" t="s">
        <v>37</v>
      </c>
      <c r="C35" s="172">
        <f t="shared" si="0"/>
        <v>0.85041941808411148</v>
      </c>
      <c r="D35" s="173">
        <f t="shared" si="1"/>
        <v>4.4457450663799247E-2</v>
      </c>
      <c r="E35" s="173">
        <f t="shared" si="1"/>
        <v>4.3787951741632962E-2</v>
      </c>
      <c r="F35" s="173">
        <f t="shared" si="2"/>
        <v>0.64510687312527537</v>
      </c>
      <c r="G35" s="173">
        <f t="shared" si="2"/>
        <v>0.31439227022235533</v>
      </c>
      <c r="H35" s="170">
        <f t="shared" si="3"/>
        <v>5.0116599150103677E-2</v>
      </c>
      <c r="K35" s="171" t="s">
        <v>20</v>
      </c>
      <c r="L35" s="122" t="s">
        <v>37</v>
      </c>
      <c r="M35" s="159">
        <f>取引基本表!AX32</f>
        <v>1263894</v>
      </c>
      <c r="N35" s="160">
        <f>ABS(取引基本表!BF32)</f>
        <v>189054</v>
      </c>
      <c r="O35" s="161">
        <f t="shared" si="4"/>
        <v>0.14958058191588852</v>
      </c>
      <c r="P35" s="162">
        <f t="shared" si="5"/>
        <v>0.85041941808411148</v>
      </c>
      <c r="R35" s="171" t="s">
        <v>20</v>
      </c>
      <c r="S35" s="122" t="s">
        <v>37</v>
      </c>
      <c r="T35" s="164">
        <v>1175506</v>
      </c>
      <c r="U35" s="165">
        <v>52260</v>
      </c>
      <c r="V35" s="164">
        <v>51473</v>
      </c>
      <c r="W35" s="380">
        <f t="shared" si="7"/>
        <v>4.4457450663799247E-2</v>
      </c>
      <c r="X35" s="380">
        <f t="shared" si="8"/>
        <v>4.3787951741632962E-2</v>
      </c>
      <c r="Z35" s="171" t="s">
        <v>20</v>
      </c>
      <c r="AA35" s="49" t="s">
        <v>37</v>
      </c>
      <c r="AB35" s="174">
        <v>369570</v>
      </c>
      <c r="AC35" s="160">
        <v>295320</v>
      </c>
      <c r="AD35" s="160">
        <v>86946</v>
      </c>
      <c r="AE35" s="160">
        <v>24250</v>
      </c>
      <c r="AF35" s="160">
        <v>-17759</v>
      </c>
      <c r="AG35" s="175">
        <f>取引基本表!BH32</f>
        <v>1175506</v>
      </c>
      <c r="AH35" s="170">
        <f t="shared" si="9"/>
        <v>0.64510687312527537</v>
      </c>
      <c r="AI35" s="176">
        <f t="shared" si="10"/>
        <v>0.31439227022235533</v>
      </c>
      <c r="AK35" s="171" t="s">
        <v>20</v>
      </c>
      <c r="AL35" s="122" t="s">
        <v>37</v>
      </c>
      <c r="AM35" s="159">
        <f>取引基本表!AR32</f>
        <v>603961</v>
      </c>
      <c r="AN35" s="170">
        <f t="shared" si="6"/>
        <v>5.0116599150103677E-2</v>
      </c>
      <c r="AP35" s="171" t="s">
        <v>20</v>
      </c>
      <c r="AQ35" s="122" t="s">
        <v>37</v>
      </c>
      <c r="AR35" s="159">
        <v>1263894</v>
      </c>
      <c r="AS35" s="160">
        <v>100666</v>
      </c>
      <c r="AT35" s="160">
        <v>189054</v>
      </c>
      <c r="AU35" s="381">
        <f t="shared" si="11"/>
        <v>-88388</v>
      </c>
      <c r="AV35" s="382">
        <v>0.14958058191588852</v>
      </c>
      <c r="AW35" s="383">
        <v>0.85041941808411148</v>
      </c>
    </row>
    <row r="36" spans="1:49" x14ac:dyDescent="0.15">
      <c r="A36" s="171" t="s">
        <v>21</v>
      </c>
      <c r="B36" s="122" t="s">
        <v>38</v>
      </c>
      <c r="C36" s="172">
        <f t="shared" si="0"/>
        <v>0.99367212085214862</v>
      </c>
      <c r="D36" s="173">
        <f t="shared" si="1"/>
        <v>1.6146279761308086E-2</v>
      </c>
      <c r="E36" s="173">
        <f t="shared" si="1"/>
        <v>1.4152245516969955E-2</v>
      </c>
      <c r="F36" s="173">
        <f t="shared" si="2"/>
        <v>0.84078106922799567</v>
      </c>
      <c r="G36" s="173">
        <f t="shared" si="2"/>
        <v>5.4622350270852466E-2</v>
      </c>
      <c r="H36" s="170">
        <f t="shared" si="3"/>
        <v>0.22260102528255266</v>
      </c>
      <c r="K36" s="171" t="s">
        <v>21</v>
      </c>
      <c r="L36" s="122" t="s">
        <v>38</v>
      </c>
      <c r="M36" s="159">
        <f>取引基本表!AX33</f>
        <v>3229202</v>
      </c>
      <c r="N36" s="160">
        <f>ABS(取引基本表!BF33)</f>
        <v>20434</v>
      </c>
      <c r="O36" s="161">
        <f t="shared" si="4"/>
        <v>6.3278791478513889E-3</v>
      </c>
      <c r="P36" s="162">
        <f t="shared" si="5"/>
        <v>0.99367212085214862</v>
      </c>
      <c r="R36" s="171" t="s">
        <v>21</v>
      </c>
      <c r="S36" s="122" t="s">
        <v>38</v>
      </c>
      <c r="T36" s="164">
        <v>3242171</v>
      </c>
      <c r="U36" s="165">
        <v>52349</v>
      </c>
      <c r="V36" s="164">
        <v>45884</v>
      </c>
      <c r="W36" s="380">
        <f t="shared" si="7"/>
        <v>1.6146279761308086E-2</v>
      </c>
      <c r="X36" s="380">
        <f t="shared" si="8"/>
        <v>1.4152245516969955E-2</v>
      </c>
      <c r="Z36" s="171" t="s">
        <v>21</v>
      </c>
      <c r="AA36" s="49" t="s">
        <v>38</v>
      </c>
      <c r="AB36" s="174">
        <v>177095</v>
      </c>
      <c r="AC36" s="160">
        <v>1297265</v>
      </c>
      <c r="AD36" s="160">
        <v>1092923</v>
      </c>
      <c r="AE36" s="160">
        <v>159502</v>
      </c>
      <c r="AF36" s="160">
        <v>-829</v>
      </c>
      <c r="AG36" s="175">
        <f>取引基本表!BH33</f>
        <v>3242171</v>
      </c>
      <c r="AH36" s="170">
        <f>SUM(AB36:AF36)/AG36</f>
        <v>0.84078106922799567</v>
      </c>
      <c r="AI36" s="176">
        <f>AB36/AG36</f>
        <v>5.4622350270852466E-2</v>
      </c>
      <c r="AK36" s="171" t="s">
        <v>21</v>
      </c>
      <c r="AL36" s="122" t="s">
        <v>38</v>
      </c>
      <c r="AM36" s="159">
        <f>取引基本表!AR33</f>
        <v>2682591</v>
      </c>
      <c r="AN36" s="170">
        <f t="shared" si="6"/>
        <v>0.22260102528255266</v>
      </c>
      <c r="AP36" s="171" t="s">
        <v>21</v>
      </c>
      <c r="AQ36" s="122" t="s">
        <v>38</v>
      </c>
      <c r="AR36" s="159">
        <v>3229202</v>
      </c>
      <c r="AS36" s="160">
        <v>33403</v>
      </c>
      <c r="AT36" s="160">
        <v>20434</v>
      </c>
      <c r="AU36" s="381">
        <f t="shared" si="11"/>
        <v>12969</v>
      </c>
      <c r="AV36" s="382">
        <v>6.3278791478513889E-3</v>
      </c>
      <c r="AW36" s="383">
        <v>0.99367212085214862</v>
      </c>
    </row>
    <row r="37" spans="1:49" x14ac:dyDescent="0.15">
      <c r="A37" s="171" t="s">
        <v>22</v>
      </c>
      <c r="B37" s="122" t="s">
        <v>471</v>
      </c>
      <c r="C37" s="172">
        <f t="shared" si="0"/>
        <v>0.57178358697686016</v>
      </c>
      <c r="D37" s="173">
        <f t="shared" si="1"/>
        <v>7.2142948725191447E-2</v>
      </c>
      <c r="E37" s="173">
        <f t="shared" si="1"/>
        <v>6.9101643267789628E-2</v>
      </c>
      <c r="F37" s="173">
        <f t="shared" si="2"/>
        <v>0.64429400301330442</v>
      </c>
      <c r="G37" s="173">
        <f t="shared" si="2"/>
        <v>0.36884830758302428</v>
      </c>
      <c r="H37" s="170">
        <f t="shared" si="3"/>
        <v>4.5622990798280361E-2</v>
      </c>
      <c r="K37" s="171" t="s">
        <v>22</v>
      </c>
      <c r="L37" s="122" t="s">
        <v>471</v>
      </c>
      <c r="M37" s="159">
        <f>取引基本表!AX34</f>
        <v>1539168</v>
      </c>
      <c r="N37" s="160">
        <f>ABS(取引基本表!BF34)</f>
        <v>659097</v>
      </c>
      <c r="O37" s="161">
        <f t="shared" si="4"/>
        <v>0.42821641302313979</v>
      </c>
      <c r="P37" s="162">
        <f t="shared" si="5"/>
        <v>0.57178358697686016</v>
      </c>
      <c r="R37" s="171" t="s">
        <v>22</v>
      </c>
      <c r="S37" s="122" t="s">
        <v>471</v>
      </c>
      <c r="T37" s="164">
        <v>2035639</v>
      </c>
      <c r="U37" s="165">
        <v>146857</v>
      </c>
      <c r="V37" s="164">
        <v>140666</v>
      </c>
      <c r="W37" s="380">
        <f t="shared" si="7"/>
        <v>7.2142948725191447E-2</v>
      </c>
      <c r="X37" s="380">
        <f t="shared" si="8"/>
        <v>6.9101643267789628E-2</v>
      </c>
      <c r="Z37" s="171" t="s">
        <v>22</v>
      </c>
      <c r="AA37" s="49" t="s">
        <v>471</v>
      </c>
      <c r="AB37" s="174">
        <v>750842</v>
      </c>
      <c r="AC37" s="160">
        <v>152738</v>
      </c>
      <c r="AD37" s="160">
        <v>279843</v>
      </c>
      <c r="AE37" s="160">
        <v>135561</v>
      </c>
      <c r="AF37" s="160">
        <v>-7434</v>
      </c>
      <c r="AG37" s="175">
        <f>取引基本表!BH34</f>
        <v>2035639</v>
      </c>
      <c r="AH37" s="170">
        <f t="shared" si="9"/>
        <v>0.64429400301330442</v>
      </c>
      <c r="AI37" s="176">
        <f t="shared" si="10"/>
        <v>0.36884830758302428</v>
      </c>
      <c r="AK37" s="171" t="s">
        <v>22</v>
      </c>
      <c r="AL37" s="122" t="s">
        <v>471</v>
      </c>
      <c r="AM37" s="159">
        <f>取引基本表!AR34</f>
        <v>549808</v>
      </c>
      <c r="AN37" s="170">
        <f t="shared" si="6"/>
        <v>4.5622990798280361E-2</v>
      </c>
      <c r="AP37" s="171" t="s">
        <v>22</v>
      </c>
      <c r="AQ37" s="122" t="s">
        <v>471</v>
      </c>
      <c r="AR37" s="159">
        <v>1539168</v>
      </c>
      <c r="AS37" s="160">
        <v>1155568</v>
      </c>
      <c r="AT37" s="160">
        <v>659097</v>
      </c>
      <c r="AU37" s="381">
        <f t="shared" si="11"/>
        <v>496471</v>
      </c>
      <c r="AV37" s="382">
        <v>0.42821641302313979</v>
      </c>
      <c r="AW37" s="383">
        <v>0.57178358697686016</v>
      </c>
    </row>
    <row r="38" spans="1:49" x14ac:dyDescent="0.15">
      <c r="A38" s="171" t="s">
        <v>23</v>
      </c>
      <c r="B38" s="122" t="s">
        <v>155</v>
      </c>
      <c r="C38" s="172">
        <f t="shared" si="0"/>
        <v>0.42668283982472699</v>
      </c>
      <c r="D38" s="173">
        <f t="shared" si="1"/>
        <v>3.745569762927526E-2</v>
      </c>
      <c r="E38" s="173">
        <f t="shared" si="1"/>
        <v>3.4218337111297577E-2</v>
      </c>
      <c r="F38" s="173">
        <f t="shared" si="2"/>
        <v>0.52437100026299643</v>
      </c>
      <c r="G38" s="173">
        <f t="shared" si="2"/>
        <v>0.18042179614021467</v>
      </c>
      <c r="H38" s="170">
        <f t="shared" si="3"/>
        <v>3.1385057501308801E-2</v>
      </c>
      <c r="K38" s="171" t="s">
        <v>23</v>
      </c>
      <c r="L38" s="122" t="s">
        <v>155</v>
      </c>
      <c r="M38" s="159">
        <f>取引基本表!AX35</f>
        <v>1393255</v>
      </c>
      <c r="N38" s="160">
        <f>ABS(取引基本表!BF35)</f>
        <v>798777</v>
      </c>
      <c r="O38" s="161">
        <f t="shared" si="4"/>
        <v>0.57331716017527301</v>
      </c>
      <c r="P38" s="162">
        <f t="shared" si="5"/>
        <v>0.42668283982472699</v>
      </c>
      <c r="R38" s="171" t="s">
        <v>23</v>
      </c>
      <c r="S38" s="122" t="s">
        <v>155</v>
      </c>
      <c r="T38" s="164">
        <v>798490</v>
      </c>
      <c r="U38" s="165">
        <v>29908</v>
      </c>
      <c r="V38" s="164">
        <v>27323</v>
      </c>
      <c r="W38" s="380">
        <f t="shared" si="7"/>
        <v>3.745569762927526E-2</v>
      </c>
      <c r="X38" s="380">
        <f t="shared" si="8"/>
        <v>3.4218337111297577E-2</v>
      </c>
      <c r="Z38" s="171" t="s">
        <v>23</v>
      </c>
      <c r="AA38" s="49" t="s">
        <v>155</v>
      </c>
      <c r="AB38" s="174">
        <v>144065</v>
      </c>
      <c r="AC38" s="160">
        <v>138067</v>
      </c>
      <c r="AD38" s="160">
        <v>110912</v>
      </c>
      <c r="AE38" s="160">
        <v>25669</v>
      </c>
      <c r="AF38" s="160">
        <v>-8</v>
      </c>
      <c r="AG38" s="175">
        <f>取引基本表!BH35</f>
        <v>798490</v>
      </c>
      <c r="AH38" s="170">
        <f t="shared" si="9"/>
        <v>0.52437100026299643</v>
      </c>
      <c r="AI38" s="176">
        <f t="shared" si="10"/>
        <v>0.18042179614021467</v>
      </c>
      <c r="AK38" s="171" t="s">
        <v>23</v>
      </c>
      <c r="AL38" s="122" t="s">
        <v>155</v>
      </c>
      <c r="AM38" s="159">
        <f>取引基本表!AR35</f>
        <v>378225</v>
      </c>
      <c r="AN38" s="170">
        <f t="shared" si="6"/>
        <v>3.1385057501308801E-2</v>
      </c>
      <c r="AP38" s="171" t="s">
        <v>23</v>
      </c>
      <c r="AQ38" s="122" t="s">
        <v>155</v>
      </c>
      <c r="AR38" s="159">
        <v>1393255</v>
      </c>
      <c r="AS38" s="160">
        <v>204012</v>
      </c>
      <c r="AT38" s="160">
        <v>798777</v>
      </c>
      <c r="AU38" s="381">
        <f t="shared" si="11"/>
        <v>-594765</v>
      </c>
      <c r="AV38" s="382">
        <v>0.57331716017527301</v>
      </c>
      <c r="AW38" s="383">
        <v>0.42668283982472699</v>
      </c>
    </row>
    <row r="39" spans="1:49" x14ac:dyDescent="0.15">
      <c r="A39" s="171" t="s">
        <v>24</v>
      </c>
      <c r="B39" s="122" t="s">
        <v>39</v>
      </c>
      <c r="C39" s="172">
        <f t="shared" si="0"/>
        <v>1</v>
      </c>
      <c r="D39" s="173">
        <f t="shared" si="1"/>
        <v>5.4632803645743147E-2</v>
      </c>
      <c r="E39" s="173">
        <f t="shared" si="1"/>
        <v>5.4632803645743147E-2</v>
      </c>
      <c r="F39" s="173">
        <f t="shared" si="2"/>
        <v>0.70125652740175148</v>
      </c>
      <c r="G39" s="173">
        <f t="shared" si="2"/>
        <v>0.351753812215997</v>
      </c>
      <c r="H39" s="170">
        <f t="shared" si="3"/>
        <v>2.6196741762610056E-3</v>
      </c>
      <c r="K39" s="171" t="s">
        <v>24</v>
      </c>
      <c r="L39" s="122" t="s">
        <v>39</v>
      </c>
      <c r="M39" s="159">
        <f>取引基本表!AX36</f>
        <v>1218517</v>
      </c>
      <c r="N39" s="160">
        <f>ABS(取引基本表!BF36)</f>
        <v>0</v>
      </c>
      <c r="O39" s="161">
        <f t="shared" si="4"/>
        <v>0</v>
      </c>
      <c r="P39" s="162">
        <f t="shared" si="5"/>
        <v>1</v>
      </c>
      <c r="R39" s="171" t="s">
        <v>24</v>
      </c>
      <c r="S39" s="122" t="s">
        <v>39</v>
      </c>
      <c r="T39" s="164">
        <v>1218517</v>
      </c>
      <c r="U39" s="165">
        <v>66571</v>
      </c>
      <c r="V39" s="164">
        <v>66571</v>
      </c>
      <c r="W39" s="380">
        <f t="shared" si="7"/>
        <v>5.4632803645743147E-2</v>
      </c>
      <c r="X39" s="380">
        <f t="shared" si="8"/>
        <v>5.4632803645743147E-2</v>
      </c>
      <c r="Z39" s="171" t="s">
        <v>24</v>
      </c>
      <c r="AA39" s="49" t="s">
        <v>39</v>
      </c>
      <c r="AB39" s="174">
        <v>428618</v>
      </c>
      <c r="AC39" s="160">
        <v>0</v>
      </c>
      <c r="AD39" s="160">
        <v>423940</v>
      </c>
      <c r="AE39" s="160">
        <v>1935</v>
      </c>
      <c r="AF39" s="160">
        <v>0</v>
      </c>
      <c r="AG39" s="175">
        <f>取引基本表!BH36</f>
        <v>1218517</v>
      </c>
      <c r="AH39" s="170">
        <f t="shared" si="9"/>
        <v>0.70125652740175148</v>
      </c>
      <c r="AI39" s="176">
        <f t="shared" si="10"/>
        <v>0.351753812215997</v>
      </c>
      <c r="AK39" s="171" t="s">
        <v>24</v>
      </c>
      <c r="AL39" s="122" t="s">
        <v>39</v>
      </c>
      <c r="AM39" s="159">
        <f>取引基本表!AR36</f>
        <v>31570</v>
      </c>
      <c r="AN39" s="170">
        <f t="shared" si="6"/>
        <v>2.6196741762610056E-3</v>
      </c>
      <c r="AP39" s="171" t="s">
        <v>24</v>
      </c>
      <c r="AQ39" s="122" t="s">
        <v>39</v>
      </c>
      <c r="AR39" s="159">
        <v>1218517</v>
      </c>
      <c r="AS39" s="160">
        <v>0</v>
      </c>
      <c r="AT39" s="160">
        <v>0</v>
      </c>
      <c r="AU39" s="381">
        <f t="shared" si="11"/>
        <v>0</v>
      </c>
      <c r="AV39" s="382">
        <v>0</v>
      </c>
      <c r="AW39" s="383">
        <v>1</v>
      </c>
    </row>
    <row r="40" spans="1:49" x14ac:dyDescent="0.15">
      <c r="A40" s="171" t="s">
        <v>25</v>
      </c>
      <c r="B40" s="122" t="s">
        <v>40</v>
      </c>
      <c r="C40" s="172">
        <f t="shared" si="0"/>
        <v>0.86812466863195592</v>
      </c>
      <c r="D40" s="173">
        <f t="shared" si="1"/>
        <v>7.8167788596215718E-2</v>
      </c>
      <c r="E40" s="173">
        <f t="shared" si="1"/>
        <v>7.1051953968348291E-2</v>
      </c>
      <c r="F40" s="173">
        <f t="shared" si="2"/>
        <v>0.72849135138041188</v>
      </c>
      <c r="G40" s="173">
        <f t="shared" si="2"/>
        <v>0.5308449982881025</v>
      </c>
      <c r="H40" s="170">
        <f t="shared" si="3"/>
        <v>3.1726768564274997E-2</v>
      </c>
      <c r="K40" s="171" t="s">
        <v>25</v>
      </c>
      <c r="L40" s="122" t="s">
        <v>40</v>
      </c>
      <c r="M40" s="159">
        <f>取引基本表!AX37</f>
        <v>1912526</v>
      </c>
      <c r="N40" s="160">
        <f>ABS(取引基本表!BF37)</f>
        <v>252215</v>
      </c>
      <c r="O40" s="161">
        <f t="shared" si="4"/>
        <v>0.13187533136804414</v>
      </c>
      <c r="P40" s="162">
        <f t="shared" si="5"/>
        <v>0.86812466863195592</v>
      </c>
      <c r="R40" s="171" t="s">
        <v>25</v>
      </c>
      <c r="S40" s="122" t="s">
        <v>40</v>
      </c>
      <c r="T40" s="164">
        <v>1767045</v>
      </c>
      <c r="U40" s="165">
        <v>138126</v>
      </c>
      <c r="V40" s="164">
        <v>125552</v>
      </c>
      <c r="W40" s="380">
        <f t="shared" si="7"/>
        <v>7.8167788596215718E-2</v>
      </c>
      <c r="X40" s="380">
        <f t="shared" si="8"/>
        <v>7.1051953968348291E-2</v>
      </c>
      <c r="Z40" s="171" t="s">
        <v>25</v>
      </c>
      <c r="AA40" s="49" t="s">
        <v>40</v>
      </c>
      <c r="AB40" s="174">
        <v>938027</v>
      </c>
      <c r="AC40" s="160">
        <v>32952</v>
      </c>
      <c r="AD40" s="160">
        <v>299330</v>
      </c>
      <c r="AE40" s="160">
        <v>21645</v>
      </c>
      <c r="AF40" s="160">
        <v>-4677</v>
      </c>
      <c r="AG40" s="175">
        <f>取引基本表!BH37</f>
        <v>1767045</v>
      </c>
      <c r="AH40" s="170">
        <f t="shared" si="9"/>
        <v>0.72849135138041188</v>
      </c>
      <c r="AI40" s="176">
        <f t="shared" si="10"/>
        <v>0.5308449982881025</v>
      </c>
      <c r="AK40" s="171" t="s">
        <v>25</v>
      </c>
      <c r="AL40" s="122" t="s">
        <v>40</v>
      </c>
      <c r="AM40" s="159">
        <f>取引基本表!AR37</f>
        <v>382343</v>
      </c>
      <c r="AN40" s="170">
        <f t="shared" si="6"/>
        <v>3.1726768564274997E-2</v>
      </c>
      <c r="AP40" s="171" t="s">
        <v>25</v>
      </c>
      <c r="AQ40" s="122" t="s">
        <v>40</v>
      </c>
      <c r="AR40" s="159">
        <v>1912526</v>
      </c>
      <c r="AS40" s="160">
        <v>106734</v>
      </c>
      <c r="AT40" s="160">
        <v>252215</v>
      </c>
      <c r="AU40" s="381">
        <f t="shared" si="11"/>
        <v>-145481</v>
      </c>
      <c r="AV40" s="382">
        <v>0.13187533136804414</v>
      </c>
      <c r="AW40" s="383">
        <v>0.86812466863195592</v>
      </c>
    </row>
    <row r="41" spans="1:49" x14ac:dyDescent="0.15">
      <c r="A41" s="171" t="s">
        <v>26</v>
      </c>
      <c r="B41" s="122" t="s">
        <v>233</v>
      </c>
      <c r="C41" s="172">
        <f t="shared" si="0"/>
        <v>0.9999434031873089</v>
      </c>
      <c r="D41" s="173">
        <f t="shared" si="1"/>
        <v>0.10372147914479408</v>
      </c>
      <c r="E41" s="173">
        <f t="shared" si="1"/>
        <v>9.872112035903656E-2</v>
      </c>
      <c r="F41" s="173">
        <f t="shared" si="2"/>
        <v>0.6065809667987323</v>
      </c>
      <c r="G41" s="173">
        <f t="shared" si="2"/>
        <v>0.50163334603597476</v>
      </c>
      <c r="H41" s="170">
        <f t="shared" si="3"/>
        <v>4.605647758626856E-2</v>
      </c>
      <c r="K41" s="171" t="s">
        <v>26</v>
      </c>
      <c r="L41" s="122" t="s">
        <v>233</v>
      </c>
      <c r="M41" s="159">
        <f>取引基本表!AX38</f>
        <v>2862352</v>
      </c>
      <c r="N41" s="160">
        <f>ABS(取引基本表!BF38)</f>
        <v>162</v>
      </c>
      <c r="O41" s="161">
        <f t="shared" si="4"/>
        <v>5.6596812691101581E-5</v>
      </c>
      <c r="P41" s="162">
        <f t="shared" si="5"/>
        <v>0.9999434031873089</v>
      </c>
      <c r="R41" s="171" t="s">
        <v>26</v>
      </c>
      <c r="S41" s="122" t="s">
        <v>233</v>
      </c>
      <c r="T41" s="164">
        <v>2870794</v>
      </c>
      <c r="U41" s="165">
        <v>297763</v>
      </c>
      <c r="V41" s="164">
        <v>283408</v>
      </c>
      <c r="W41" s="380">
        <f t="shared" si="7"/>
        <v>0.10372147914479408</v>
      </c>
      <c r="X41" s="380">
        <f t="shared" si="8"/>
        <v>9.872112035903656E-2</v>
      </c>
      <c r="Z41" s="171" t="s">
        <v>26</v>
      </c>
      <c r="AA41" s="49" t="s">
        <v>233</v>
      </c>
      <c r="AB41" s="174">
        <v>1440086</v>
      </c>
      <c r="AC41" s="160">
        <v>104745</v>
      </c>
      <c r="AD41" s="160">
        <v>187693</v>
      </c>
      <c r="AE41" s="160">
        <v>42435</v>
      </c>
      <c r="AF41" s="160">
        <v>-33590</v>
      </c>
      <c r="AG41" s="175">
        <f>取引基本表!BH38</f>
        <v>2870794</v>
      </c>
      <c r="AH41" s="170">
        <f t="shared" si="9"/>
        <v>0.6065809667987323</v>
      </c>
      <c r="AI41" s="176">
        <f t="shared" si="10"/>
        <v>0.50163334603597476</v>
      </c>
      <c r="AK41" s="171" t="s">
        <v>26</v>
      </c>
      <c r="AL41" s="122" t="s">
        <v>233</v>
      </c>
      <c r="AM41" s="159">
        <f>取引基本表!AR38</f>
        <v>555032</v>
      </c>
      <c r="AN41" s="170">
        <f t="shared" si="6"/>
        <v>4.605647758626856E-2</v>
      </c>
      <c r="AP41" s="171" t="s">
        <v>26</v>
      </c>
      <c r="AQ41" s="122" t="s">
        <v>233</v>
      </c>
      <c r="AR41" s="159">
        <v>2862352</v>
      </c>
      <c r="AS41" s="160">
        <v>8604</v>
      </c>
      <c r="AT41" s="160">
        <v>162</v>
      </c>
      <c r="AU41" s="381">
        <f t="shared" si="11"/>
        <v>8442</v>
      </c>
      <c r="AV41" s="382">
        <v>5.6596812691101581E-5</v>
      </c>
      <c r="AW41" s="383">
        <v>0.9999434031873089</v>
      </c>
    </row>
    <row r="42" spans="1:49" x14ac:dyDescent="0.15">
      <c r="A42" s="171" t="s">
        <v>56</v>
      </c>
      <c r="B42" s="122" t="s">
        <v>472</v>
      </c>
      <c r="C42" s="172">
        <f t="shared" si="0"/>
        <v>0.93692850875802069</v>
      </c>
      <c r="D42" s="173">
        <f t="shared" ref="D42:E47" si="12">W42</f>
        <v>0.13686157986208444</v>
      </c>
      <c r="E42" s="173">
        <f t="shared" si="12"/>
        <v>0.12798116275158378</v>
      </c>
      <c r="F42" s="173">
        <f t="shared" ref="F42:G46" si="13">AH42</f>
        <v>0.57339238661209846</v>
      </c>
      <c r="G42" s="173">
        <f t="shared" si="13"/>
        <v>0.49922072097325781</v>
      </c>
      <c r="H42" s="170">
        <f t="shared" si="3"/>
        <v>1.1809361738003208E-2</v>
      </c>
      <c r="K42" s="171" t="s">
        <v>56</v>
      </c>
      <c r="L42" s="122" t="s">
        <v>472</v>
      </c>
      <c r="M42" s="159">
        <f>取引基本表!AX39</f>
        <v>189198</v>
      </c>
      <c r="N42" s="160">
        <f>ABS(取引基本表!BF39)</f>
        <v>11933</v>
      </c>
      <c r="O42" s="161">
        <f t="shared" si="4"/>
        <v>6.3071491241979305E-2</v>
      </c>
      <c r="P42" s="162">
        <f t="shared" si="5"/>
        <v>0.93692850875802069</v>
      </c>
      <c r="R42" s="171" t="s">
        <v>56</v>
      </c>
      <c r="S42" s="122" t="s">
        <v>472</v>
      </c>
      <c r="T42" s="164">
        <v>178370</v>
      </c>
      <c r="U42" s="165">
        <v>24412</v>
      </c>
      <c r="V42" s="164">
        <v>22828</v>
      </c>
      <c r="W42" s="380">
        <f t="shared" si="7"/>
        <v>0.13686157986208444</v>
      </c>
      <c r="X42" s="380">
        <f t="shared" si="8"/>
        <v>0.12798116275158378</v>
      </c>
      <c r="Z42" s="171" t="s">
        <v>56</v>
      </c>
      <c r="AA42" s="49" t="s">
        <v>472</v>
      </c>
      <c r="AB42" s="174">
        <v>89046</v>
      </c>
      <c r="AC42" s="160">
        <v>-1024</v>
      </c>
      <c r="AD42" s="160">
        <v>11173</v>
      </c>
      <c r="AE42" s="160">
        <v>6286</v>
      </c>
      <c r="AF42" s="160">
        <v>-3205</v>
      </c>
      <c r="AG42" s="175">
        <f>取引基本表!BH39</f>
        <v>178370</v>
      </c>
      <c r="AH42" s="170">
        <f t="shared" ref="AH42:AH47" si="14">SUM(AB42:AF42)/AG42</f>
        <v>0.57339238661209846</v>
      </c>
      <c r="AI42" s="176">
        <f t="shared" si="10"/>
        <v>0.49922072097325781</v>
      </c>
      <c r="AK42" s="171" t="s">
        <v>56</v>
      </c>
      <c r="AL42" s="122" t="s">
        <v>472</v>
      </c>
      <c r="AM42" s="159">
        <f>取引基本表!AR39</f>
        <v>142316</v>
      </c>
      <c r="AN42" s="170">
        <f t="shared" si="6"/>
        <v>1.1809361738003208E-2</v>
      </c>
      <c r="AP42" s="171" t="s">
        <v>56</v>
      </c>
      <c r="AQ42" s="122" t="s">
        <v>472</v>
      </c>
      <c r="AR42" s="159">
        <v>189198</v>
      </c>
      <c r="AS42" s="160">
        <v>1105</v>
      </c>
      <c r="AT42" s="160">
        <v>11933</v>
      </c>
      <c r="AU42" s="381">
        <f t="shared" si="11"/>
        <v>-10828</v>
      </c>
      <c r="AV42" s="382">
        <v>6.3071491241979305E-2</v>
      </c>
      <c r="AW42" s="383">
        <v>0.93692850875802069</v>
      </c>
    </row>
    <row r="43" spans="1:49" x14ac:dyDescent="0.15">
      <c r="A43" s="171" t="s">
        <v>156</v>
      </c>
      <c r="B43" s="122" t="s">
        <v>41</v>
      </c>
      <c r="C43" s="172">
        <f t="shared" si="0"/>
        <v>0.64668770435795053</v>
      </c>
      <c r="D43" s="173">
        <f t="shared" si="12"/>
        <v>0.11965406207615147</v>
      </c>
      <c r="E43" s="173">
        <f t="shared" si="12"/>
        <v>0.10089499703022012</v>
      </c>
      <c r="F43" s="173">
        <f t="shared" si="13"/>
        <v>0.5971160790993254</v>
      </c>
      <c r="G43" s="173">
        <f t="shared" si="13"/>
        <v>0.34525361813281841</v>
      </c>
      <c r="H43" s="170">
        <f t="shared" si="3"/>
        <v>1.6687581740348217E-2</v>
      </c>
      <c r="K43" s="171" t="s">
        <v>156</v>
      </c>
      <c r="L43" s="122" t="s">
        <v>41</v>
      </c>
      <c r="M43" s="159">
        <f>取引基本表!AX40</f>
        <v>2629883</v>
      </c>
      <c r="N43" s="160">
        <f>ABS(取引基本表!BF40)</f>
        <v>929170</v>
      </c>
      <c r="O43" s="161">
        <f t="shared" si="4"/>
        <v>0.35331229564204947</v>
      </c>
      <c r="P43" s="162">
        <f t="shared" si="5"/>
        <v>0.64668770435795053</v>
      </c>
      <c r="R43" s="171" t="s">
        <v>156</v>
      </c>
      <c r="S43" s="122" t="s">
        <v>41</v>
      </c>
      <c r="T43" s="164">
        <v>1870509</v>
      </c>
      <c r="U43" s="165">
        <v>223814</v>
      </c>
      <c r="V43" s="164">
        <v>188725</v>
      </c>
      <c r="W43" s="380">
        <f t="shared" si="7"/>
        <v>0.11965406207615147</v>
      </c>
      <c r="X43" s="380">
        <f t="shared" si="8"/>
        <v>0.10089499703022012</v>
      </c>
      <c r="Z43" s="171" t="s">
        <v>156</v>
      </c>
      <c r="AA43" s="49" t="s">
        <v>41</v>
      </c>
      <c r="AB43" s="174">
        <v>645800</v>
      </c>
      <c r="AC43" s="160">
        <v>167303</v>
      </c>
      <c r="AD43" s="160">
        <v>214790</v>
      </c>
      <c r="AE43" s="160">
        <v>89102</v>
      </c>
      <c r="AF43" s="160">
        <v>-84</v>
      </c>
      <c r="AG43" s="175">
        <f>取引基本表!BH40</f>
        <v>1870509</v>
      </c>
      <c r="AH43" s="170">
        <f t="shared" si="14"/>
        <v>0.5971160790993254</v>
      </c>
      <c r="AI43" s="176">
        <f t="shared" si="10"/>
        <v>0.34525361813281841</v>
      </c>
      <c r="AK43" s="171" t="s">
        <v>156</v>
      </c>
      <c r="AL43" s="122" t="s">
        <v>41</v>
      </c>
      <c r="AM43" s="159">
        <f>取引基本表!AR40</f>
        <v>201104</v>
      </c>
      <c r="AN43" s="170">
        <f t="shared" si="6"/>
        <v>1.6687581740348217E-2</v>
      </c>
      <c r="AP43" s="171" t="s">
        <v>156</v>
      </c>
      <c r="AQ43" s="122" t="s">
        <v>41</v>
      </c>
      <c r="AR43" s="159">
        <v>2629883</v>
      </c>
      <c r="AS43" s="160">
        <v>169796</v>
      </c>
      <c r="AT43" s="160">
        <v>929170</v>
      </c>
      <c r="AU43" s="381">
        <f t="shared" si="11"/>
        <v>-759374</v>
      </c>
      <c r="AV43" s="382">
        <v>0.35331229564204947</v>
      </c>
      <c r="AW43" s="383">
        <v>0.64668770435795053</v>
      </c>
    </row>
    <row r="44" spans="1:49" x14ac:dyDescent="0.15">
      <c r="A44" s="171" t="s">
        <v>917</v>
      </c>
      <c r="B44" s="122" t="s">
        <v>918</v>
      </c>
      <c r="C44" s="172">
        <f t="shared" si="0"/>
        <v>0.69156580457188765</v>
      </c>
      <c r="D44" s="173">
        <f t="shared" si="12"/>
        <v>0.14406819380410243</v>
      </c>
      <c r="E44" s="173">
        <f t="shared" si="12"/>
        <v>0.11993705213297758</v>
      </c>
      <c r="F44" s="173">
        <f t="shared" si="13"/>
        <v>0.50862281906626206</v>
      </c>
      <c r="G44" s="173">
        <f t="shared" si="13"/>
        <v>0.27271905819722003</v>
      </c>
      <c r="H44" s="170">
        <f t="shared" si="3"/>
        <v>0.15674397651271663</v>
      </c>
      <c r="K44" s="171" t="s">
        <v>917</v>
      </c>
      <c r="L44" s="122" t="s">
        <v>235</v>
      </c>
      <c r="M44" s="159">
        <f>取引基本表!AX41</f>
        <v>2359988</v>
      </c>
      <c r="N44" s="160">
        <f>ABS(取引基本表!BF41)</f>
        <v>727901</v>
      </c>
      <c r="O44" s="161">
        <f t="shared" si="4"/>
        <v>0.30843419542811235</v>
      </c>
      <c r="P44" s="162">
        <f>1-O44</f>
        <v>0.69156580457188765</v>
      </c>
      <c r="R44" s="171" t="s">
        <v>917</v>
      </c>
      <c r="S44" s="122" t="s">
        <v>918</v>
      </c>
      <c r="T44" s="164">
        <v>2368309</v>
      </c>
      <c r="U44" s="165">
        <v>341198</v>
      </c>
      <c r="V44" s="164">
        <v>284048</v>
      </c>
      <c r="W44" s="380">
        <f t="shared" si="7"/>
        <v>0.14406819380410243</v>
      </c>
      <c r="X44" s="380">
        <f t="shared" si="8"/>
        <v>0.11993705213297758</v>
      </c>
      <c r="Z44" s="171" t="s">
        <v>917</v>
      </c>
      <c r="AA44" s="49" t="s">
        <v>42</v>
      </c>
      <c r="AB44" s="174">
        <v>645883</v>
      </c>
      <c r="AC44" s="160">
        <v>214272</v>
      </c>
      <c r="AD44" s="160">
        <v>217814</v>
      </c>
      <c r="AE44" s="160">
        <v>126621</v>
      </c>
      <c r="AF44" s="160">
        <v>-14</v>
      </c>
      <c r="AG44" s="175">
        <f>取引基本表!BH41</f>
        <v>2368309</v>
      </c>
      <c r="AH44" s="170">
        <f t="shared" si="14"/>
        <v>0.50862281906626206</v>
      </c>
      <c r="AI44" s="176">
        <f t="shared" si="10"/>
        <v>0.27271905819722003</v>
      </c>
      <c r="AK44" s="171" t="s">
        <v>917</v>
      </c>
      <c r="AL44" s="122" t="s">
        <v>42</v>
      </c>
      <c r="AM44" s="159">
        <f>取引基本表!AR41</f>
        <v>1888940</v>
      </c>
      <c r="AN44" s="170">
        <f t="shared" si="6"/>
        <v>0.15674397651271663</v>
      </c>
      <c r="AP44" s="171" t="s">
        <v>161</v>
      </c>
      <c r="AQ44" s="122" t="s">
        <v>42</v>
      </c>
      <c r="AR44" s="159">
        <v>2359988</v>
      </c>
      <c r="AS44" s="160">
        <v>736222</v>
      </c>
      <c r="AT44" s="160">
        <v>727901</v>
      </c>
      <c r="AU44" s="381">
        <f t="shared" si="11"/>
        <v>8321</v>
      </c>
      <c r="AV44" s="382">
        <v>0.30843419542811235</v>
      </c>
      <c r="AW44" s="383">
        <v>0.69156580457188765</v>
      </c>
    </row>
    <row r="45" spans="1:49" x14ac:dyDescent="0.15">
      <c r="A45" s="171" t="s">
        <v>919</v>
      </c>
      <c r="B45" s="122" t="s">
        <v>236</v>
      </c>
      <c r="C45" s="172">
        <f t="shared" si="0"/>
        <v>1</v>
      </c>
      <c r="D45" s="173">
        <f t="shared" si="12"/>
        <v>0</v>
      </c>
      <c r="E45" s="173">
        <f t="shared" si="12"/>
        <v>0</v>
      </c>
      <c r="F45" s="173">
        <f t="shared" si="13"/>
        <v>0</v>
      </c>
      <c r="G45" s="173">
        <f t="shared" si="13"/>
        <v>0</v>
      </c>
      <c r="H45" s="170">
        <f t="shared" si="3"/>
        <v>0</v>
      </c>
      <c r="K45" s="171" t="s">
        <v>919</v>
      </c>
      <c r="L45" s="122" t="s">
        <v>236</v>
      </c>
      <c r="M45" s="159">
        <f>取引基本表!AX42</f>
        <v>53866</v>
      </c>
      <c r="N45" s="160">
        <f>ABS(取引基本表!BF42)</f>
        <v>0</v>
      </c>
      <c r="O45" s="161">
        <f t="shared" si="4"/>
        <v>0</v>
      </c>
      <c r="P45" s="162">
        <f>1-O45</f>
        <v>1</v>
      </c>
      <c r="R45" s="171" t="s">
        <v>919</v>
      </c>
      <c r="S45" s="122" t="s">
        <v>236</v>
      </c>
      <c r="T45" s="164">
        <v>53866</v>
      </c>
      <c r="U45" s="165">
        <v>0</v>
      </c>
      <c r="V45" s="164">
        <v>0</v>
      </c>
      <c r="W45" s="380">
        <f t="shared" si="7"/>
        <v>0</v>
      </c>
      <c r="X45" s="380">
        <f t="shared" si="8"/>
        <v>0</v>
      </c>
      <c r="Z45" s="171" t="s">
        <v>919</v>
      </c>
      <c r="AA45" s="49" t="s">
        <v>236</v>
      </c>
      <c r="AB45" s="174">
        <v>0</v>
      </c>
      <c r="AC45" s="160">
        <v>0</v>
      </c>
      <c r="AD45" s="160">
        <v>0</v>
      </c>
      <c r="AE45" s="160">
        <v>0</v>
      </c>
      <c r="AF45" s="160">
        <v>0</v>
      </c>
      <c r="AG45" s="175">
        <f>取引基本表!BH42</f>
        <v>53866</v>
      </c>
      <c r="AH45" s="170">
        <v>0</v>
      </c>
      <c r="AI45" s="176">
        <v>0</v>
      </c>
      <c r="AK45" s="171" t="s">
        <v>919</v>
      </c>
      <c r="AL45" s="122" t="s">
        <v>236</v>
      </c>
      <c r="AM45" s="159">
        <f>取引基本表!AR42</f>
        <v>0</v>
      </c>
      <c r="AN45" s="170">
        <f t="shared" si="6"/>
        <v>0</v>
      </c>
      <c r="AP45" s="171" t="s">
        <v>162</v>
      </c>
      <c r="AQ45" s="122" t="s">
        <v>236</v>
      </c>
      <c r="AR45" s="159">
        <v>53866</v>
      </c>
      <c r="AS45" s="160">
        <v>0</v>
      </c>
      <c r="AT45" s="160">
        <v>0</v>
      </c>
      <c r="AU45" s="381">
        <f t="shared" si="11"/>
        <v>0</v>
      </c>
      <c r="AV45" s="382">
        <v>0</v>
      </c>
      <c r="AW45" s="383">
        <v>1</v>
      </c>
    </row>
    <row r="46" spans="1:49" x14ac:dyDescent="0.15">
      <c r="A46" s="171" t="s">
        <v>920</v>
      </c>
      <c r="B46" s="122" t="s">
        <v>237</v>
      </c>
      <c r="C46" s="172">
        <f t="shared" si="0"/>
        <v>0.99300149364803736</v>
      </c>
      <c r="D46" s="173">
        <f t="shared" si="12"/>
        <v>2.303242583452741E-3</v>
      </c>
      <c r="E46" s="173">
        <f t="shared" si="12"/>
        <v>2.2926285623308391E-3</v>
      </c>
      <c r="F46" s="173">
        <f t="shared" si="13"/>
        <v>0.42786180544499286</v>
      </c>
      <c r="G46" s="173">
        <f t="shared" si="13"/>
        <v>1.2662527198429125E-2</v>
      </c>
      <c r="H46" s="170">
        <f t="shared" si="3"/>
        <v>3.642815848522589E-5</v>
      </c>
      <c r="K46" s="171" t="s">
        <v>920</v>
      </c>
      <c r="L46" s="122" t="s">
        <v>237</v>
      </c>
      <c r="M46" s="439">
        <f>取引基本表!AX43</f>
        <v>189469</v>
      </c>
      <c r="N46" s="439">
        <f>ABS(取引基本表!BF43)</f>
        <v>1326</v>
      </c>
      <c r="O46" s="440">
        <f t="shared" si="4"/>
        <v>6.99850635196259E-3</v>
      </c>
      <c r="P46" s="162">
        <f>1-O46</f>
        <v>0.99300149364803736</v>
      </c>
      <c r="R46" s="171" t="s">
        <v>920</v>
      </c>
      <c r="S46" s="122" t="s">
        <v>237</v>
      </c>
      <c r="T46" s="164">
        <v>188430</v>
      </c>
      <c r="U46" s="165">
        <v>434</v>
      </c>
      <c r="V46" s="164">
        <v>432</v>
      </c>
      <c r="W46" s="380">
        <f t="shared" si="7"/>
        <v>2.303242583452741E-3</v>
      </c>
      <c r="X46" s="380">
        <f t="shared" si="8"/>
        <v>2.2926285623308391E-3</v>
      </c>
      <c r="Z46" s="171" t="s">
        <v>920</v>
      </c>
      <c r="AA46" s="49" t="s">
        <v>237</v>
      </c>
      <c r="AB46" s="174">
        <v>2386</v>
      </c>
      <c r="AC46" s="160">
        <v>66650</v>
      </c>
      <c r="AD46" s="160">
        <v>9241</v>
      </c>
      <c r="AE46" s="160">
        <v>3298</v>
      </c>
      <c r="AF46" s="160">
        <v>-953</v>
      </c>
      <c r="AG46" s="438">
        <f>取引基本表!BH43</f>
        <v>188430</v>
      </c>
      <c r="AH46" s="170">
        <f t="shared" si="14"/>
        <v>0.42786180544499286</v>
      </c>
      <c r="AI46" s="176">
        <f t="shared" si="10"/>
        <v>1.2662527198429125E-2</v>
      </c>
      <c r="AK46" s="171" t="s">
        <v>283</v>
      </c>
      <c r="AL46" s="122" t="s">
        <v>237</v>
      </c>
      <c r="AM46" s="439">
        <f>取引基本表!AR43</f>
        <v>439</v>
      </c>
      <c r="AN46" s="170">
        <f t="shared" si="6"/>
        <v>3.642815848522589E-5</v>
      </c>
      <c r="AP46" s="171" t="s">
        <v>163</v>
      </c>
      <c r="AQ46" s="122" t="s">
        <v>237</v>
      </c>
      <c r="AR46" s="159">
        <v>189469</v>
      </c>
      <c r="AS46" s="160">
        <v>287</v>
      </c>
      <c r="AT46" s="160">
        <v>1326</v>
      </c>
      <c r="AU46" s="381">
        <f t="shared" si="11"/>
        <v>-1039</v>
      </c>
      <c r="AV46" s="382">
        <v>6.99850635196259E-3</v>
      </c>
      <c r="AW46" s="383">
        <v>0.99300149364803736</v>
      </c>
    </row>
    <row r="47" spans="1:49" x14ac:dyDescent="0.15">
      <c r="A47" s="178" t="s">
        <v>921</v>
      </c>
      <c r="B47" s="179" t="s">
        <v>43</v>
      </c>
      <c r="C47" s="180">
        <f t="shared" si="0"/>
        <v>0.58532523599566522</v>
      </c>
      <c r="D47" s="181">
        <f t="shared" si="12"/>
        <v>6.4581730562403572E-2</v>
      </c>
      <c r="E47" s="181">
        <f t="shared" si="12"/>
        <v>5.7136770824146227E-2</v>
      </c>
      <c r="F47" s="181">
        <f>AH47</f>
        <v>0.5063294671067512</v>
      </c>
      <c r="G47" s="181">
        <f>AI47</f>
        <v>0.25475569279079324</v>
      </c>
      <c r="H47" s="182">
        <f t="shared" si="3"/>
        <v>1</v>
      </c>
      <c r="K47" s="178" t="s">
        <v>921</v>
      </c>
      <c r="L47" s="183" t="s">
        <v>43</v>
      </c>
      <c r="M47" s="184">
        <f>取引基本表!AX44</f>
        <v>40027642</v>
      </c>
      <c r="N47" s="184">
        <f>ABS(取引基本表!BF44)</f>
        <v>16598453</v>
      </c>
      <c r="O47" s="186">
        <f t="shared" si="4"/>
        <v>0.41467476400433478</v>
      </c>
      <c r="P47" s="187">
        <f>1-O47</f>
        <v>0.58532523599566522</v>
      </c>
      <c r="R47" s="178" t="s">
        <v>921</v>
      </c>
      <c r="S47" s="183" t="s">
        <v>43</v>
      </c>
      <c r="T47" s="188">
        <f>SUM(T8:T46)</f>
        <v>38958572</v>
      </c>
      <c r="U47" s="188">
        <f>SUM(U8:U46)</f>
        <v>2516012</v>
      </c>
      <c r="V47" s="188">
        <f>SUM(V8:V46)</f>
        <v>2225967</v>
      </c>
      <c r="W47" s="384">
        <f t="shared" si="7"/>
        <v>6.4581730562403572E-2</v>
      </c>
      <c r="X47" s="384">
        <f t="shared" si="8"/>
        <v>5.7136770824146227E-2</v>
      </c>
      <c r="Z47" s="178" t="s">
        <v>921</v>
      </c>
      <c r="AA47" s="189" t="s">
        <v>43</v>
      </c>
      <c r="AB47" s="190">
        <v>9924918</v>
      </c>
      <c r="AC47" s="185">
        <v>3774641</v>
      </c>
      <c r="AD47" s="185">
        <v>4949195</v>
      </c>
      <c r="AE47" s="185">
        <v>1186324</v>
      </c>
      <c r="AF47" s="185">
        <v>-109205</v>
      </c>
      <c r="AG47" s="438">
        <f>取引基本表!BH44</f>
        <v>38958572</v>
      </c>
      <c r="AH47" s="182">
        <f t="shared" si="14"/>
        <v>0.5063294671067512</v>
      </c>
      <c r="AI47" s="192">
        <f t="shared" si="10"/>
        <v>0.25475569279079324</v>
      </c>
      <c r="AK47" s="178" t="s">
        <v>921</v>
      </c>
      <c r="AL47" s="183" t="s">
        <v>43</v>
      </c>
      <c r="AM47" s="439">
        <f>取引基本表!AR44</f>
        <v>12051117</v>
      </c>
      <c r="AN47" s="182">
        <f t="shared" si="6"/>
        <v>1</v>
      </c>
      <c r="AP47" s="178" t="s">
        <v>164</v>
      </c>
      <c r="AQ47" s="183" t="s">
        <v>43</v>
      </c>
      <c r="AR47" s="184">
        <f>SUM(AR8:AR46)</f>
        <v>40027642</v>
      </c>
      <c r="AS47" s="190">
        <f t="shared" ref="AS47:AT47" si="15">SUM(AS8:AS46)</f>
        <v>15529383</v>
      </c>
      <c r="AT47" s="191">
        <f t="shared" si="15"/>
        <v>16598453</v>
      </c>
      <c r="AU47" s="385">
        <f t="shared" si="11"/>
        <v>-1069070</v>
      </c>
      <c r="AV47" s="386">
        <v>0.41467476400433478</v>
      </c>
      <c r="AW47" s="387">
        <v>0.58532523599566522</v>
      </c>
    </row>
    <row r="48" spans="1:49" x14ac:dyDescent="0.15">
      <c r="A48" s="193" t="s">
        <v>892</v>
      </c>
      <c r="K48" s="193" t="s">
        <v>892</v>
      </c>
      <c r="R48" s="193" t="s">
        <v>922</v>
      </c>
      <c r="Z48" s="49" t="s">
        <v>922</v>
      </c>
      <c r="AK48" s="193" t="s">
        <v>892</v>
      </c>
      <c r="AP48" s="193" t="s">
        <v>892</v>
      </c>
      <c r="AU48" s="299"/>
      <c r="AV48" s="388"/>
      <c r="AW48" s="388"/>
    </row>
    <row r="49" spans="43:49" s="49" customFormat="1" x14ac:dyDescent="0.15">
      <c r="AQ49" s="49" t="s">
        <v>310</v>
      </c>
      <c r="AR49" s="195">
        <f>SUM(AR12:AR29)+AR45</f>
        <v>12832740</v>
      </c>
      <c r="AS49" s="195">
        <f>SUM(AS12:AS29)+AS45</f>
        <v>11636808</v>
      </c>
      <c r="AT49" s="195">
        <f>SUM(AT12:AT29)+AT45</f>
        <v>9681624</v>
      </c>
      <c r="AU49" s="299">
        <f>SUM(AU12:AU29)+AU45</f>
        <v>1955184</v>
      </c>
      <c r="AV49" s="389">
        <f>AT49/AR49</f>
        <v>0.75444714067299734</v>
      </c>
      <c r="AW49" s="389">
        <f>1-AV49</f>
        <v>0.24555285932700266</v>
      </c>
    </row>
    <row r="50" spans="43:49" s="49" customFormat="1" x14ac:dyDescent="0.15">
      <c r="AQ50" s="49" t="s">
        <v>923</v>
      </c>
      <c r="AR50" s="195">
        <f>SUM(AR8:AR11)+SUM(AR30:AR44)+AR46</f>
        <v>27194902</v>
      </c>
      <c r="AS50" s="195">
        <f>SUM(AS8:AS11)+SUM(AS30:AS44)+AS46</f>
        <v>3892575</v>
      </c>
      <c r="AT50" s="195">
        <f>SUM(AT8:AT11)+SUM(AT30:AT44)+AT46</f>
        <v>6916829</v>
      </c>
      <c r="AU50" s="299">
        <f>SUM(AU8:AU11)+SUM(AU30:AU44)+AU46</f>
        <v>-3024254</v>
      </c>
      <c r="AV50" s="389">
        <f>AT50/AR50</f>
        <v>0.25434285440705029</v>
      </c>
      <c r="AW50" s="389">
        <f>1-AV50</f>
        <v>0.74565714559294971</v>
      </c>
    </row>
    <row r="51" spans="43:49" s="49" customFormat="1" x14ac:dyDescent="0.15">
      <c r="AR51" s="164"/>
      <c r="AS51" s="164"/>
      <c r="AT51" s="164"/>
      <c r="AU51" s="164"/>
    </row>
    <row r="52" spans="43:49" s="49" customFormat="1" x14ac:dyDescent="0.15">
      <c r="AR52" s="164" t="s">
        <v>495</v>
      </c>
    </row>
  </sheetData>
  <mergeCells count="1">
    <mergeCell ref="W5:X5"/>
  </mergeCells>
  <phoneticPr fontId="5"/>
  <pageMargins left="0.78740157480314965" right="0.59055118110236227"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AP74"/>
  <sheetViews>
    <sheetView workbookViewId="0">
      <pane xSplit="1" ySplit="5" topLeftCell="B6" activePane="bottomRight" state="frozen"/>
      <selection pane="topRight" activeCell="B1" sqref="B1"/>
      <selection pane="bottomLeft" activeCell="A17" sqref="A17"/>
      <selection pane="bottomRight" activeCell="A5" sqref="A5"/>
    </sheetView>
  </sheetViews>
  <sheetFormatPr defaultColWidth="9" defaultRowHeight="12" x14ac:dyDescent="0.15"/>
  <cols>
    <col min="1" max="1" width="11.25" style="49" customWidth="1"/>
    <col min="2" max="2" width="12.25" style="49" customWidth="1"/>
    <col min="3" max="3" width="9.375" style="49" bestFit="1" customWidth="1"/>
    <col min="4" max="4" width="10.75" style="49" bestFit="1" customWidth="1"/>
    <col min="5" max="5" width="9.25" style="49" bestFit="1" customWidth="1"/>
    <col min="6" max="9" width="10.625" style="49" bestFit="1" customWidth="1"/>
    <col min="10" max="10" width="9.25" style="49" bestFit="1" customWidth="1"/>
    <col min="11" max="11" width="9.375" style="49" bestFit="1" customWidth="1"/>
    <col min="12" max="13" width="9.25" style="49" customWidth="1"/>
    <col min="14" max="14" width="9.125" style="49" bestFit="1" customWidth="1"/>
    <col min="15" max="15" width="10.125" style="49" bestFit="1" customWidth="1"/>
    <col min="16" max="20" width="9.125" style="49" bestFit="1" customWidth="1"/>
    <col min="21" max="21" width="8.875" style="49" customWidth="1"/>
    <col min="22" max="16384" width="9" style="49"/>
  </cols>
  <sheetData>
    <row r="1" spans="1:42" x14ac:dyDescent="0.15">
      <c r="A1" s="54" t="s">
        <v>396</v>
      </c>
    </row>
    <row r="2" spans="1:42" x14ac:dyDescent="0.15">
      <c r="T2" s="138" t="s">
        <v>313</v>
      </c>
    </row>
    <row r="3" spans="1:42" x14ac:dyDescent="0.15">
      <c r="A3" s="50"/>
      <c r="B3" s="102" t="s">
        <v>397</v>
      </c>
      <c r="C3" s="51" t="s">
        <v>398</v>
      </c>
      <c r="D3" s="51"/>
      <c r="E3" s="51"/>
      <c r="F3" s="51"/>
      <c r="G3" s="51"/>
      <c r="H3" s="51"/>
      <c r="I3" s="51"/>
      <c r="J3" s="51"/>
      <c r="K3" s="51"/>
      <c r="L3" s="51"/>
      <c r="M3" s="51"/>
      <c r="N3" s="51"/>
      <c r="O3" s="51"/>
      <c r="P3" s="51"/>
      <c r="Q3" s="51"/>
      <c r="R3" s="51"/>
      <c r="S3" s="51"/>
      <c r="T3" s="98"/>
    </row>
    <row r="4" spans="1:42" x14ac:dyDescent="0.15">
      <c r="A4" s="96"/>
      <c r="B4" s="177" t="s">
        <v>85</v>
      </c>
      <c r="C4" s="888" t="s">
        <v>399</v>
      </c>
      <c r="D4" s="884" t="s">
        <v>400</v>
      </c>
      <c r="E4" s="884" t="s">
        <v>401</v>
      </c>
      <c r="F4" s="884" t="s">
        <v>402</v>
      </c>
      <c r="G4" s="884" t="s">
        <v>310</v>
      </c>
      <c r="H4" s="886" t="s">
        <v>937</v>
      </c>
      <c r="I4" s="884" t="s">
        <v>403</v>
      </c>
      <c r="J4" s="884" t="s">
        <v>404</v>
      </c>
      <c r="K4" s="884" t="s">
        <v>938</v>
      </c>
      <c r="L4" s="886" t="s">
        <v>939</v>
      </c>
      <c r="M4" s="884" t="s">
        <v>940</v>
      </c>
      <c r="N4" s="884" t="s">
        <v>405</v>
      </c>
      <c r="O4" s="884" t="s">
        <v>406</v>
      </c>
      <c r="P4" s="886" t="s">
        <v>941</v>
      </c>
      <c r="Q4" s="884" t="s">
        <v>942</v>
      </c>
      <c r="R4" s="884" t="s">
        <v>943</v>
      </c>
      <c r="S4" s="886" t="s">
        <v>944</v>
      </c>
      <c r="T4" s="882" t="s">
        <v>945</v>
      </c>
      <c r="U4" s="49" t="s">
        <v>354</v>
      </c>
    </row>
    <row r="5" spans="1:42" x14ac:dyDescent="0.15">
      <c r="A5" s="96"/>
      <c r="B5" s="177"/>
      <c r="C5" s="888"/>
      <c r="D5" s="884"/>
      <c r="E5" s="884"/>
      <c r="F5" s="884"/>
      <c r="G5" s="884"/>
      <c r="H5" s="886"/>
      <c r="I5" s="884"/>
      <c r="J5" s="884"/>
      <c r="K5" s="884"/>
      <c r="L5" s="886"/>
      <c r="M5" s="884"/>
      <c r="N5" s="884"/>
      <c r="O5" s="884"/>
      <c r="P5" s="886"/>
      <c r="Q5" s="884"/>
      <c r="R5" s="884"/>
      <c r="S5" s="886"/>
      <c r="T5" s="882"/>
    </row>
    <row r="6" spans="1:42" x14ac:dyDescent="0.15">
      <c r="A6" s="96" t="s">
        <v>391</v>
      </c>
      <c r="B6" s="461">
        <f t="shared" ref="B6:B13" si="0">SUM(C6:T6)</f>
        <v>1584278</v>
      </c>
      <c r="C6" s="790">
        <v>4307</v>
      </c>
      <c r="D6" s="790">
        <v>466</v>
      </c>
      <c r="E6" s="790">
        <v>1484</v>
      </c>
      <c r="F6" s="790">
        <v>1173</v>
      </c>
      <c r="G6" s="790">
        <v>708412</v>
      </c>
      <c r="H6" s="790">
        <v>59278</v>
      </c>
      <c r="I6" s="790">
        <v>68149</v>
      </c>
      <c r="J6" s="790">
        <v>176593</v>
      </c>
      <c r="K6" s="790">
        <v>88201</v>
      </c>
      <c r="L6" s="790">
        <v>43617</v>
      </c>
      <c r="M6" s="790">
        <v>37594</v>
      </c>
      <c r="N6" s="790">
        <v>39300</v>
      </c>
      <c r="O6" s="790">
        <v>126555</v>
      </c>
      <c r="P6" s="790">
        <v>74381</v>
      </c>
      <c r="Q6" s="790">
        <v>360</v>
      </c>
      <c r="R6" s="790">
        <v>22163</v>
      </c>
      <c r="S6" s="790">
        <v>31791</v>
      </c>
      <c r="T6" s="791">
        <v>100454</v>
      </c>
      <c r="U6" s="49" t="s">
        <v>946</v>
      </c>
      <c r="AE6" s="195"/>
      <c r="AF6" s="195"/>
      <c r="AG6" s="195"/>
      <c r="AH6" s="195"/>
      <c r="AI6" s="195"/>
      <c r="AJ6" s="195"/>
      <c r="AK6" s="195"/>
      <c r="AL6" s="195"/>
      <c r="AM6" s="195"/>
      <c r="AN6" s="195"/>
      <c r="AO6" s="195"/>
      <c r="AP6" s="195"/>
    </row>
    <row r="7" spans="1:42" x14ac:dyDescent="0.15">
      <c r="A7" s="96" t="s">
        <v>392</v>
      </c>
      <c r="B7" s="461">
        <f t="shared" si="0"/>
        <v>1585686</v>
      </c>
      <c r="C7" s="790">
        <v>4055</v>
      </c>
      <c r="D7" s="790">
        <v>456</v>
      </c>
      <c r="E7" s="790">
        <v>1661</v>
      </c>
      <c r="F7" s="790">
        <v>1314</v>
      </c>
      <c r="G7" s="790">
        <v>705776</v>
      </c>
      <c r="H7" s="790">
        <v>57393</v>
      </c>
      <c r="I7" s="790">
        <v>61692</v>
      </c>
      <c r="J7" s="790">
        <v>180225</v>
      </c>
      <c r="K7" s="790">
        <v>92611</v>
      </c>
      <c r="L7" s="790">
        <v>43872</v>
      </c>
      <c r="M7" s="790">
        <v>37769</v>
      </c>
      <c r="N7" s="790">
        <v>39280</v>
      </c>
      <c r="O7" s="790">
        <v>127954</v>
      </c>
      <c r="P7" s="790">
        <v>79401</v>
      </c>
      <c r="Q7" s="790">
        <v>367</v>
      </c>
      <c r="R7" s="790">
        <v>22570</v>
      </c>
      <c r="S7" s="790">
        <v>32362</v>
      </c>
      <c r="T7" s="791">
        <v>96928</v>
      </c>
      <c r="AE7" s="195"/>
      <c r="AF7" s="195"/>
      <c r="AG7" s="195"/>
      <c r="AH7" s="195"/>
      <c r="AI7" s="195"/>
      <c r="AJ7" s="195"/>
      <c r="AK7" s="195"/>
      <c r="AL7" s="195"/>
      <c r="AM7" s="195"/>
      <c r="AN7" s="195"/>
      <c r="AO7" s="195"/>
      <c r="AP7" s="195"/>
    </row>
    <row r="8" spans="1:42" x14ac:dyDescent="0.15">
      <c r="A8" s="96" t="s">
        <v>393</v>
      </c>
      <c r="B8" s="461">
        <f t="shared" si="0"/>
        <v>1546824</v>
      </c>
      <c r="C8" s="790">
        <v>4096</v>
      </c>
      <c r="D8" s="790">
        <v>453</v>
      </c>
      <c r="E8" s="790">
        <v>1387</v>
      </c>
      <c r="F8" s="790">
        <v>2407</v>
      </c>
      <c r="G8" s="790">
        <v>688727</v>
      </c>
      <c r="H8" s="790">
        <v>55446</v>
      </c>
      <c r="I8" s="790">
        <v>71520</v>
      </c>
      <c r="J8" s="790">
        <v>164962</v>
      </c>
      <c r="K8" s="790">
        <v>90312</v>
      </c>
      <c r="L8" s="790">
        <v>40374</v>
      </c>
      <c r="M8" s="790">
        <v>38336</v>
      </c>
      <c r="N8" s="790">
        <v>31407</v>
      </c>
      <c r="O8" s="790">
        <v>126236</v>
      </c>
      <c r="P8" s="790">
        <v>81036</v>
      </c>
      <c r="Q8" s="790">
        <v>268</v>
      </c>
      <c r="R8" s="790">
        <v>22681</v>
      </c>
      <c r="S8" s="790">
        <v>33762</v>
      </c>
      <c r="T8" s="791">
        <v>93414</v>
      </c>
      <c r="AE8" s="195"/>
      <c r="AF8" s="195"/>
      <c r="AG8" s="195"/>
      <c r="AH8" s="195"/>
      <c r="AI8" s="195"/>
      <c r="AJ8" s="195"/>
      <c r="AK8" s="195"/>
      <c r="AL8" s="195"/>
      <c r="AM8" s="195"/>
      <c r="AN8" s="195"/>
      <c r="AO8" s="195"/>
      <c r="AP8" s="195"/>
    </row>
    <row r="9" spans="1:42" x14ac:dyDescent="0.15">
      <c r="A9" s="96" t="s">
        <v>394</v>
      </c>
      <c r="B9" s="461">
        <f t="shared" si="0"/>
        <v>1445794</v>
      </c>
      <c r="C9" s="790">
        <v>4234</v>
      </c>
      <c r="D9" s="790">
        <v>401</v>
      </c>
      <c r="E9" s="790">
        <v>1490</v>
      </c>
      <c r="F9" s="790">
        <v>2006</v>
      </c>
      <c r="G9" s="790">
        <v>609111</v>
      </c>
      <c r="H9" s="790">
        <v>60275</v>
      </c>
      <c r="I9" s="790">
        <v>52568</v>
      </c>
      <c r="J9" s="790">
        <v>173221</v>
      </c>
      <c r="K9" s="790">
        <v>81437</v>
      </c>
      <c r="L9" s="790">
        <v>40328</v>
      </c>
      <c r="M9" s="790">
        <v>38580</v>
      </c>
      <c r="N9" s="790">
        <v>29912</v>
      </c>
      <c r="O9" s="790">
        <v>119901</v>
      </c>
      <c r="P9" s="790">
        <v>77376</v>
      </c>
      <c r="Q9" s="790">
        <v>265</v>
      </c>
      <c r="R9" s="790">
        <v>23342</v>
      </c>
      <c r="S9" s="790">
        <v>37839</v>
      </c>
      <c r="T9" s="791">
        <v>93508</v>
      </c>
      <c r="AE9" s="195"/>
      <c r="AF9" s="195"/>
      <c r="AG9" s="195"/>
      <c r="AH9" s="195"/>
      <c r="AI9" s="195"/>
      <c r="AJ9" s="195"/>
      <c r="AK9" s="195"/>
      <c r="AL9" s="195"/>
      <c r="AM9" s="195"/>
      <c r="AN9" s="195"/>
      <c r="AO9" s="195"/>
      <c r="AP9" s="195"/>
    </row>
    <row r="10" spans="1:42" x14ac:dyDescent="0.15">
      <c r="A10" s="96" t="s">
        <v>395</v>
      </c>
      <c r="B10" s="462">
        <f t="shared" si="0"/>
        <v>1436747</v>
      </c>
      <c r="C10" s="792">
        <v>4168</v>
      </c>
      <c r="D10" s="790">
        <v>386</v>
      </c>
      <c r="E10" s="790">
        <v>1346</v>
      </c>
      <c r="F10" s="790">
        <v>1918</v>
      </c>
      <c r="G10" s="790">
        <v>628571</v>
      </c>
      <c r="H10" s="790">
        <v>63138</v>
      </c>
      <c r="I10" s="790">
        <v>49738</v>
      </c>
      <c r="J10" s="790">
        <v>177670</v>
      </c>
      <c r="K10" s="790">
        <v>81504</v>
      </c>
      <c r="L10" s="790">
        <v>36021</v>
      </c>
      <c r="M10" s="790">
        <v>36821</v>
      </c>
      <c r="N10" s="790">
        <v>27629</v>
      </c>
      <c r="O10" s="790">
        <v>111375</v>
      </c>
      <c r="P10" s="790">
        <v>72125</v>
      </c>
      <c r="Q10" s="790">
        <v>275</v>
      </c>
      <c r="R10" s="790">
        <v>23119</v>
      </c>
      <c r="S10" s="790">
        <v>38698</v>
      </c>
      <c r="T10" s="791">
        <v>82245</v>
      </c>
      <c r="AE10" s="195"/>
      <c r="AF10" s="195"/>
      <c r="AG10" s="195"/>
      <c r="AH10" s="195"/>
      <c r="AI10" s="195"/>
      <c r="AJ10" s="195"/>
      <c r="AK10" s="195"/>
      <c r="AL10" s="195"/>
      <c r="AM10" s="195"/>
      <c r="AN10" s="195"/>
      <c r="AO10" s="195"/>
      <c r="AP10" s="195"/>
    </row>
    <row r="11" spans="1:42" x14ac:dyDescent="0.15">
      <c r="A11" s="96" t="s">
        <v>436</v>
      </c>
      <c r="B11" s="462">
        <f t="shared" si="0"/>
        <v>1551020</v>
      </c>
      <c r="C11" s="792">
        <v>4690</v>
      </c>
      <c r="D11" s="790">
        <v>401</v>
      </c>
      <c r="E11" s="790">
        <v>1314</v>
      </c>
      <c r="F11" s="790">
        <v>3366</v>
      </c>
      <c r="G11" s="790">
        <v>686529</v>
      </c>
      <c r="H11" s="790">
        <v>57401</v>
      </c>
      <c r="I11" s="790">
        <v>51019</v>
      </c>
      <c r="J11" s="790">
        <v>201680</v>
      </c>
      <c r="K11" s="790">
        <v>83577</v>
      </c>
      <c r="L11" s="790">
        <v>41185</v>
      </c>
      <c r="M11" s="790">
        <v>41988</v>
      </c>
      <c r="N11" s="790">
        <v>27803</v>
      </c>
      <c r="O11" s="790">
        <v>118654</v>
      </c>
      <c r="P11" s="790">
        <v>81730</v>
      </c>
      <c r="Q11" s="790">
        <v>210</v>
      </c>
      <c r="R11" s="790">
        <v>23585</v>
      </c>
      <c r="S11" s="790">
        <v>39558</v>
      </c>
      <c r="T11" s="791">
        <v>86330</v>
      </c>
      <c r="AE11" s="195"/>
      <c r="AF11" s="195"/>
      <c r="AG11" s="195"/>
      <c r="AH11" s="195"/>
      <c r="AI11" s="195"/>
      <c r="AJ11" s="195"/>
      <c r="AK11" s="195"/>
      <c r="AL11" s="195"/>
      <c r="AM11" s="195"/>
      <c r="AN11" s="195"/>
      <c r="AO11" s="195"/>
      <c r="AP11" s="195"/>
    </row>
    <row r="12" spans="1:42" x14ac:dyDescent="0.15">
      <c r="A12" s="96" t="s">
        <v>439</v>
      </c>
      <c r="B12" s="462">
        <f t="shared" si="0"/>
        <v>1506775</v>
      </c>
      <c r="C12" s="792">
        <v>4958</v>
      </c>
      <c r="D12" s="790">
        <v>378</v>
      </c>
      <c r="E12" s="790">
        <v>1713</v>
      </c>
      <c r="F12" s="790">
        <v>3039</v>
      </c>
      <c r="G12" s="790">
        <v>651558</v>
      </c>
      <c r="H12" s="790">
        <v>54288</v>
      </c>
      <c r="I12" s="790">
        <v>54140</v>
      </c>
      <c r="J12" s="790">
        <v>207306</v>
      </c>
      <c r="K12" s="790">
        <v>86695</v>
      </c>
      <c r="L12" s="790">
        <v>39145</v>
      </c>
      <c r="M12" s="790">
        <v>40224</v>
      </c>
      <c r="N12" s="790">
        <v>27504</v>
      </c>
      <c r="O12" s="790">
        <v>115949</v>
      </c>
      <c r="P12" s="790">
        <v>76405</v>
      </c>
      <c r="Q12" s="790">
        <v>333</v>
      </c>
      <c r="R12" s="790">
        <v>22097</v>
      </c>
      <c r="S12" s="790">
        <v>37148</v>
      </c>
      <c r="T12" s="791">
        <v>83895</v>
      </c>
      <c r="AE12" s="195"/>
      <c r="AF12" s="195"/>
      <c r="AG12" s="195"/>
      <c r="AH12" s="195"/>
      <c r="AI12" s="195"/>
      <c r="AJ12" s="195"/>
      <c r="AK12" s="195"/>
      <c r="AL12" s="195"/>
      <c r="AM12" s="195"/>
      <c r="AN12" s="195"/>
      <c r="AO12" s="195"/>
      <c r="AP12" s="195"/>
    </row>
    <row r="13" spans="1:42" x14ac:dyDescent="0.15">
      <c r="A13" s="96" t="s">
        <v>438</v>
      </c>
      <c r="B13" s="462">
        <f t="shared" si="0"/>
        <v>1498383</v>
      </c>
      <c r="C13" s="792">
        <v>4754</v>
      </c>
      <c r="D13" s="790">
        <v>401</v>
      </c>
      <c r="E13" s="790">
        <v>1318</v>
      </c>
      <c r="F13" s="790">
        <v>6808</v>
      </c>
      <c r="G13" s="790">
        <v>620334</v>
      </c>
      <c r="H13" s="790">
        <v>61004</v>
      </c>
      <c r="I13" s="790">
        <v>61368</v>
      </c>
      <c r="J13" s="790">
        <v>206857</v>
      </c>
      <c r="K13" s="790">
        <v>81467</v>
      </c>
      <c r="L13" s="790">
        <v>39896</v>
      </c>
      <c r="M13" s="790">
        <v>41039</v>
      </c>
      <c r="N13" s="790">
        <v>29125</v>
      </c>
      <c r="O13" s="790">
        <v>119804</v>
      </c>
      <c r="P13" s="790">
        <v>80050</v>
      </c>
      <c r="Q13" s="790">
        <v>342</v>
      </c>
      <c r="R13" s="790">
        <v>21964</v>
      </c>
      <c r="S13" s="790">
        <v>37600</v>
      </c>
      <c r="T13" s="791">
        <v>84252</v>
      </c>
      <c r="AE13" s="195"/>
      <c r="AF13" s="195"/>
      <c r="AG13" s="195"/>
      <c r="AH13" s="195"/>
      <c r="AI13" s="195"/>
      <c r="AJ13" s="195"/>
      <c r="AK13" s="195"/>
      <c r="AL13" s="195"/>
      <c r="AM13" s="195"/>
      <c r="AN13" s="195"/>
      <c r="AO13" s="195"/>
      <c r="AP13" s="195"/>
    </row>
    <row r="14" spans="1:42" x14ac:dyDescent="0.15">
      <c r="A14" s="96" t="s">
        <v>947</v>
      </c>
      <c r="B14" s="462">
        <f t="shared" ref="B14:B17" si="1">SUM(C14:T14)</f>
        <v>1707677</v>
      </c>
      <c r="C14" s="792">
        <v>5634</v>
      </c>
      <c r="D14" s="790">
        <v>503</v>
      </c>
      <c r="E14" s="790">
        <v>1766</v>
      </c>
      <c r="F14" s="790">
        <v>4207</v>
      </c>
      <c r="G14" s="790">
        <v>673045</v>
      </c>
      <c r="H14" s="790">
        <v>79119</v>
      </c>
      <c r="I14" s="790">
        <v>76964</v>
      </c>
      <c r="J14" s="790">
        <v>230820</v>
      </c>
      <c r="K14" s="790">
        <v>112666</v>
      </c>
      <c r="L14" s="790">
        <v>49119</v>
      </c>
      <c r="M14" s="790">
        <v>50501</v>
      </c>
      <c r="N14" s="790">
        <v>32037</v>
      </c>
      <c r="O14" s="790">
        <v>130041</v>
      </c>
      <c r="P14" s="790">
        <v>100317</v>
      </c>
      <c r="Q14" s="790">
        <v>465</v>
      </c>
      <c r="R14" s="790">
        <v>22170</v>
      </c>
      <c r="S14" s="790">
        <v>37203</v>
      </c>
      <c r="T14" s="791">
        <v>101100</v>
      </c>
      <c r="AE14" s="195"/>
      <c r="AF14" s="195"/>
      <c r="AG14" s="195"/>
      <c r="AH14" s="195"/>
      <c r="AI14" s="195"/>
      <c r="AJ14" s="195"/>
      <c r="AK14" s="195"/>
      <c r="AL14" s="195"/>
      <c r="AM14" s="195"/>
      <c r="AN14" s="195"/>
      <c r="AO14" s="195"/>
      <c r="AP14" s="195"/>
    </row>
    <row r="15" spans="1:42" x14ac:dyDescent="0.15">
      <c r="A15" s="96" t="s">
        <v>935</v>
      </c>
      <c r="B15" s="462">
        <f t="shared" si="1"/>
        <v>1809070</v>
      </c>
      <c r="C15" s="792">
        <v>6685</v>
      </c>
      <c r="D15" s="790">
        <v>544</v>
      </c>
      <c r="E15" s="790">
        <v>2193</v>
      </c>
      <c r="F15" s="790">
        <v>4234</v>
      </c>
      <c r="G15" s="790">
        <v>692342</v>
      </c>
      <c r="H15" s="790">
        <v>91231</v>
      </c>
      <c r="I15" s="790">
        <v>78563</v>
      </c>
      <c r="J15" s="790">
        <v>263084</v>
      </c>
      <c r="K15" s="790">
        <v>119896</v>
      </c>
      <c r="L15" s="790">
        <v>47839</v>
      </c>
      <c r="M15" s="790">
        <v>53770</v>
      </c>
      <c r="N15" s="790">
        <v>33075</v>
      </c>
      <c r="O15" s="790">
        <v>134159</v>
      </c>
      <c r="P15" s="790">
        <v>114714</v>
      </c>
      <c r="Q15" s="790">
        <v>379</v>
      </c>
      <c r="R15" s="790">
        <v>22593</v>
      </c>
      <c r="S15" s="790">
        <v>36810</v>
      </c>
      <c r="T15" s="791">
        <v>106959</v>
      </c>
      <c r="AE15" s="195"/>
      <c r="AF15" s="195"/>
      <c r="AG15" s="195"/>
      <c r="AH15" s="195"/>
      <c r="AI15" s="195"/>
      <c r="AJ15" s="195"/>
      <c r="AK15" s="195"/>
      <c r="AL15" s="195"/>
      <c r="AM15" s="195"/>
      <c r="AN15" s="195"/>
      <c r="AO15" s="195"/>
      <c r="AP15" s="195"/>
    </row>
    <row r="16" spans="1:42" x14ac:dyDescent="0.15">
      <c r="A16" s="96" t="s">
        <v>948</v>
      </c>
      <c r="B16" s="462">
        <f t="shared" si="1"/>
        <v>1772795</v>
      </c>
      <c r="C16" s="792">
        <v>6997</v>
      </c>
      <c r="D16" s="790">
        <v>524</v>
      </c>
      <c r="E16" s="790">
        <v>2439</v>
      </c>
      <c r="F16" s="790">
        <v>4828</v>
      </c>
      <c r="G16" s="790">
        <v>663283</v>
      </c>
      <c r="H16" s="790">
        <v>83899</v>
      </c>
      <c r="I16" s="790">
        <v>86437</v>
      </c>
      <c r="J16" s="790">
        <v>261013</v>
      </c>
      <c r="K16" s="790">
        <v>110653</v>
      </c>
      <c r="L16" s="790">
        <v>49754</v>
      </c>
      <c r="M16" s="790">
        <v>51066</v>
      </c>
      <c r="N16" s="790">
        <v>31312</v>
      </c>
      <c r="O16" s="790">
        <v>137530</v>
      </c>
      <c r="P16" s="790">
        <v>119633</v>
      </c>
      <c r="Q16" s="790">
        <v>557</v>
      </c>
      <c r="R16" s="790">
        <v>23679</v>
      </c>
      <c r="S16" s="790">
        <v>37540</v>
      </c>
      <c r="T16" s="791">
        <v>101651</v>
      </c>
      <c r="AE16" s="195"/>
      <c r="AF16" s="195"/>
      <c r="AG16" s="195"/>
      <c r="AH16" s="195"/>
      <c r="AI16" s="195"/>
      <c r="AJ16" s="195"/>
      <c r="AK16" s="195"/>
      <c r="AL16" s="195"/>
      <c r="AM16" s="195"/>
      <c r="AN16" s="195"/>
      <c r="AO16" s="195"/>
      <c r="AP16" s="195"/>
    </row>
    <row r="17" spans="1:42" x14ac:dyDescent="0.15">
      <c r="A17" s="53" t="s">
        <v>949</v>
      </c>
      <c r="B17" s="463">
        <f t="shared" si="1"/>
        <v>1832530</v>
      </c>
      <c r="C17" s="788">
        <v>6885</v>
      </c>
      <c r="D17" s="793">
        <v>538</v>
      </c>
      <c r="E17" s="793">
        <v>2439</v>
      </c>
      <c r="F17" s="793">
        <v>4690</v>
      </c>
      <c r="G17" s="793">
        <v>708073</v>
      </c>
      <c r="H17" s="793">
        <v>88627</v>
      </c>
      <c r="I17" s="793">
        <v>82624</v>
      </c>
      <c r="J17" s="793">
        <v>257416</v>
      </c>
      <c r="K17" s="793">
        <v>112344</v>
      </c>
      <c r="L17" s="793">
        <v>56641</v>
      </c>
      <c r="M17" s="793">
        <v>49917</v>
      </c>
      <c r="N17" s="793">
        <v>31472</v>
      </c>
      <c r="O17" s="793">
        <v>141195</v>
      </c>
      <c r="P17" s="793">
        <v>124266</v>
      </c>
      <c r="Q17" s="793">
        <v>583</v>
      </c>
      <c r="R17" s="793">
        <v>25322</v>
      </c>
      <c r="S17" s="793">
        <v>37308</v>
      </c>
      <c r="T17" s="794">
        <v>102190</v>
      </c>
      <c r="AE17" s="195"/>
      <c r="AF17" s="195"/>
      <c r="AG17" s="195"/>
      <c r="AH17" s="195"/>
      <c r="AI17" s="195"/>
      <c r="AJ17" s="195"/>
      <c r="AK17" s="195"/>
      <c r="AL17" s="195"/>
      <c r="AM17" s="195"/>
      <c r="AN17" s="195"/>
      <c r="AO17" s="195"/>
      <c r="AP17" s="195"/>
    </row>
    <row r="18" spans="1:42" x14ac:dyDescent="0.15">
      <c r="A18" s="49" t="s">
        <v>950</v>
      </c>
      <c r="AE18" s="195"/>
      <c r="AF18" s="195"/>
      <c r="AG18" s="195"/>
      <c r="AH18" s="195"/>
      <c r="AI18" s="195"/>
      <c r="AJ18" s="195"/>
      <c r="AK18" s="195"/>
      <c r="AL18" s="195"/>
      <c r="AM18" s="195"/>
      <c r="AN18" s="195"/>
      <c r="AO18" s="195"/>
      <c r="AP18" s="195"/>
    </row>
    <row r="19" spans="1:42" x14ac:dyDescent="0.15">
      <c r="AE19" s="195"/>
      <c r="AF19" s="195"/>
      <c r="AG19" s="195"/>
      <c r="AH19" s="195"/>
      <c r="AI19" s="195"/>
      <c r="AJ19" s="195"/>
      <c r="AK19" s="195"/>
      <c r="AL19" s="195"/>
      <c r="AM19" s="195"/>
      <c r="AN19" s="195"/>
      <c r="AO19" s="195"/>
      <c r="AP19" s="195"/>
    </row>
    <row r="20" spans="1:42" x14ac:dyDescent="0.15">
      <c r="AE20" s="195"/>
      <c r="AF20" s="195"/>
      <c r="AG20" s="195"/>
      <c r="AH20" s="195"/>
      <c r="AI20" s="195"/>
      <c r="AJ20" s="195"/>
      <c r="AK20" s="195"/>
      <c r="AL20" s="195"/>
      <c r="AM20" s="195"/>
      <c r="AN20" s="195"/>
      <c r="AO20" s="195"/>
      <c r="AP20" s="195"/>
    </row>
    <row r="21" spans="1:42" x14ac:dyDescent="0.15">
      <c r="A21" s="54" t="s">
        <v>407</v>
      </c>
    </row>
    <row r="23" spans="1:42" x14ac:dyDescent="0.15">
      <c r="A23" s="50"/>
      <c r="B23" s="102" t="s">
        <v>408</v>
      </c>
      <c r="C23" s="51" t="s">
        <v>409</v>
      </c>
      <c r="D23" s="51"/>
      <c r="E23" s="51"/>
      <c r="F23" s="51"/>
      <c r="G23" s="51"/>
      <c r="H23" s="51"/>
      <c r="I23" s="51"/>
      <c r="J23" s="51"/>
      <c r="K23" s="51"/>
      <c r="L23" s="51"/>
      <c r="M23" s="51"/>
      <c r="N23" s="51"/>
      <c r="O23" s="51"/>
      <c r="P23" s="51"/>
      <c r="Q23" s="51"/>
      <c r="R23" s="51"/>
      <c r="S23" s="51"/>
      <c r="T23" s="98"/>
    </row>
    <row r="24" spans="1:42" x14ac:dyDescent="0.15">
      <c r="A24" s="96"/>
      <c r="B24" s="177" t="s">
        <v>410</v>
      </c>
      <c r="C24" s="888" t="s">
        <v>399</v>
      </c>
      <c r="D24" s="884" t="s">
        <v>400</v>
      </c>
      <c r="E24" s="884" t="s">
        <v>401</v>
      </c>
      <c r="F24" s="884" t="s">
        <v>402</v>
      </c>
      <c r="G24" s="884" t="s">
        <v>310</v>
      </c>
      <c r="H24" s="886" t="s">
        <v>937</v>
      </c>
      <c r="I24" s="884" t="s">
        <v>403</v>
      </c>
      <c r="J24" s="884" t="s">
        <v>404</v>
      </c>
      <c r="K24" s="884" t="s">
        <v>938</v>
      </c>
      <c r="L24" s="886" t="s">
        <v>939</v>
      </c>
      <c r="M24" s="884" t="s">
        <v>940</v>
      </c>
      <c r="N24" s="884" t="s">
        <v>405</v>
      </c>
      <c r="O24" s="884" t="s">
        <v>406</v>
      </c>
      <c r="P24" s="886" t="s">
        <v>941</v>
      </c>
      <c r="Q24" s="884" t="s">
        <v>942</v>
      </c>
      <c r="R24" s="884" t="s">
        <v>943</v>
      </c>
      <c r="S24" s="886" t="s">
        <v>944</v>
      </c>
      <c r="T24" s="882" t="s">
        <v>945</v>
      </c>
      <c r="U24" s="49" t="s">
        <v>354</v>
      </c>
    </row>
    <row r="25" spans="1:42" x14ac:dyDescent="0.15">
      <c r="A25" s="53"/>
      <c r="B25" s="423" t="s">
        <v>411</v>
      </c>
      <c r="C25" s="889"/>
      <c r="D25" s="885"/>
      <c r="E25" s="885"/>
      <c r="F25" s="885"/>
      <c r="G25" s="885"/>
      <c r="H25" s="887"/>
      <c r="I25" s="885"/>
      <c r="J25" s="885"/>
      <c r="K25" s="885"/>
      <c r="L25" s="887"/>
      <c r="M25" s="885"/>
      <c r="N25" s="885"/>
      <c r="O25" s="885"/>
      <c r="P25" s="887"/>
      <c r="Q25" s="885"/>
      <c r="R25" s="885"/>
      <c r="S25" s="887"/>
      <c r="T25" s="883"/>
    </row>
    <row r="26" spans="1:42" x14ac:dyDescent="0.15">
      <c r="A26" s="96" t="s">
        <v>391</v>
      </c>
      <c r="B26" s="461">
        <f>SUM(C26:T26)</f>
        <v>20599812</v>
      </c>
      <c r="C26" s="792">
        <v>72828</v>
      </c>
      <c r="D26" s="790">
        <v>6250</v>
      </c>
      <c r="E26" s="790">
        <v>20728</v>
      </c>
      <c r="F26" s="790">
        <v>7117</v>
      </c>
      <c r="G26" s="790">
        <v>5467878</v>
      </c>
      <c r="H26" s="790">
        <v>885371</v>
      </c>
      <c r="I26" s="790">
        <v>1002221</v>
      </c>
      <c r="J26" s="790">
        <v>1960025</v>
      </c>
      <c r="K26" s="790">
        <v>1191957</v>
      </c>
      <c r="L26" s="790">
        <v>631900</v>
      </c>
      <c r="M26" s="790">
        <v>584853</v>
      </c>
      <c r="N26" s="790">
        <v>944651</v>
      </c>
      <c r="O26" s="790">
        <v>2659934</v>
      </c>
      <c r="P26" s="790">
        <v>1051654</v>
      </c>
      <c r="Q26" s="790">
        <v>732881</v>
      </c>
      <c r="R26" s="790">
        <v>890001</v>
      </c>
      <c r="S26" s="790">
        <v>1342790</v>
      </c>
      <c r="T26" s="791">
        <v>1146773</v>
      </c>
      <c r="U26" s="49" t="s">
        <v>946</v>
      </c>
      <c r="AE26" s="195"/>
      <c r="AF26" s="195"/>
      <c r="AG26" s="195"/>
      <c r="AH26" s="195"/>
      <c r="AI26" s="195"/>
      <c r="AJ26" s="195"/>
      <c r="AK26" s="195"/>
      <c r="AL26" s="195"/>
      <c r="AM26" s="195"/>
      <c r="AN26" s="195"/>
      <c r="AO26" s="195"/>
      <c r="AP26" s="195"/>
    </row>
    <row r="27" spans="1:42" x14ac:dyDescent="0.15">
      <c r="A27" s="96" t="s">
        <v>392</v>
      </c>
      <c r="B27" s="461">
        <f t="shared" ref="B27:B37" si="2">SUM(C27:T27)</f>
        <v>20540271</v>
      </c>
      <c r="C27" s="792">
        <v>68925</v>
      </c>
      <c r="D27" s="790">
        <v>6224</v>
      </c>
      <c r="E27" s="790">
        <v>23402</v>
      </c>
      <c r="F27" s="790">
        <v>6993</v>
      </c>
      <c r="G27" s="790">
        <v>5314435</v>
      </c>
      <c r="H27" s="790">
        <v>863868</v>
      </c>
      <c r="I27" s="790">
        <v>909185</v>
      </c>
      <c r="J27" s="790">
        <v>2013405</v>
      </c>
      <c r="K27" s="790">
        <v>1266606</v>
      </c>
      <c r="L27" s="790">
        <v>633501</v>
      </c>
      <c r="M27" s="790">
        <v>591119</v>
      </c>
      <c r="N27" s="790">
        <v>939558</v>
      </c>
      <c r="O27" s="790">
        <v>2662579</v>
      </c>
      <c r="P27" s="790">
        <v>1134186</v>
      </c>
      <c r="Q27" s="790">
        <v>734824</v>
      </c>
      <c r="R27" s="790">
        <v>892531</v>
      </c>
      <c r="S27" s="790">
        <v>1356535</v>
      </c>
      <c r="T27" s="791">
        <v>1122395</v>
      </c>
      <c r="AE27" s="195"/>
      <c r="AF27" s="195"/>
      <c r="AG27" s="195"/>
      <c r="AH27" s="195"/>
      <c r="AI27" s="195"/>
      <c r="AJ27" s="195"/>
      <c r="AK27" s="195"/>
      <c r="AL27" s="195"/>
      <c r="AM27" s="195"/>
      <c r="AN27" s="195"/>
      <c r="AO27" s="195"/>
      <c r="AP27" s="195"/>
    </row>
    <row r="28" spans="1:42" x14ac:dyDescent="0.15">
      <c r="A28" s="96" t="s">
        <v>393</v>
      </c>
      <c r="B28" s="461">
        <f t="shared" si="2"/>
        <v>20107324</v>
      </c>
      <c r="C28" s="792">
        <v>68428</v>
      </c>
      <c r="D28" s="790">
        <v>6178</v>
      </c>
      <c r="E28" s="790">
        <v>19226</v>
      </c>
      <c r="F28" s="790">
        <v>6222</v>
      </c>
      <c r="G28" s="790">
        <v>5417096</v>
      </c>
      <c r="H28" s="790">
        <v>819360</v>
      </c>
      <c r="I28" s="790">
        <v>1047639</v>
      </c>
      <c r="J28" s="790">
        <v>1819512</v>
      </c>
      <c r="K28" s="790">
        <v>1218235</v>
      </c>
      <c r="L28" s="790">
        <v>574956</v>
      </c>
      <c r="M28" s="790">
        <v>595694</v>
      </c>
      <c r="N28" s="790">
        <v>741393</v>
      </c>
      <c r="O28" s="790">
        <v>2570456</v>
      </c>
      <c r="P28" s="790">
        <v>1158360</v>
      </c>
      <c r="Q28" s="790">
        <v>723448</v>
      </c>
      <c r="R28" s="790">
        <v>870624</v>
      </c>
      <c r="S28" s="790">
        <v>1388934</v>
      </c>
      <c r="T28" s="791">
        <v>1061563</v>
      </c>
      <c r="AE28" s="195"/>
      <c r="AF28" s="195"/>
      <c r="AG28" s="195"/>
      <c r="AH28" s="195"/>
      <c r="AI28" s="195"/>
      <c r="AJ28" s="195"/>
      <c r="AK28" s="195"/>
      <c r="AL28" s="195"/>
      <c r="AM28" s="195"/>
      <c r="AN28" s="195"/>
      <c r="AO28" s="195"/>
      <c r="AP28" s="195"/>
    </row>
    <row r="29" spans="1:42" x14ac:dyDescent="0.15">
      <c r="A29" s="96" t="s">
        <v>394</v>
      </c>
      <c r="B29" s="461">
        <f t="shared" si="2"/>
        <v>18738341</v>
      </c>
      <c r="C29" s="792">
        <v>66665</v>
      </c>
      <c r="D29" s="790">
        <v>5563</v>
      </c>
      <c r="E29" s="790">
        <v>21013</v>
      </c>
      <c r="F29" s="790">
        <v>5083</v>
      </c>
      <c r="G29" s="790">
        <v>4233272</v>
      </c>
      <c r="H29" s="790">
        <v>844371</v>
      </c>
      <c r="I29" s="790">
        <v>773152</v>
      </c>
      <c r="J29" s="790">
        <v>1991335</v>
      </c>
      <c r="K29" s="790">
        <v>1085364</v>
      </c>
      <c r="L29" s="790">
        <v>578996</v>
      </c>
      <c r="M29" s="790">
        <v>595544</v>
      </c>
      <c r="N29" s="790">
        <v>733177</v>
      </c>
      <c r="O29" s="790">
        <v>2629958</v>
      </c>
      <c r="P29" s="790">
        <v>1117769</v>
      </c>
      <c r="Q29" s="790">
        <v>698380</v>
      </c>
      <c r="R29" s="790">
        <v>851817</v>
      </c>
      <c r="S29" s="790">
        <v>1478301</v>
      </c>
      <c r="T29" s="791">
        <v>1028581</v>
      </c>
      <c r="AE29" s="195"/>
      <c r="AF29" s="195"/>
      <c r="AG29" s="195"/>
      <c r="AH29" s="195"/>
      <c r="AI29" s="195"/>
      <c r="AJ29" s="195"/>
      <c r="AK29" s="195"/>
      <c r="AL29" s="195"/>
      <c r="AM29" s="195"/>
      <c r="AN29" s="195"/>
      <c r="AO29" s="195"/>
      <c r="AP29" s="195"/>
    </row>
    <row r="30" spans="1:42" x14ac:dyDescent="0.15">
      <c r="A30" s="96" t="s">
        <v>395</v>
      </c>
      <c r="B30" s="461">
        <f t="shared" si="2"/>
        <v>19573784</v>
      </c>
      <c r="C30" s="792">
        <v>68213</v>
      </c>
      <c r="D30" s="790">
        <v>5668</v>
      </c>
      <c r="E30" s="790">
        <v>19894</v>
      </c>
      <c r="F30" s="790">
        <v>5475</v>
      </c>
      <c r="G30" s="790">
        <v>4813125</v>
      </c>
      <c r="H30" s="790">
        <v>908223</v>
      </c>
      <c r="I30" s="790">
        <v>770633</v>
      </c>
      <c r="J30" s="790">
        <v>2060197</v>
      </c>
      <c r="K30" s="790">
        <v>1157272</v>
      </c>
      <c r="L30" s="790">
        <v>546051</v>
      </c>
      <c r="M30" s="790">
        <v>606210</v>
      </c>
      <c r="N30" s="790">
        <v>721979</v>
      </c>
      <c r="O30" s="790">
        <v>2655562</v>
      </c>
      <c r="P30" s="790">
        <v>1109765</v>
      </c>
      <c r="Q30" s="790">
        <v>691790</v>
      </c>
      <c r="R30" s="790">
        <v>860592</v>
      </c>
      <c r="S30" s="790">
        <v>1554614</v>
      </c>
      <c r="T30" s="791">
        <v>1018521</v>
      </c>
      <c r="AE30" s="195"/>
      <c r="AF30" s="195"/>
      <c r="AG30" s="195"/>
      <c r="AH30" s="195"/>
      <c r="AI30" s="195"/>
      <c r="AJ30" s="195"/>
      <c r="AK30" s="195"/>
      <c r="AL30" s="195"/>
      <c r="AM30" s="195"/>
      <c r="AN30" s="195"/>
      <c r="AO30" s="195"/>
      <c r="AP30" s="195"/>
    </row>
    <row r="31" spans="1:42" x14ac:dyDescent="0.15">
      <c r="A31" s="96" t="s">
        <v>436</v>
      </c>
      <c r="B31" s="461">
        <f t="shared" si="2"/>
        <v>19307542</v>
      </c>
      <c r="C31" s="792">
        <v>68079</v>
      </c>
      <c r="D31" s="790">
        <v>5323</v>
      </c>
      <c r="E31" s="790">
        <v>17466</v>
      </c>
      <c r="F31" s="790">
        <v>5781</v>
      </c>
      <c r="G31" s="790">
        <v>4662333</v>
      </c>
      <c r="H31" s="790">
        <v>719648</v>
      </c>
      <c r="I31" s="790">
        <v>711979</v>
      </c>
      <c r="J31" s="790">
        <v>2173761</v>
      </c>
      <c r="K31" s="790">
        <v>1085401</v>
      </c>
      <c r="L31" s="790">
        <v>561608</v>
      </c>
      <c r="M31" s="790">
        <v>617683</v>
      </c>
      <c r="N31" s="790">
        <v>694567</v>
      </c>
      <c r="O31" s="790">
        <v>2674596</v>
      </c>
      <c r="P31" s="790">
        <v>1148780</v>
      </c>
      <c r="Q31" s="790">
        <v>692985</v>
      </c>
      <c r="R31" s="790">
        <v>870278</v>
      </c>
      <c r="S31" s="790">
        <v>1581334</v>
      </c>
      <c r="T31" s="791">
        <v>1015940</v>
      </c>
      <c r="AE31" s="195"/>
      <c r="AF31" s="195"/>
      <c r="AG31" s="195"/>
      <c r="AH31" s="195"/>
      <c r="AI31" s="195"/>
      <c r="AJ31" s="195"/>
      <c r="AK31" s="195"/>
      <c r="AL31" s="195"/>
      <c r="AM31" s="195"/>
      <c r="AN31" s="195"/>
      <c r="AO31" s="195"/>
      <c r="AP31" s="195"/>
    </row>
    <row r="32" spans="1:42" x14ac:dyDescent="0.15">
      <c r="A32" s="96" t="s">
        <v>439</v>
      </c>
      <c r="B32" s="461">
        <f t="shared" si="2"/>
        <v>19425543</v>
      </c>
      <c r="C32" s="792">
        <v>73411</v>
      </c>
      <c r="D32" s="790">
        <v>5081</v>
      </c>
      <c r="E32" s="790">
        <v>23105</v>
      </c>
      <c r="F32" s="790">
        <v>5325</v>
      </c>
      <c r="G32" s="790">
        <v>4707116</v>
      </c>
      <c r="H32" s="790">
        <v>688507</v>
      </c>
      <c r="I32" s="790">
        <v>772755</v>
      </c>
      <c r="J32" s="790">
        <v>2294694</v>
      </c>
      <c r="K32" s="790">
        <v>1156356</v>
      </c>
      <c r="L32" s="790">
        <v>540067</v>
      </c>
      <c r="M32" s="790">
        <v>603354</v>
      </c>
      <c r="N32" s="790">
        <v>700752</v>
      </c>
      <c r="O32" s="790">
        <v>2680213</v>
      </c>
      <c r="P32" s="790">
        <v>1100540</v>
      </c>
      <c r="Q32" s="790">
        <v>663367</v>
      </c>
      <c r="R32" s="790">
        <v>853763</v>
      </c>
      <c r="S32" s="790">
        <v>1563636</v>
      </c>
      <c r="T32" s="791">
        <v>993501</v>
      </c>
      <c r="AE32" s="195"/>
      <c r="AF32" s="195"/>
      <c r="AG32" s="195"/>
      <c r="AH32" s="195"/>
      <c r="AI32" s="195"/>
      <c r="AJ32" s="195"/>
      <c r="AK32" s="195"/>
      <c r="AL32" s="195"/>
      <c r="AM32" s="195"/>
      <c r="AN32" s="195"/>
      <c r="AO32" s="195"/>
      <c r="AP32" s="195"/>
    </row>
    <row r="33" spans="1:42" x14ac:dyDescent="0.15">
      <c r="A33" s="177" t="s">
        <v>438</v>
      </c>
      <c r="B33" s="461">
        <f t="shared" si="2"/>
        <v>19677774</v>
      </c>
      <c r="C33" s="792">
        <v>68337</v>
      </c>
      <c r="D33" s="790">
        <v>5260</v>
      </c>
      <c r="E33" s="790">
        <v>17212</v>
      </c>
      <c r="F33" s="790">
        <v>6071</v>
      </c>
      <c r="G33" s="790">
        <v>4646232</v>
      </c>
      <c r="H33" s="790">
        <v>791444</v>
      </c>
      <c r="I33" s="790">
        <v>864500</v>
      </c>
      <c r="J33" s="790">
        <v>2244142</v>
      </c>
      <c r="K33" s="790">
        <v>1067549</v>
      </c>
      <c r="L33" s="790">
        <v>547301</v>
      </c>
      <c r="M33" s="790">
        <v>606537</v>
      </c>
      <c r="N33" s="790">
        <v>723033</v>
      </c>
      <c r="O33" s="790">
        <v>2873318</v>
      </c>
      <c r="P33" s="790">
        <v>1137590</v>
      </c>
      <c r="Q33" s="790">
        <v>634702</v>
      </c>
      <c r="R33" s="790">
        <v>848307</v>
      </c>
      <c r="S33" s="790">
        <v>1597512</v>
      </c>
      <c r="T33" s="791">
        <v>998727</v>
      </c>
      <c r="AE33" s="195"/>
      <c r="AF33" s="195"/>
      <c r="AG33" s="195"/>
      <c r="AH33" s="195"/>
      <c r="AI33" s="195"/>
      <c r="AJ33" s="195"/>
      <c r="AK33" s="195"/>
      <c r="AL33" s="195"/>
      <c r="AM33" s="195"/>
      <c r="AN33" s="195"/>
      <c r="AO33" s="195"/>
      <c r="AP33" s="195"/>
    </row>
    <row r="34" spans="1:42" x14ac:dyDescent="0.15">
      <c r="A34" s="96" t="s">
        <v>947</v>
      </c>
      <c r="B34" s="461">
        <f t="shared" si="2"/>
        <v>20130844</v>
      </c>
      <c r="C34" s="792">
        <v>65909</v>
      </c>
      <c r="D34" s="790">
        <v>5449</v>
      </c>
      <c r="E34" s="790">
        <v>19095</v>
      </c>
      <c r="F34" s="790">
        <v>7678</v>
      </c>
      <c r="G34" s="790">
        <v>4821970</v>
      </c>
      <c r="H34" s="790">
        <v>892585</v>
      </c>
      <c r="I34" s="790">
        <v>886536</v>
      </c>
      <c r="J34" s="790">
        <v>2110699</v>
      </c>
      <c r="K34" s="790">
        <v>1234847</v>
      </c>
      <c r="L34" s="790">
        <v>554458</v>
      </c>
      <c r="M34" s="790">
        <v>603981</v>
      </c>
      <c r="N34" s="790">
        <v>706810</v>
      </c>
      <c r="O34" s="790">
        <v>2910768</v>
      </c>
      <c r="P34" s="790">
        <v>1173607</v>
      </c>
      <c r="Q34" s="790">
        <v>652141</v>
      </c>
      <c r="R34" s="790">
        <v>847920</v>
      </c>
      <c r="S34" s="790">
        <v>1597653</v>
      </c>
      <c r="T34" s="791">
        <v>1038738</v>
      </c>
      <c r="AE34" s="195"/>
      <c r="AF34" s="195"/>
      <c r="AG34" s="195"/>
      <c r="AH34" s="195"/>
      <c r="AI34" s="195"/>
      <c r="AJ34" s="195"/>
      <c r="AK34" s="195"/>
      <c r="AL34" s="195"/>
      <c r="AM34" s="195"/>
      <c r="AN34" s="195"/>
      <c r="AO34" s="195"/>
      <c r="AP34" s="195"/>
    </row>
    <row r="35" spans="1:42" x14ac:dyDescent="0.15">
      <c r="A35" s="96" t="s">
        <v>935</v>
      </c>
      <c r="B35" s="461">
        <f t="shared" si="2"/>
        <v>20684326</v>
      </c>
      <c r="C35" s="792">
        <v>75417</v>
      </c>
      <c r="D35" s="790">
        <v>5603</v>
      </c>
      <c r="E35" s="790">
        <v>22712</v>
      </c>
      <c r="F35" s="790">
        <v>5793</v>
      </c>
      <c r="G35" s="790">
        <v>4755784</v>
      </c>
      <c r="H35" s="790">
        <v>1016474</v>
      </c>
      <c r="I35" s="790">
        <v>861435</v>
      </c>
      <c r="J35" s="790">
        <v>2348606</v>
      </c>
      <c r="K35" s="790">
        <v>1255317</v>
      </c>
      <c r="L35" s="790">
        <v>513436</v>
      </c>
      <c r="M35" s="790">
        <v>610817</v>
      </c>
      <c r="N35" s="790">
        <v>712139</v>
      </c>
      <c r="O35" s="790">
        <v>2957248</v>
      </c>
      <c r="P35" s="790">
        <v>1275442</v>
      </c>
      <c r="Q35" s="790">
        <v>658481</v>
      </c>
      <c r="R35" s="790">
        <v>884897</v>
      </c>
      <c r="S35" s="790">
        <v>1658833</v>
      </c>
      <c r="T35" s="791">
        <v>1065892</v>
      </c>
      <c r="AE35" s="195"/>
      <c r="AF35" s="195"/>
      <c r="AG35" s="195"/>
      <c r="AH35" s="195"/>
      <c r="AI35" s="195"/>
      <c r="AJ35" s="195"/>
      <c r="AK35" s="195"/>
      <c r="AL35" s="195"/>
      <c r="AM35" s="195"/>
      <c r="AN35" s="195"/>
      <c r="AO35" s="195"/>
      <c r="AP35" s="195"/>
    </row>
    <row r="36" spans="1:42" x14ac:dyDescent="0.15">
      <c r="A36" s="96" t="s">
        <v>948</v>
      </c>
      <c r="B36" s="461">
        <f t="shared" si="2"/>
        <v>20862723</v>
      </c>
      <c r="C36" s="792">
        <v>83182</v>
      </c>
      <c r="D36" s="790">
        <v>5581</v>
      </c>
      <c r="E36" s="790">
        <v>26151</v>
      </c>
      <c r="F36" s="790">
        <v>4643</v>
      </c>
      <c r="G36" s="790">
        <v>4725093</v>
      </c>
      <c r="H36" s="790">
        <v>955002</v>
      </c>
      <c r="I36" s="790">
        <v>974607</v>
      </c>
      <c r="J36" s="790">
        <v>2392625</v>
      </c>
      <c r="K36" s="790">
        <v>1184860</v>
      </c>
      <c r="L36" s="790">
        <v>552086</v>
      </c>
      <c r="M36" s="790">
        <v>597166</v>
      </c>
      <c r="N36" s="790">
        <v>674067</v>
      </c>
      <c r="O36" s="790">
        <v>2992434</v>
      </c>
      <c r="P36" s="790">
        <v>1365556</v>
      </c>
      <c r="Q36" s="790">
        <v>658554</v>
      </c>
      <c r="R36" s="790">
        <v>935000</v>
      </c>
      <c r="S36" s="790">
        <v>1697586</v>
      </c>
      <c r="T36" s="791">
        <v>1038530</v>
      </c>
      <c r="AE36" s="195"/>
      <c r="AF36" s="195"/>
      <c r="AG36" s="195"/>
      <c r="AH36" s="195"/>
      <c r="AI36" s="195"/>
      <c r="AJ36" s="195"/>
      <c r="AK36" s="195"/>
      <c r="AL36" s="195"/>
      <c r="AM36" s="195"/>
      <c r="AN36" s="195"/>
      <c r="AO36" s="195"/>
      <c r="AP36" s="195"/>
    </row>
    <row r="37" spans="1:42" x14ac:dyDescent="0.15">
      <c r="A37" s="103" t="s">
        <v>949</v>
      </c>
      <c r="B37" s="464">
        <f t="shared" si="2"/>
        <v>21223892</v>
      </c>
      <c r="C37" s="793">
        <v>79615</v>
      </c>
      <c r="D37" s="793">
        <v>5593</v>
      </c>
      <c r="E37" s="793">
        <v>25541</v>
      </c>
      <c r="F37" s="793">
        <v>4152</v>
      </c>
      <c r="G37" s="793">
        <v>4903115</v>
      </c>
      <c r="H37" s="793">
        <v>995713</v>
      </c>
      <c r="I37" s="793">
        <v>914469</v>
      </c>
      <c r="J37" s="793">
        <v>2313297</v>
      </c>
      <c r="K37" s="793">
        <v>1183693</v>
      </c>
      <c r="L37" s="793">
        <v>617619</v>
      </c>
      <c r="M37" s="793">
        <v>573517</v>
      </c>
      <c r="N37" s="793">
        <v>672026</v>
      </c>
      <c r="O37" s="793">
        <v>3151416</v>
      </c>
      <c r="P37" s="793">
        <v>1392172</v>
      </c>
      <c r="Q37" s="793">
        <v>649290</v>
      </c>
      <c r="R37" s="793">
        <v>989768</v>
      </c>
      <c r="S37" s="793">
        <v>1702829</v>
      </c>
      <c r="T37" s="794">
        <v>1050067</v>
      </c>
      <c r="AE37" s="195"/>
      <c r="AF37" s="195"/>
      <c r="AG37" s="195"/>
      <c r="AH37" s="195"/>
      <c r="AI37" s="195"/>
      <c r="AJ37" s="195"/>
      <c r="AK37" s="195"/>
      <c r="AL37" s="195"/>
      <c r="AM37" s="195"/>
      <c r="AN37" s="195"/>
      <c r="AO37" s="195"/>
      <c r="AP37" s="195"/>
    </row>
    <row r="38" spans="1:42" x14ac:dyDescent="0.15">
      <c r="A38" s="49" t="s">
        <v>950</v>
      </c>
      <c r="AE38" s="195"/>
      <c r="AF38" s="195"/>
      <c r="AG38" s="195"/>
      <c r="AH38" s="195"/>
      <c r="AI38" s="195"/>
      <c r="AJ38" s="195"/>
      <c r="AK38" s="195"/>
      <c r="AL38" s="195"/>
      <c r="AM38" s="195"/>
      <c r="AN38" s="195"/>
      <c r="AO38" s="195"/>
      <c r="AP38" s="195"/>
    </row>
    <row r="39" spans="1:42" x14ac:dyDescent="0.15">
      <c r="AE39" s="195"/>
      <c r="AF39" s="195"/>
      <c r="AG39" s="195"/>
      <c r="AH39" s="195"/>
      <c r="AI39" s="195"/>
      <c r="AJ39" s="195"/>
      <c r="AK39" s="195"/>
      <c r="AL39" s="195"/>
      <c r="AM39" s="195"/>
      <c r="AN39" s="195"/>
      <c r="AO39" s="195"/>
      <c r="AP39" s="195"/>
    </row>
    <row r="40" spans="1:42" x14ac:dyDescent="0.15">
      <c r="AE40" s="195"/>
      <c r="AF40" s="195"/>
      <c r="AG40" s="195"/>
      <c r="AH40" s="195"/>
      <c r="AI40" s="195"/>
      <c r="AJ40" s="195"/>
      <c r="AK40" s="195"/>
      <c r="AL40" s="195"/>
      <c r="AM40" s="195"/>
      <c r="AN40" s="195"/>
      <c r="AO40" s="195"/>
      <c r="AP40" s="195"/>
    </row>
    <row r="41" spans="1:42" x14ac:dyDescent="0.15">
      <c r="A41" s="54" t="s">
        <v>412</v>
      </c>
    </row>
    <row r="43" spans="1:42" x14ac:dyDescent="0.15">
      <c r="A43" s="50"/>
      <c r="B43" s="102" t="s">
        <v>397</v>
      </c>
      <c r="C43" s="97" t="s">
        <v>398</v>
      </c>
      <c r="D43" s="51"/>
      <c r="E43" s="51"/>
      <c r="F43" s="51"/>
      <c r="G43" s="51"/>
      <c r="H43" s="51"/>
      <c r="I43" s="51"/>
      <c r="J43" s="51"/>
      <c r="K43" s="51"/>
      <c r="L43" s="51"/>
      <c r="M43" s="51"/>
      <c r="N43" s="51"/>
      <c r="O43" s="51"/>
      <c r="P43" s="51"/>
      <c r="Q43" s="51"/>
      <c r="R43" s="51"/>
      <c r="S43" s="51"/>
      <c r="T43" s="98"/>
    </row>
    <row r="44" spans="1:42" x14ac:dyDescent="0.15">
      <c r="A44" s="96"/>
      <c r="B44" s="177" t="s">
        <v>413</v>
      </c>
      <c r="C44" s="888" t="s">
        <v>399</v>
      </c>
      <c r="D44" s="884" t="s">
        <v>400</v>
      </c>
      <c r="E44" s="884" t="s">
        <v>401</v>
      </c>
      <c r="F44" s="884" t="s">
        <v>402</v>
      </c>
      <c r="G44" s="884" t="s">
        <v>310</v>
      </c>
      <c r="H44" s="886" t="s">
        <v>937</v>
      </c>
      <c r="I44" s="884" t="s">
        <v>403</v>
      </c>
      <c r="J44" s="884" t="s">
        <v>404</v>
      </c>
      <c r="K44" s="884" t="s">
        <v>938</v>
      </c>
      <c r="L44" s="886" t="s">
        <v>939</v>
      </c>
      <c r="M44" s="884" t="s">
        <v>940</v>
      </c>
      <c r="N44" s="884" t="s">
        <v>405</v>
      </c>
      <c r="O44" s="884" t="s">
        <v>406</v>
      </c>
      <c r="P44" s="886" t="s">
        <v>941</v>
      </c>
      <c r="Q44" s="884" t="s">
        <v>942</v>
      </c>
      <c r="R44" s="884" t="s">
        <v>943</v>
      </c>
      <c r="S44" s="886" t="s">
        <v>944</v>
      </c>
      <c r="T44" s="882" t="s">
        <v>945</v>
      </c>
      <c r="U44" s="49" t="s">
        <v>414</v>
      </c>
    </row>
    <row r="45" spans="1:42" ht="12" customHeight="1" x14ac:dyDescent="0.15">
      <c r="A45" s="53"/>
      <c r="B45" s="103" t="s">
        <v>415</v>
      </c>
      <c r="C45" s="889"/>
      <c r="D45" s="885"/>
      <c r="E45" s="885"/>
      <c r="F45" s="885"/>
      <c r="G45" s="885"/>
      <c r="H45" s="887"/>
      <c r="I45" s="885"/>
      <c r="J45" s="885"/>
      <c r="K45" s="885"/>
      <c r="L45" s="887"/>
      <c r="M45" s="885"/>
      <c r="N45" s="885"/>
      <c r="O45" s="885"/>
      <c r="P45" s="887"/>
      <c r="Q45" s="885"/>
      <c r="R45" s="885"/>
      <c r="S45" s="887"/>
      <c r="T45" s="883"/>
    </row>
    <row r="46" spans="1:42" x14ac:dyDescent="0.15">
      <c r="A46" s="96" t="s">
        <v>391</v>
      </c>
      <c r="B46" s="465">
        <f t="shared" ref="B46:K46" si="3">B6/B26</f>
        <v>7.6907400902493678E-2</v>
      </c>
      <c r="C46" s="466">
        <f t="shared" si="3"/>
        <v>5.9139342011314329E-2</v>
      </c>
      <c r="D46" s="466">
        <f t="shared" si="3"/>
        <v>7.4560000000000001E-2</v>
      </c>
      <c r="E46" s="466">
        <f t="shared" si="3"/>
        <v>7.1593979158626017E-2</v>
      </c>
      <c r="F46" s="466">
        <f t="shared" si="3"/>
        <v>0.16481663622312773</v>
      </c>
      <c r="G46" s="466">
        <f t="shared" si="3"/>
        <v>0.1295588526298502</v>
      </c>
      <c r="H46" s="466">
        <f t="shared" si="3"/>
        <v>6.6952723773423803E-2</v>
      </c>
      <c r="I46" s="466">
        <f t="shared" si="3"/>
        <v>6.7997976494206372E-2</v>
      </c>
      <c r="J46" s="466">
        <f t="shared" si="3"/>
        <v>9.0097320187242508E-2</v>
      </c>
      <c r="K46" s="466">
        <f t="shared" si="3"/>
        <v>7.3996796864316414E-2</v>
      </c>
      <c r="L46" s="466">
        <f t="shared" ref="L46:M46" si="4">L6/L26</f>
        <v>6.9025162209210317E-2</v>
      </c>
      <c r="M46" s="466">
        <f t="shared" si="4"/>
        <v>6.4279400122765895E-2</v>
      </c>
      <c r="N46" s="466">
        <f t="shared" ref="N46:O53" si="5">N6/N26</f>
        <v>4.160266595811575E-2</v>
      </c>
      <c r="O46" s="466">
        <f t="shared" si="5"/>
        <v>4.757824818209775E-2</v>
      </c>
      <c r="P46" s="466">
        <f t="shared" ref="P46:T46" si="6">P6/P26</f>
        <v>7.0727634754396404E-2</v>
      </c>
      <c r="Q46" s="466">
        <f t="shared" si="6"/>
        <v>4.9121207945082492E-4</v>
      </c>
      <c r="R46" s="466">
        <f t="shared" si="6"/>
        <v>2.4902219210989649E-2</v>
      </c>
      <c r="S46" s="466">
        <f t="shared" si="6"/>
        <v>2.3675332702805352E-2</v>
      </c>
      <c r="T46" s="467">
        <f t="shared" si="6"/>
        <v>8.7597109454094227E-2</v>
      </c>
      <c r="U46" s="49" t="s">
        <v>946</v>
      </c>
      <c r="AE46" s="195"/>
      <c r="AF46" s="195"/>
      <c r="AG46" s="195"/>
      <c r="AH46" s="195"/>
      <c r="AI46" s="195"/>
      <c r="AJ46" s="195"/>
      <c r="AK46" s="195"/>
      <c r="AL46" s="195"/>
      <c r="AM46" s="195"/>
      <c r="AN46" s="195"/>
      <c r="AO46" s="195"/>
      <c r="AP46" s="195"/>
    </row>
    <row r="47" spans="1:42" x14ac:dyDescent="0.15">
      <c r="A47" s="96" t="s">
        <v>392</v>
      </c>
      <c r="B47" s="468">
        <f t="shared" ref="B47:J47" si="7">B7/B27</f>
        <v>7.7198884084830235E-2</v>
      </c>
      <c r="C47" s="466">
        <f t="shared" si="7"/>
        <v>5.8832063837504535E-2</v>
      </c>
      <c r="D47" s="466">
        <f t="shared" si="7"/>
        <v>7.3264781491002573E-2</v>
      </c>
      <c r="E47" s="466">
        <f t="shared" si="7"/>
        <v>7.0976839586360141E-2</v>
      </c>
      <c r="F47" s="466">
        <f t="shared" si="7"/>
        <v>0.18790218790218791</v>
      </c>
      <c r="G47" s="466">
        <f t="shared" si="7"/>
        <v>0.13280358118972196</v>
      </c>
      <c r="H47" s="466">
        <f t="shared" si="7"/>
        <v>6.6437233466224002E-2</v>
      </c>
      <c r="I47" s="466">
        <f t="shared" si="7"/>
        <v>6.7854177092670914E-2</v>
      </c>
      <c r="J47" s="466">
        <f t="shared" si="7"/>
        <v>8.9512542185998342E-2</v>
      </c>
      <c r="K47" s="466">
        <f t="shared" ref="K47:M47" si="8">K7/K27</f>
        <v>7.3117449309414287E-2</v>
      </c>
      <c r="L47" s="466">
        <f t="shared" si="8"/>
        <v>6.9253245061965174E-2</v>
      </c>
      <c r="M47" s="466">
        <f t="shared" si="8"/>
        <v>6.3894072090391274E-2</v>
      </c>
      <c r="N47" s="466">
        <f t="shared" si="5"/>
        <v>4.1806892176959806E-2</v>
      </c>
      <c r="O47" s="466">
        <f t="shared" si="5"/>
        <v>4.8056414476340417E-2</v>
      </c>
      <c r="P47" s="466">
        <f t="shared" ref="P47:T47" si="9">P7/P27</f>
        <v>7.0007035883003318E-2</v>
      </c>
      <c r="Q47" s="466">
        <f t="shared" si="9"/>
        <v>4.9943932152460996E-4</v>
      </c>
      <c r="R47" s="466">
        <f t="shared" si="9"/>
        <v>2.5287637068068223E-2</v>
      </c>
      <c r="S47" s="466">
        <f t="shared" si="9"/>
        <v>2.3856369352799597E-2</v>
      </c>
      <c r="T47" s="467">
        <f t="shared" si="9"/>
        <v>8.6358189407472419E-2</v>
      </c>
      <c r="AE47" s="195"/>
      <c r="AF47" s="195"/>
      <c r="AG47" s="195"/>
      <c r="AH47" s="195"/>
      <c r="AI47" s="195"/>
      <c r="AJ47" s="195"/>
      <c r="AK47" s="195"/>
      <c r="AL47" s="195"/>
      <c r="AM47" s="195"/>
      <c r="AN47" s="195"/>
      <c r="AO47" s="195"/>
      <c r="AP47" s="195"/>
    </row>
    <row r="48" spans="1:42" x14ac:dyDescent="0.15">
      <c r="A48" s="96" t="s">
        <v>393</v>
      </c>
      <c r="B48" s="468">
        <f t="shared" ref="B48:J48" si="10">B8/B28</f>
        <v>7.6928386890269443E-2</v>
      </c>
      <c r="C48" s="466">
        <f t="shared" si="10"/>
        <v>5.9858537440813701E-2</v>
      </c>
      <c r="D48" s="466">
        <f t="shared" si="10"/>
        <v>7.3324700550339919E-2</v>
      </c>
      <c r="E48" s="466">
        <f t="shared" si="10"/>
        <v>7.2141891189014873E-2</v>
      </c>
      <c r="F48" s="466">
        <f t="shared" si="10"/>
        <v>0.3868531018964963</v>
      </c>
      <c r="G48" s="466">
        <f t="shared" si="10"/>
        <v>0.12713952272582948</v>
      </c>
      <c r="H48" s="466">
        <f t="shared" si="10"/>
        <v>6.7669888693614524E-2</v>
      </c>
      <c r="I48" s="466">
        <f t="shared" si="10"/>
        <v>6.8267790717985874E-2</v>
      </c>
      <c r="J48" s="466">
        <f t="shared" si="10"/>
        <v>9.0662771116651053E-2</v>
      </c>
      <c r="K48" s="466">
        <f t="shared" ref="K48:M48" si="11">K8/K28</f>
        <v>7.413347999359729E-2</v>
      </c>
      <c r="L48" s="466">
        <f t="shared" si="11"/>
        <v>7.022102560891616E-2</v>
      </c>
      <c r="M48" s="466">
        <f t="shared" si="11"/>
        <v>6.4355189073584756E-2</v>
      </c>
      <c r="N48" s="466">
        <f t="shared" si="5"/>
        <v>4.2362148010569291E-2</v>
      </c>
      <c r="O48" s="466">
        <f t="shared" si="5"/>
        <v>4.9110352404398289E-2</v>
      </c>
      <c r="P48" s="466">
        <f t="shared" ref="P48:T48" si="12">P8/P28</f>
        <v>6.9957526157671188E-2</v>
      </c>
      <c r="Q48" s="466">
        <f t="shared" si="12"/>
        <v>3.7044818701551457E-4</v>
      </c>
      <c r="R48" s="466">
        <f t="shared" si="12"/>
        <v>2.6051429779100965E-2</v>
      </c>
      <c r="S48" s="466">
        <f t="shared" si="12"/>
        <v>2.4307850481016375E-2</v>
      </c>
      <c r="T48" s="467">
        <f t="shared" si="12"/>
        <v>8.799666152644732E-2</v>
      </c>
      <c r="AE48" s="195"/>
      <c r="AF48" s="195"/>
      <c r="AG48" s="195"/>
      <c r="AH48" s="195"/>
      <c r="AI48" s="195"/>
      <c r="AJ48" s="195"/>
      <c r="AK48" s="195"/>
      <c r="AL48" s="195"/>
      <c r="AM48" s="195"/>
      <c r="AN48" s="195"/>
      <c r="AO48" s="195"/>
      <c r="AP48" s="195"/>
    </row>
    <row r="49" spans="1:42" x14ac:dyDescent="0.15">
      <c r="A49" s="96" t="s">
        <v>394</v>
      </c>
      <c r="B49" s="468">
        <f t="shared" ref="B49:J49" si="13">B9/B29</f>
        <v>7.7156990578835127E-2</v>
      </c>
      <c r="C49" s="466">
        <f t="shared" si="13"/>
        <v>6.3511587789694748E-2</v>
      </c>
      <c r="D49" s="466">
        <f t="shared" si="13"/>
        <v>7.2083408232967827E-2</v>
      </c>
      <c r="E49" s="466">
        <f t="shared" si="13"/>
        <v>7.0908485223433113E-2</v>
      </c>
      <c r="F49" s="466">
        <f t="shared" si="13"/>
        <v>0.39464882943143814</v>
      </c>
      <c r="G49" s="466">
        <f t="shared" si="13"/>
        <v>0.14388657284483491</v>
      </c>
      <c r="H49" s="466">
        <f t="shared" si="13"/>
        <v>7.1384498046474829E-2</v>
      </c>
      <c r="I49" s="466">
        <f t="shared" si="13"/>
        <v>6.7991804974959644E-2</v>
      </c>
      <c r="J49" s="466">
        <f t="shared" si="13"/>
        <v>8.6987372792624043E-2</v>
      </c>
      <c r="K49" s="466">
        <f t="shared" ref="K49:M49" si="14">K9/K29</f>
        <v>7.5031970841118734E-2</v>
      </c>
      <c r="L49" s="466">
        <f t="shared" si="14"/>
        <v>6.9651603810734444E-2</v>
      </c>
      <c r="M49" s="466">
        <f t="shared" si="14"/>
        <v>6.4781107693134346E-2</v>
      </c>
      <c r="N49" s="466">
        <f t="shared" si="5"/>
        <v>4.0797788255769074E-2</v>
      </c>
      <c r="O49" s="466">
        <f t="shared" si="5"/>
        <v>4.5590461900912489E-2</v>
      </c>
      <c r="P49" s="466">
        <f t="shared" ref="P49:T49" si="15">P9/P29</f>
        <v>6.9223605235070929E-2</v>
      </c>
      <c r="Q49" s="466">
        <f t="shared" si="15"/>
        <v>3.7944958332140097E-4</v>
      </c>
      <c r="R49" s="466">
        <f t="shared" si="15"/>
        <v>2.7402599384609604E-2</v>
      </c>
      <c r="S49" s="466">
        <f t="shared" si="15"/>
        <v>2.5596275724632533E-2</v>
      </c>
      <c r="T49" s="467">
        <f t="shared" si="15"/>
        <v>9.090970959020242E-2</v>
      </c>
      <c r="AE49" s="195"/>
      <c r="AF49" s="195"/>
      <c r="AG49" s="195"/>
      <c r="AH49" s="195"/>
      <c r="AI49" s="195"/>
      <c r="AJ49" s="195"/>
      <c r="AK49" s="195"/>
      <c r="AL49" s="195"/>
      <c r="AM49" s="195"/>
      <c r="AN49" s="195"/>
      <c r="AO49" s="195"/>
      <c r="AP49" s="195"/>
    </row>
    <row r="50" spans="1:42" x14ac:dyDescent="0.15">
      <c r="A50" s="96" t="s">
        <v>395</v>
      </c>
      <c r="B50" s="468">
        <f t="shared" ref="B50:J50" si="16">B10/B30</f>
        <v>7.3401596747976777E-2</v>
      </c>
      <c r="C50" s="466">
        <f t="shared" si="16"/>
        <v>6.1102722354976324E-2</v>
      </c>
      <c r="D50" s="466">
        <f t="shared" si="16"/>
        <v>6.8101623147494711E-2</v>
      </c>
      <c r="E50" s="466">
        <f t="shared" si="16"/>
        <v>6.765859052980798E-2</v>
      </c>
      <c r="F50" s="466">
        <f t="shared" si="16"/>
        <v>0.35031963470319633</v>
      </c>
      <c r="G50" s="466">
        <f t="shared" si="16"/>
        <v>0.13059519542916503</v>
      </c>
      <c r="H50" s="466">
        <f t="shared" si="16"/>
        <v>6.9518168995940419E-2</v>
      </c>
      <c r="I50" s="466">
        <f t="shared" si="16"/>
        <v>6.4541746849667736E-2</v>
      </c>
      <c r="J50" s="466">
        <f t="shared" si="16"/>
        <v>8.6239325656721183E-2</v>
      </c>
      <c r="K50" s="466">
        <f t="shared" ref="K50:M50" si="17">K10/K30</f>
        <v>7.0427695476949242E-2</v>
      </c>
      <c r="L50" s="466">
        <f t="shared" si="17"/>
        <v>6.5966365779020639E-2</v>
      </c>
      <c r="M50" s="466">
        <f t="shared" si="17"/>
        <v>6.0739677669454477E-2</v>
      </c>
      <c r="N50" s="466">
        <f t="shared" si="5"/>
        <v>3.8268426089955523E-2</v>
      </c>
      <c r="O50" s="466">
        <f t="shared" si="5"/>
        <v>4.1940274789291306E-2</v>
      </c>
      <c r="P50" s="466">
        <f t="shared" ref="P50:T50" si="18">P10/P30</f>
        <v>6.4991236883484335E-2</v>
      </c>
      <c r="Q50" s="466">
        <f t="shared" si="18"/>
        <v>3.9751947845444429E-4</v>
      </c>
      <c r="R50" s="466">
        <f t="shared" si="18"/>
        <v>2.6864065666424974E-2</v>
      </c>
      <c r="S50" s="466">
        <f t="shared" si="18"/>
        <v>2.4892352699769846E-2</v>
      </c>
      <c r="T50" s="467">
        <f t="shared" si="18"/>
        <v>8.0749439628637995E-2</v>
      </c>
      <c r="AE50" s="195"/>
      <c r="AF50" s="195"/>
      <c r="AG50" s="195"/>
      <c r="AH50" s="195"/>
      <c r="AI50" s="195"/>
      <c r="AJ50" s="195"/>
      <c r="AK50" s="195"/>
      <c r="AL50" s="195"/>
      <c r="AM50" s="195"/>
      <c r="AN50" s="195"/>
      <c r="AO50" s="195"/>
      <c r="AP50" s="195"/>
    </row>
    <row r="51" spans="1:42" x14ac:dyDescent="0.15">
      <c r="A51" s="96" t="s">
        <v>436</v>
      </c>
      <c r="B51" s="468">
        <f t="shared" ref="B51:J51" si="19">B11/B31</f>
        <v>8.0332338523464039E-2</v>
      </c>
      <c r="C51" s="466">
        <f t="shared" si="19"/>
        <v>6.8890553621527933E-2</v>
      </c>
      <c r="D51" s="466">
        <f t="shared" si="19"/>
        <v>7.5333458575990983E-2</v>
      </c>
      <c r="E51" s="466">
        <f t="shared" si="19"/>
        <v>7.5231879079354178E-2</v>
      </c>
      <c r="F51" s="466">
        <f t="shared" si="19"/>
        <v>0.58225220550077839</v>
      </c>
      <c r="G51" s="466">
        <f t="shared" si="19"/>
        <v>0.14725009989633944</v>
      </c>
      <c r="H51" s="466">
        <f t="shared" si="19"/>
        <v>7.9762606163013033E-2</v>
      </c>
      <c r="I51" s="466">
        <f t="shared" si="19"/>
        <v>7.1658012385196757E-2</v>
      </c>
      <c r="J51" s="466">
        <f t="shared" si="19"/>
        <v>9.27792889834715E-2</v>
      </c>
      <c r="K51" s="466">
        <f t="shared" ref="K51:M51" si="20">K11/K31</f>
        <v>7.700103464065354E-2</v>
      </c>
      <c r="L51" s="466">
        <f t="shared" si="20"/>
        <v>7.3334069315251924E-2</v>
      </c>
      <c r="M51" s="466">
        <f t="shared" si="20"/>
        <v>6.797661583692606E-2</v>
      </c>
      <c r="N51" s="466">
        <f t="shared" si="5"/>
        <v>4.0029255636965189E-2</v>
      </c>
      <c r="O51" s="466">
        <f t="shared" si="5"/>
        <v>4.436333562152938E-2</v>
      </c>
      <c r="P51" s="466">
        <f t="shared" ref="P51:T51" si="21">P11/P31</f>
        <v>7.1145040825919673E-2</v>
      </c>
      <c r="Q51" s="466">
        <f t="shared" si="21"/>
        <v>3.0303686226974607E-4</v>
      </c>
      <c r="R51" s="466">
        <f t="shared" si="21"/>
        <v>2.7100535690894174E-2</v>
      </c>
      <c r="S51" s="466">
        <f t="shared" si="21"/>
        <v>2.5015588104726767E-2</v>
      </c>
      <c r="T51" s="467">
        <f t="shared" si="21"/>
        <v>8.4975490678583385E-2</v>
      </c>
      <c r="AE51" s="195"/>
      <c r="AF51" s="195"/>
      <c r="AG51" s="195"/>
      <c r="AH51" s="195"/>
      <c r="AI51" s="195"/>
      <c r="AJ51" s="195"/>
      <c r="AK51" s="195"/>
      <c r="AL51" s="195"/>
      <c r="AM51" s="195"/>
      <c r="AN51" s="195"/>
      <c r="AO51" s="195"/>
      <c r="AP51" s="195"/>
    </row>
    <row r="52" spans="1:42" x14ac:dyDescent="0.15">
      <c r="A52" s="96" t="s">
        <v>439</v>
      </c>
      <c r="B52" s="468">
        <f t="shared" ref="B52:J52" si="22">B12/B32</f>
        <v>7.7566686295461595E-2</v>
      </c>
      <c r="C52" s="466">
        <f t="shared" si="22"/>
        <v>6.7537562490634917E-2</v>
      </c>
      <c r="D52" s="466">
        <f t="shared" si="22"/>
        <v>7.4394804172407E-2</v>
      </c>
      <c r="E52" s="466">
        <f t="shared" si="22"/>
        <v>7.4139796580826658E-2</v>
      </c>
      <c r="F52" s="466">
        <f t="shared" si="22"/>
        <v>0.57070422535211263</v>
      </c>
      <c r="G52" s="466">
        <f t="shared" si="22"/>
        <v>0.13841978825250961</v>
      </c>
      <c r="H52" s="466">
        <f t="shared" si="22"/>
        <v>7.8848871543789681E-2</v>
      </c>
      <c r="I52" s="466">
        <f t="shared" si="22"/>
        <v>7.0061015457680634E-2</v>
      </c>
      <c r="J52" s="466">
        <f t="shared" si="22"/>
        <v>9.0341457292344857E-2</v>
      </c>
      <c r="K52" s="466">
        <f t="shared" ref="K52:M52" si="23">K12/K32</f>
        <v>7.4972586296953539E-2</v>
      </c>
      <c r="L52" s="466">
        <f t="shared" si="23"/>
        <v>7.248174763501565E-2</v>
      </c>
      <c r="M52" s="466">
        <f t="shared" si="23"/>
        <v>6.6667329627382935E-2</v>
      </c>
      <c r="N52" s="466">
        <f t="shared" si="5"/>
        <v>3.924926364819508E-2</v>
      </c>
      <c r="O52" s="466">
        <f t="shared" si="5"/>
        <v>4.3261113948779441E-2</v>
      </c>
      <c r="P52" s="466">
        <f t="shared" ref="P52:T52" si="24">P12/P32</f>
        <v>6.9425009540770896E-2</v>
      </c>
      <c r="Q52" s="466">
        <f t="shared" si="24"/>
        <v>5.0198457264229298E-4</v>
      </c>
      <c r="R52" s="466">
        <f t="shared" si="24"/>
        <v>2.5881889939011176E-2</v>
      </c>
      <c r="S52" s="466">
        <f t="shared" si="24"/>
        <v>2.3757447385452879E-2</v>
      </c>
      <c r="T52" s="467">
        <f t="shared" si="24"/>
        <v>8.4443800257875942E-2</v>
      </c>
      <c r="AE52" s="195"/>
      <c r="AF52" s="195"/>
      <c r="AG52" s="195"/>
      <c r="AH52" s="195"/>
      <c r="AI52" s="195"/>
      <c r="AJ52" s="195"/>
      <c r="AK52" s="195"/>
      <c r="AL52" s="195"/>
      <c r="AM52" s="195"/>
      <c r="AN52" s="195"/>
      <c r="AO52" s="195"/>
      <c r="AP52" s="195"/>
    </row>
    <row r="53" spans="1:42" x14ac:dyDescent="0.15">
      <c r="A53" s="96" t="s">
        <v>438</v>
      </c>
      <c r="B53" s="468">
        <f t="shared" ref="B53:J53" si="25">B13/B33</f>
        <v>7.6145960411985625E-2</v>
      </c>
      <c r="C53" s="466">
        <f t="shared" si="25"/>
        <v>6.9566998843964473E-2</v>
      </c>
      <c r="D53" s="466">
        <f t="shared" si="25"/>
        <v>7.6235741444866917E-2</v>
      </c>
      <c r="E53" s="466">
        <f t="shared" si="25"/>
        <v>7.6574482918893794E-2</v>
      </c>
      <c r="F53" s="466">
        <f t="shared" si="25"/>
        <v>1.1213968044803162</v>
      </c>
      <c r="G53" s="466">
        <f t="shared" si="25"/>
        <v>0.13351335017278518</v>
      </c>
      <c r="H53" s="466">
        <f t="shared" si="25"/>
        <v>7.7079363795796038E-2</v>
      </c>
      <c r="I53" s="466">
        <f t="shared" si="25"/>
        <v>7.09866975130133E-2</v>
      </c>
      <c r="J53" s="466">
        <f t="shared" si="25"/>
        <v>9.2176430903213785E-2</v>
      </c>
      <c r="K53" s="466">
        <f t="shared" ref="K53:M53" si="26">K13/K33</f>
        <v>7.6312188011978838E-2</v>
      </c>
      <c r="L53" s="466">
        <f t="shared" si="26"/>
        <v>7.2895901889453885E-2</v>
      </c>
      <c r="M53" s="466">
        <f t="shared" si="26"/>
        <v>6.7661164941297897E-2</v>
      </c>
      <c r="N53" s="466">
        <f t="shared" si="5"/>
        <v>4.0281702218294323E-2</v>
      </c>
      <c r="O53" s="466">
        <f t="shared" si="5"/>
        <v>4.1695350114397366E-2</v>
      </c>
      <c r="P53" s="466">
        <f t="shared" ref="P53:T53" si="27">P13/P33</f>
        <v>7.03680587909528E-2</v>
      </c>
      <c r="Q53" s="466">
        <f t="shared" si="27"/>
        <v>5.3883554802096106E-4</v>
      </c>
      <c r="R53" s="466">
        <f t="shared" si="27"/>
        <v>2.5891569915136855E-2</v>
      </c>
      <c r="S53" s="466">
        <f t="shared" si="27"/>
        <v>2.3536599412085794E-2</v>
      </c>
      <c r="T53" s="467">
        <f t="shared" si="27"/>
        <v>8.4359389502837112E-2</v>
      </c>
      <c r="AE53" s="195"/>
      <c r="AF53" s="195"/>
      <c r="AG53" s="195"/>
      <c r="AH53" s="195"/>
      <c r="AI53" s="195"/>
      <c r="AJ53" s="195"/>
      <c r="AK53" s="195"/>
      <c r="AL53" s="195"/>
      <c r="AM53" s="195"/>
      <c r="AN53" s="195"/>
      <c r="AO53" s="195"/>
      <c r="AP53" s="195"/>
    </row>
    <row r="54" spans="1:42" x14ac:dyDescent="0.15">
      <c r="A54" s="96" t="s">
        <v>947</v>
      </c>
      <c r="B54" s="468">
        <f t="shared" ref="B54:J54" si="28">B14/B34</f>
        <v>8.4828882485006585E-2</v>
      </c>
      <c r="C54" s="466">
        <f t="shared" si="28"/>
        <v>8.5481497215858224E-2</v>
      </c>
      <c r="D54" s="466">
        <f t="shared" si="28"/>
        <v>9.2310515690952472E-2</v>
      </c>
      <c r="E54" s="466">
        <f t="shared" si="28"/>
        <v>9.2484943702539929E-2</v>
      </c>
      <c r="F54" s="466">
        <f t="shared" si="28"/>
        <v>0.54792914821568117</v>
      </c>
      <c r="G54" s="466">
        <f t="shared" si="28"/>
        <v>0.13957884433125881</v>
      </c>
      <c r="H54" s="466">
        <f t="shared" si="28"/>
        <v>8.8640297562697104E-2</v>
      </c>
      <c r="I54" s="466">
        <f t="shared" si="28"/>
        <v>8.6814297445337807E-2</v>
      </c>
      <c r="J54" s="466">
        <f t="shared" si="28"/>
        <v>0.1093571371379813</v>
      </c>
      <c r="K54" s="466">
        <f t="shared" ref="K54:M54" si="29">K14/K34</f>
        <v>9.1238833636879707E-2</v>
      </c>
      <c r="L54" s="466">
        <f t="shared" si="29"/>
        <v>8.8589216856822334E-2</v>
      </c>
      <c r="M54" s="466">
        <f t="shared" si="29"/>
        <v>8.3613557380116263E-2</v>
      </c>
      <c r="N54" s="466">
        <f t="shared" ref="N54:O54" si="30">N14/N34</f>
        <v>4.5326183840070172E-2</v>
      </c>
      <c r="O54" s="466">
        <f t="shared" si="30"/>
        <v>4.4675838129318447E-2</v>
      </c>
      <c r="P54" s="466">
        <f t="shared" ref="P54:T54" si="31">P14/P34</f>
        <v>8.547750652475658E-2</v>
      </c>
      <c r="Q54" s="466">
        <f t="shared" si="31"/>
        <v>7.130359845493536E-4</v>
      </c>
      <c r="R54" s="466">
        <f t="shared" si="31"/>
        <v>2.6146334559864138E-2</v>
      </c>
      <c r="S54" s="466">
        <f t="shared" si="31"/>
        <v>2.3286032699215663E-2</v>
      </c>
      <c r="T54" s="467">
        <f t="shared" si="31"/>
        <v>9.7329644241377522E-2</v>
      </c>
      <c r="AE54" s="195"/>
      <c r="AF54" s="195"/>
      <c r="AG54" s="195"/>
      <c r="AH54" s="195"/>
      <c r="AI54" s="195"/>
      <c r="AJ54" s="195"/>
      <c r="AK54" s="195"/>
      <c r="AL54" s="195"/>
      <c r="AM54" s="195"/>
      <c r="AN54" s="195"/>
      <c r="AO54" s="195"/>
      <c r="AP54" s="195"/>
    </row>
    <row r="55" spans="1:42" x14ac:dyDescent="0.15">
      <c r="A55" s="96" t="s">
        <v>935</v>
      </c>
      <c r="B55" s="468">
        <f t="shared" ref="B55:J55" si="32">B15/B35</f>
        <v>8.7460911223309859E-2</v>
      </c>
      <c r="C55" s="466">
        <f t="shared" si="32"/>
        <v>8.8640492196719572E-2</v>
      </c>
      <c r="D55" s="466">
        <f t="shared" si="32"/>
        <v>9.7090844190612174E-2</v>
      </c>
      <c r="E55" s="466">
        <f t="shared" si="32"/>
        <v>9.6556886227544908E-2</v>
      </c>
      <c r="F55" s="466">
        <f t="shared" si="32"/>
        <v>0.73088209908510271</v>
      </c>
      <c r="G55" s="466">
        <f t="shared" si="32"/>
        <v>0.14557894134805113</v>
      </c>
      <c r="H55" s="466">
        <f t="shared" si="32"/>
        <v>8.9752418655076271E-2</v>
      </c>
      <c r="I55" s="466">
        <f t="shared" si="32"/>
        <v>9.1200148589272556E-2</v>
      </c>
      <c r="J55" s="466">
        <f t="shared" si="32"/>
        <v>0.11201708587987938</v>
      </c>
      <c r="K55" s="466">
        <f t="shared" ref="K55:T55" si="33">K15/K35</f>
        <v>9.5510536382443639E-2</v>
      </c>
      <c r="L55" s="466">
        <f t="shared" si="33"/>
        <v>9.3174222298397461E-2</v>
      </c>
      <c r="M55" s="466">
        <f t="shared" si="33"/>
        <v>8.8029638991711096E-2</v>
      </c>
      <c r="N55" s="466">
        <f t="shared" si="33"/>
        <v>4.6444584554419854E-2</v>
      </c>
      <c r="O55" s="466">
        <f t="shared" si="33"/>
        <v>4.5366164758586361E-2</v>
      </c>
      <c r="P55" s="466">
        <f t="shared" si="33"/>
        <v>8.9940585302977327E-2</v>
      </c>
      <c r="Q55" s="466">
        <f t="shared" si="33"/>
        <v>5.7556710064527296E-4</v>
      </c>
      <c r="R55" s="466">
        <f t="shared" si="33"/>
        <v>2.5531785055209814E-2</v>
      </c>
      <c r="S55" s="466">
        <f t="shared" si="33"/>
        <v>2.2190298842620082E-2</v>
      </c>
      <c r="T55" s="467">
        <f t="shared" si="33"/>
        <v>0.1003469394647863</v>
      </c>
      <c r="AE55" s="195"/>
      <c r="AF55" s="195"/>
      <c r="AG55" s="195"/>
      <c r="AH55" s="195"/>
      <c r="AI55" s="195"/>
      <c r="AJ55" s="195"/>
      <c r="AK55" s="195"/>
      <c r="AL55" s="195"/>
      <c r="AM55" s="195"/>
      <c r="AN55" s="195"/>
      <c r="AO55" s="195"/>
      <c r="AP55" s="195"/>
    </row>
    <row r="56" spans="1:42" x14ac:dyDescent="0.15">
      <c r="A56" s="96" t="s">
        <v>948</v>
      </c>
      <c r="B56" s="468">
        <f>B16/B36</f>
        <v>8.4974286434230092E-2</v>
      </c>
      <c r="C56" s="477">
        <f t="shared" ref="C56:T56" si="34">C16/C36</f>
        <v>8.4116756028948567E-2</v>
      </c>
      <c r="D56" s="466">
        <f t="shared" si="34"/>
        <v>9.3889983873857732E-2</v>
      </c>
      <c r="E56" s="466">
        <f t="shared" si="34"/>
        <v>9.3266031891705861E-2</v>
      </c>
      <c r="F56" s="466">
        <f t="shared" si="34"/>
        <v>1.0398449278483739</v>
      </c>
      <c r="G56" s="466">
        <f t="shared" si="34"/>
        <v>0.14037459156888552</v>
      </c>
      <c r="H56" s="466">
        <f t="shared" si="34"/>
        <v>8.7852172037336043E-2</v>
      </c>
      <c r="I56" s="466">
        <f t="shared" si="34"/>
        <v>8.8689081855558183E-2</v>
      </c>
      <c r="J56" s="466">
        <f t="shared" si="34"/>
        <v>0.10909064312209393</v>
      </c>
      <c r="K56" s="466">
        <f t="shared" si="34"/>
        <v>9.3389092382222372E-2</v>
      </c>
      <c r="L56" s="466">
        <f t="shared" si="34"/>
        <v>9.0120017533500213E-2</v>
      </c>
      <c r="M56" s="466">
        <f t="shared" si="34"/>
        <v>8.5513910704896126E-2</v>
      </c>
      <c r="N56" s="466">
        <f t="shared" si="34"/>
        <v>4.6452355626369485E-2</v>
      </c>
      <c r="O56" s="466">
        <f t="shared" si="34"/>
        <v>4.595924254302685E-2</v>
      </c>
      <c r="P56" s="466">
        <f t="shared" si="34"/>
        <v>8.760753861430802E-2</v>
      </c>
      <c r="Q56" s="466">
        <f t="shared" si="34"/>
        <v>8.4579244830340411E-4</v>
      </c>
      <c r="R56" s="466">
        <f t="shared" si="34"/>
        <v>2.5325133689839571E-2</v>
      </c>
      <c r="S56" s="466">
        <f t="shared" si="34"/>
        <v>2.2113754472527461E-2</v>
      </c>
      <c r="T56" s="467">
        <f t="shared" si="34"/>
        <v>9.7879695338603606E-2</v>
      </c>
      <c r="AE56" s="195"/>
      <c r="AF56" s="195"/>
      <c r="AG56" s="195"/>
      <c r="AH56" s="195"/>
      <c r="AI56" s="195"/>
      <c r="AJ56" s="195"/>
      <c r="AK56" s="195"/>
      <c r="AL56" s="195"/>
      <c r="AM56" s="195"/>
      <c r="AN56" s="195"/>
      <c r="AO56" s="195"/>
      <c r="AP56" s="195"/>
    </row>
    <row r="57" spans="1:42" x14ac:dyDescent="0.15">
      <c r="A57" s="103" t="s">
        <v>949</v>
      </c>
      <c r="B57" s="469">
        <f>B17/B37</f>
        <v>8.6342787647053609E-2</v>
      </c>
      <c r="C57" s="470">
        <f>C17/C37</f>
        <v>8.6478678640959622E-2</v>
      </c>
      <c r="D57" s="470">
        <f t="shared" ref="D57:T57" si="35">D17/D37</f>
        <v>9.6191668156624346E-2</v>
      </c>
      <c r="E57" s="470">
        <f t="shared" si="35"/>
        <v>9.5493520222387537E-2</v>
      </c>
      <c r="F57" s="470">
        <f t="shared" si="35"/>
        <v>1.1295761078998072</v>
      </c>
      <c r="G57" s="470">
        <f t="shared" si="35"/>
        <v>0.14441288854126408</v>
      </c>
      <c r="H57" s="470">
        <f t="shared" si="35"/>
        <v>8.9008579781523392E-2</v>
      </c>
      <c r="I57" s="470">
        <f t="shared" si="35"/>
        <v>9.0351887270098824E-2</v>
      </c>
      <c r="J57" s="470">
        <f t="shared" si="35"/>
        <v>0.11127667567113086</v>
      </c>
      <c r="K57" s="470">
        <f t="shared" si="35"/>
        <v>9.4909744334046073E-2</v>
      </c>
      <c r="L57" s="470">
        <f t="shared" si="35"/>
        <v>9.1708642383087305E-2</v>
      </c>
      <c r="M57" s="470">
        <f t="shared" si="35"/>
        <v>8.7036652793204036E-2</v>
      </c>
      <c r="N57" s="470">
        <f t="shared" si="35"/>
        <v>4.6831521399469667E-2</v>
      </c>
      <c r="O57" s="470">
        <f t="shared" si="35"/>
        <v>4.4803669207746616E-2</v>
      </c>
      <c r="P57" s="470">
        <f t="shared" si="35"/>
        <v>8.9260522406714116E-2</v>
      </c>
      <c r="Q57" s="470">
        <f t="shared" si="35"/>
        <v>8.9790386422091827E-4</v>
      </c>
      <c r="R57" s="470">
        <f t="shared" si="35"/>
        <v>2.5583773167045208E-2</v>
      </c>
      <c r="S57" s="470">
        <f t="shared" si="35"/>
        <v>2.1909422496328171E-2</v>
      </c>
      <c r="T57" s="471">
        <f t="shared" si="35"/>
        <v>9.7317599734112206E-2</v>
      </c>
      <c r="AE57" s="195"/>
      <c r="AF57" s="195"/>
      <c r="AG57" s="195"/>
      <c r="AH57" s="195"/>
      <c r="AI57" s="195"/>
      <c r="AJ57" s="195"/>
      <c r="AK57" s="195"/>
      <c r="AL57" s="195"/>
      <c r="AM57" s="195"/>
      <c r="AN57" s="195"/>
      <c r="AO57" s="195"/>
      <c r="AP57" s="195"/>
    </row>
    <row r="58" spans="1:42" x14ac:dyDescent="0.15">
      <c r="A58" s="49" t="s">
        <v>950</v>
      </c>
      <c r="AE58" s="195"/>
      <c r="AF58" s="195"/>
      <c r="AG58" s="195"/>
      <c r="AH58" s="195"/>
      <c r="AI58" s="195"/>
      <c r="AJ58" s="195"/>
      <c r="AK58" s="195"/>
      <c r="AL58" s="195"/>
      <c r="AM58" s="195"/>
      <c r="AN58" s="195"/>
      <c r="AO58" s="195"/>
      <c r="AP58" s="195"/>
    </row>
    <row r="61" spans="1:42" x14ac:dyDescent="0.15">
      <c r="B61" s="254"/>
      <c r="C61" s="255"/>
      <c r="D61" s="255"/>
      <c r="E61" s="255"/>
      <c r="F61" s="255"/>
      <c r="G61" s="255"/>
      <c r="H61" s="255"/>
      <c r="I61" s="255"/>
      <c r="J61" s="255"/>
      <c r="K61" s="255"/>
      <c r="L61" s="255"/>
      <c r="M61" s="255"/>
      <c r="N61" s="255"/>
      <c r="O61" s="255"/>
      <c r="P61" s="255"/>
      <c r="Q61" s="255"/>
      <c r="R61" s="255"/>
      <c r="S61" s="255"/>
      <c r="T61" s="255"/>
      <c r="U61" s="255"/>
      <c r="V61" s="255"/>
      <c r="W61" s="255"/>
      <c r="X61" s="255"/>
    </row>
    <row r="62" spans="1:42" x14ac:dyDescent="0.15">
      <c r="B62" s="196"/>
      <c r="C62" s="197"/>
      <c r="D62" s="197"/>
      <c r="E62" s="197"/>
      <c r="F62" s="197"/>
      <c r="G62" s="197"/>
      <c r="H62" s="197"/>
      <c r="I62" s="197"/>
      <c r="J62" s="197"/>
      <c r="K62" s="197"/>
      <c r="L62" s="197"/>
      <c r="M62" s="197"/>
      <c r="N62" s="197"/>
      <c r="O62" s="197"/>
      <c r="P62" s="197"/>
      <c r="Q62" s="197"/>
      <c r="R62" s="197"/>
      <c r="S62" s="197"/>
      <c r="T62" s="197"/>
      <c r="U62" s="197"/>
      <c r="V62" s="197"/>
      <c r="W62" s="197"/>
      <c r="X62" s="197"/>
    </row>
    <row r="63" spans="1:42" x14ac:dyDescent="0.15">
      <c r="B63" s="198"/>
      <c r="C63" s="197"/>
      <c r="D63" s="197"/>
      <c r="E63" s="197"/>
      <c r="F63" s="197"/>
      <c r="G63" s="197"/>
      <c r="H63" s="197"/>
      <c r="I63" s="197"/>
      <c r="J63" s="197"/>
      <c r="K63" s="197"/>
      <c r="L63" s="197"/>
      <c r="M63" s="197"/>
      <c r="N63" s="197"/>
      <c r="O63" s="197"/>
      <c r="P63" s="197"/>
      <c r="Q63" s="197"/>
      <c r="R63" s="197"/>
      <c r="S63" s="197"/>
      <c r="T63" s="197"/>
      <c r="U63" s="197"/>
      <c r="V63" s="197"/>
      <c r="W63" s="197"/>
      <c r="X63" s="199"/>
    </row>
    <row r="64" spans="1:42" x14ac:dyDescent="0.15">
      <c r="B64" s="198"/>
      <c r="C64" s="197"/>
      <c r="D64" s="197"/>
      <c r="E64" s="197"/>
      <c r="F64" s="197"/>
      <c r="G64" s="197"/>
      <c r="H64" s="197"/>
      <c r="I64" s="197"/>
      <c r="J64" s="197"/>
      <c r="K64" s="197"/>
      <c r="L64" s="197"/>
      <c r="M64" s="197"/>
      <c r="N64" s="197"/>
      <c r="O64" s="197"/>
      <c r="P64" s="197"/>
      <c r="Q64" s="197"/>
      <c r="R64" s="197"/>
      <c r="S64" s="197"/>
      <c r="T64" s="197"/>
      <c r="U64" s="197"/>
      <c r="V64" s="197"/>
      <c r="W64" s="197"/>
      <c r="X64" s="238"/>
    </row>
    <row r="65" spans="2:24" x14ac:dyDescent="0.15">
      <c r="B65" s="198"/>
      <c r="C65" s="197"/>
      <c r="D65" s="197"/>
      <c r="E65" s="197"/>
      <c r="F65" s="197"/>
      <c r="G65" s="197"/>
      <c r="H65" s="197"/>
      <c r="I65" s="197"/>
      <c r="J65" s="197"/>
      <c r="K65" s="197"/>
      <c r="L65" s="197"/>
      <c r="M65" s="197"/>
      <c r="N65" s="197"/>
      <c r="O65" s="197"/>
      <c r="P65" s="197"/>
      <c r="Q65" s="197"/>
      <c r="R65" s="197"/>
      <c r="S65" s="197"/>
      <c r="T65" s="197"/>
      <c r="U65" s="197"/>
      <c r="V65" s="197"/>
      <c r="W65" s="197"/>
      <c r="X65" s="238"/>
    </row>
    <row r="66" spans="2:24" x14ac:dyDescent="0.15">
      <c r="B66" s="198"/>
      <c r="C66" s="197"/>
      <c r="D66" s="197"/>
      <c r="E66" s="197"/>
      <c r="F66" s="197"/>
      <c r="G66" s="197"/>
      <c r="H66" s="197"/>
      <c r="I66" s="197"/>
      <c r="J66" s="197"/>
      <c r="K66" s="197"/>
      <c r="L66" s="197"/>
      <c r="M66" s="197"/>
      <c r="N66" s="197"/>
      <c r="O66" s="197"/>
      <c r="P66" s="197"/>
      <c r="Q66" s="197"/>
      <c r="R66" s="197"/>
      <c r="S66" s="197"/>
      <c r="T66" s="197"/>
      <c r="U66" s="197"/>
      <c r="V66" s="197"/>
      <c r="W66" s="197"/>
      <c r="X66" s="238"/>
    </row>
    <row r="67" spans="2:24" x14ac:dyDescent="0.15">
      <c r="B67" s="198"/>
      <c r="C67" s="197"/>
      <c r="D67" s="197"/>
      <c r="E67" s="197"/>
      <c r="F67" s="197"/>
      <c r="G67" s="197"/>
      <c r="H67" s="197"/>
      <c r="I67" s="197"/>
      <c r="J67" s="197"/>
      <c r="K67" s="197"/>
      <c r="L67" s="197"/>
      <c r="M67" s="197"/>
      <c r="N67" s="197"/>
      <c r="O67" s="197"/>
      <c r="P67" s="197"/>
      <c r="Q67" s="197"/>
      <c r="R67" s="197"/>
      <c r="S67" s="197"/>
      <c r="T67" s="197"/>
      <c r="U67" s="197"/>
      <c r="V67" s="197"/>
      <c r="W67" s="197"/>
      <c r="X67" s="238"/>
    </row>
    <row r="68" spans="2:24" x14ac:dyDescent="0.15">
      <c r="B68" s="198"/>
      <c r="C68" s="197"/>
      <c r="D68" s="197"/>
      <c r="E68" s="197"/>
      <c r="F68" s="197"/>
      <c r="G68" s="197"/>
      <c r="H68" s="197"/>
      <c r="I68" s="197"/>
      <c r="J68" s="197"/>
      <c r="K68" s="197"/>
      <c r="L68" s="197"/>
      <c r="M68" s="197"/>
      <c r="N68" s="197"/>
      <c r="O68" s="197"/>
      <c r="P68" s="197"/>
      <c r="Q68" s="197"/>
      <c r="R68" s="197"/>
      <c r="S68" s="197"/>
      <c r="T68" s="197"/>
      <c r="U68" s="197"/>
      <c r="V68" s="197"/>
      <c r="W68" s="197"/>
      <c r="X68" s="238"/>
    </row>
    <row r="69" spans="2:24" x14ac:dyDescent="0.15">
      <c r="B69" s="198"/>
      <c r="C69" s="199"/>
      <c r="D69" s="199"/>
      <c r="E69" s="199"/>
      <c r="F69" s="199"/>
      <c r="G69" s="199"/>
      <c r="H69" s="199"/>
      <c r="I69" s="199"/>
      <c r="J69" s="199"/>
      <c r="K69" s="199"/>
      <c r="L69" s="199"/>
      <c r="M69" s="199"/>
      <c r="N69" s="199"/>
      <c r="O69" s="199"/>
      <c r="P69" s="199"/>
      <c r="Q69" s="199"/>
      <c r="R69" s="199"/>
      <c r="S69" s="199"/>
      <c r="T69" s="199"/>
      <c r="U69" s="199"/>
      <c r="V69" s="199"/>
      <c r="W69" s="199"/>
      <c r="X69" s="238"/>
    </row>
    <row r="70" spans="2:24" x14ac:dyDescent="0.15">
      <c r="B70" s="198"/>
      <c r="C70" s="199"/>
      <c r="D70" s="199"/>
      <c r="E70" s="199"/>
      <c r="F70" s="199"/>
      <c r="G70" s="199"/>
      <c r="H70" s="199"/>
      <c r="I70" s="199"/>
      <c r="J70" s="199"/>
      <c r="K70" s="199"/>
      <c r="L70" s="199"/>
      <c r="M70" s="199"/>
      <c r="N70" s="199"/>
      <c r="O70" s="199"/>
      <c r="P70" s="199"/>
      <c r="Q70" s="199"/>
      <c r="R70" s="199"/>
      <c r="S70" s="199"/>
      <c r="T70" s="199"/>
      <c r="U70" s="199"/>
      <c r="V70" s="199"/>
      <c r="W70" s="199"/>
      <c r="X70" s="238"/>
    </row>
    <row r="71" spans="2:24" x14ac:dyDescent="0.15">
      <c r="B71" s="254"/>
      <c r="C71" s="238"/>
      <c r="D71" s="238"/>
      <c r="E71" s="238"/>
      <c r="F71" s="238"/>
      <c r="G71" s="238"/>
      <c r="H71" s="238"/>
      <c r="I71" s="238"/>
      <c r="J71" s="238"/>
      <c r="K71" s="238"/>
      <c r="L71" s="238"/>
      <c r="M71" s="238"/>
      <c r="N71" s="238"/>
      <c r="O71" s="238"/>
      <c r="P71" s="238"/>
      <c r="Q71" s="238"/>
      <c r="R71" s="238"/>
      <c r="S71" s="238"/>
      <c r="T71" s="238"/>
      <c r="U71" s="238"/>
      <c r="V71" s="238"/>
      <c r="W71" s="238"/>
      <c r="X71" s="238"/>
    </row>
    <row r="72" spans="2:24" x14ac:dyDescent="0.15">
      <c r="B72" s="254"/>
      <c r="C72" s="238"/>
      <c r="D72" s="238"/>
      <c r="E72" s="238"/>
      <c r="F72" s="238"/>
      <c r="G72" s="238"/>
      <c r="H72" s="238"/>
      <c r="I72" s="238"/>
      <c r="J72" s="238"/>
      <c r="K72" s="238"/>
      <c r="L72" s="238"/>
      <c r="M72" s="238"/>
      <c r="N72" s="238"/>
      <c r="O72" s="238"/>
      <c r="P72" s="238"/>
      <c r="Q72" s="238"/>
      <c r="R72" s="238"/>
      <c r="S72" s="238"/>
      <c r="T72" s="238"/>
      <c r="U72" s="238"/>
      <c r="V72" s="238"/>
      <c r="W72" s="238"/>
      <c r="X72" s="238"/>
    </row>
    <row r="73" spans="2:24" x14ac:dyDescent="0.15">
      <c r="B73" s="254"/>
      <c r="C73" s="238"/>
      <c r="D73" s="238"/>
      <c r="E73" s="238"/>
      <c r="F73" s="238"/>
      <c r="G73" s="238"/>
      <c r="H73" s="238"/>
      <c r="I73" s="238"/>
      <c r="J73" s="238"/>
      <c r="K73" s="238"/>
      <c r="L73" s="238"/>
      <c r="M73" s="238"/>
      <c r="N73" s="238"/>
      <c r="O73" s="238"/>
      <c r="P73" s="238"/>
      <c r="Q73" s="238"/>
      <c r="R73" s="238"/>
      <c r="S73" s="238"/>
      <c r="T73" s="238"/>
      <c r="U73" s="238"/>
      <c r="V73" s="238"/>
      <c r="W73" s="238"/>
      <c r="X73" s="238"/>
    </row>
    <row r="74" spans="2:24" x14ac:dyDescent="0.15">
      <c r="B74" s="254"/>
      <c r="C74" s="238"/>
      <c r="D74" s="238"/>
      <c r="E74" s="238"/>
      <c r="F74" s="238"/>
      <c r="G74" s="238"/>
      <c r="H74" s="238"/>
      <c r="I74" s="238"/>
      <c r="J74" s="238"/>
      <c r="K74" s="238"/>
      <c r="L74" s="238"/>
      <c r="M74" s="238"/>
      <c r="N74" s="238"/>
      <c r="O74" s="238"/>
      <c r="P74" s="238"/>
      <c r="Q74" s="238"/>
      <c r="R74" s="238"/>
      <c r="S74" s="238"/>
      <c r="T74" s="238"/>
      <c r="U74" s="238"/>
      <c r="V74" s="238"/>
      <c r="W74" s="238"/>
      <c r="X74" s="238"/>
    </row>
  </sheetData>
  <mergeCells count="54">
    <mergeCell ref="H4:H5"/>
    <mergeCell ref="C4:C5"/>
    <mergeCell ref="D4:D5"/>
    <mergeCell ref="E4:E5"/>
    <mergeCell ref="F4:F5"/>
    <mergeCell ref="G4:G5"/>
    <mergeCell ref="T4:T5"/>
    <mergeCell ref="I4:I5"/>
    <mergeCell ref="J4:J5"/>
    <mergeCell ref="K4:K5"/>
    <mergeCell ref="L4:L5"/>
    <mergeCell ref="M4:M5"/>
    <mergeCell ref="N4:N5"/>
    <mergeCell ref="O4:O5"/>
    <mergeCell ref="P4:P5"/>
    <mergeCell ref="Q4:Q5"/>
    <mergeCell ref="R4:R5"/>
    <mergeCell ref="S4:S5"/>
    <mergeCell ref="C24:C25"/>
    <mergeCell ref="D24:D25"/>
    <mergeCell ref="E24:E25"/>
    <mergeCell ref="F24:F25"/>
    <mergeCell ref="G24:G25"/>
    <mergeCell ref="S24:S25"/>
    <mergeCell ref="T24:T25"/>
    <mergeCell ref="I24:I25"/>
    <mergeCell ref="J24:J25"/>
    <mergeCell ref="K24:K25"/>
    <mergeCell ref="L24:L25"/>
    <mergeCell ref="M24:M25"/>
    <mergeCell ref="N24:N25"/>
    <mergeCell ref="H44:H45"/>
    <mergeCell ref="O24:O25"/>
    <mergeCell ref="P24:P25"/>
    <mergeCell ref="Q24:Q25"/>
    <mergeCell ref="R24:R25"/>
    <mergeCell ref="H24:H25"/>
    <mergeCell ref="C44:C45"/>
    <mergeCell ref="D44:D45"/>
    <mergeCell ref="E44:E45"/>
    <mergeCell ref="F44:F45"/>
    <mergeCell ref="G44:G45"/>
    <mergeCell ref="T44:T45"/>
    <mergeCell ref="I44:I45"/>
    <mergeCell ref="J44:J45"/>
    <mergeCell ref="K44:K45"/>
    <mergeCell ref="L44:L45"/>
    <mergeCell ref="M44:M45"/>
    <mergeCell ref="N44:N45"/>
    <mergeCell ref="O44:O45"/>
    <mergeCell ref="P44:P45"/>
    <mergeCell ref="Q44:Q45"/>
    <mergeCell ref="R44:R45"/>
    <mergeCell ref="S44:S45"/>
  </mergeCells>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BV58"/>
  <sheetViews>
    <sheetView workbookViewId="0">
      <selection activeCell="J34" sqref="J34:M34"/>
    </sheetView>
  </sheetViews>
  <sheetFormatPr defaultColWidth="9" defaultRowHeight="12" x14ac:dyDescent="0.15"/>
  <cols>
    <col min="1" max="1" width="11.125" style="49" customWidth="1"/>
    <col min="2" max="2" width="11.625" style="49" customWidth="1"/>
    <col min="3" max="5" width="9" style="49"/>
    <col min="6" max="7" width="11.625" style="49" customWidth="1"/>
    <col min="8" max="8" width="8.5" style="49" customWidth="1"/>
    <col min="9" max="9" width="11.75" style="49" customWidth="1"/>
    <col min="10" max="12" width="9" style="49"/>
    <col min="13" max="13" width="9.25" style="49" bestFit="1" customWidth="1"/>
    <col min="14" max="14" width="11.875" style="49" customWidth="1"/>
    <col min="15" max="18" width="9" style="49"/>
    <col min="19" max="19" width="10.25" style="49" bestFit="1" customWidth="1"/>
    <col min="20" max="16384" width="9" style="49"/>
  </cols>
  <sheetData>
    <row r="1" spans="1:74" x14ac:dyDescent="0.15">
      <c r="A1" s="54" t="s">
        <v>416</v>
      </c>
      <c r="I1" s="54" t="s">
        <v>417</v>
      </c>
    </row>
    <row r="2" spans="1:74" x14ac:dyDescent="0.15">
      <c r="A2" s="102"/>
      <c r="B2" s="51" t="s">
        <v>418</v>
      </c>
      <c r="C2" s="51"/>
      <c r="D2" s="51"/>
      <c r="E2" s="51"/>
      <c r="F2" s="102" t="s">
        <v>419</v>
      </c>
      <c r="G2" s="98" t="s">
        <v>85</v>
      </c>
      <c r="I2" s="102"/>
      <c r="J2" s="51" t="s">
        <v>420</v>
      </c>
      <c r="K2" s="51"/>
      <c r="L2" s="51"/>
      <c r="M2" s="102" t="s">
        <v>421</v>
      </c>
      <c r="N2" s="98" t="s">
        <v>422</v>
      </c>
    </row>
    <row r="3" spans="1:74" x14ac:dyDescent="0.15">
      <c r="A3" s="177"/>
      <c r="B3" s="49" t="s">
        <v>423</v>
      </c>
      <c r="C3" s="97" t="s">
        <v>424</v>
      </c>
      <c r="D3" s="102" t="s">
        <v>425</v>
      </c>
      <c r="E3" s="51" t="s">
        <v>426</v>
      </c>
      <c r="F3" s="177" t="s">
        <v>423</v>
      </c>
      <c r="G3" s="122"/>
      <c r="I3" s="177"/>
      <c r="J3" s="98" t="s">
        <v>424</v>
      </c>
      <c r="K3" s="51" t="s">
        <v>425</v>
      </c>
      <c r="L3" s="97" t="s">
        <v>426</v>
      </c>
      <c r="M3" s="177" t="s">
        <v>354</v>
      </c>
      <c r="N3" s="122" t="s">
        <v>427</v>
      </c>
    </row>
    <row r="4" spans="1:74" x14ac:dyDescent="0.15">
      <c r="A4" s="103" t="s">
        <v>428</v>
      </c>
      <c r="B4" s="151" t="s">
        <v>429</v>
      </c>
      <c r="C4" s="153" t="s">
        <v>430</v>
      </c>
      <c r="D4" s="150" t="s">
        <v>431</v>
      </c>
      <c r="E4" s="151" t="s">
        <v>432</v>
      </c>
      <c r="F4" s="150" t="s">
        <v>433</v>
      </c>
      <c r="G4" s="152" t="s">
        <v>434</v>
      </c>
      <c r="I4" s="103" t="s">
        <v>428</v>
      </c>
      <c r="J4" s="152" t="s">
        <v>429</v>
      </c>
      <c r="K4" s="151" t="s">
        <v>430</v>
      </c>
      <c r="L4" s="153" t="s">
        <v>431</v>
      </c>
      <c r="M4" s="150" t="s">
        <v>435</v>
      </c>
      <c r="N4" s="152" t="s">
        <v>433</v>
      </c>
    </row>
    <row r="5" spans="1:74" hidden="1" x14ac:dyDescent="0.15">
      <c r="A5" s="256" t="s">
        <v>373</v>
      </c>
      <c r="B5" s="246">
        <f>M5/N5</f>
        <v>0.120939292481562</v>
      </c>
      <c r="C5" s="245">
        <f t="shared" ref="C5:E21" si="0">J5/$N5</f>
        <v>8.4220342808742077E-2</v>
      </c>
      <c r="D5" s="244">
        <f t="shared" si="0"/>
        <v>1.3772166791186809E-2</v>
      </c>
      <c r="E5" s="245">
        <f t="shared" si="0"/>
        <v>2.2946782881633123E-2</v>
      </c>
      <c r="F5" s="244">
        <v>7.869559609700115E-2</v>
      </c>
      <c r="G5" s="246">
        <f t="shared" ref="G5:G21" si="1">B5+F5</f>
        <v>0.19963488857856315</v>
      </c>
      <c r="H5" s="49" t="s">
        <v>374</v>
      </c>
      <c r="I5" s="256" t="s">
        <v>373</v>
      </c>
      <c r="J5" s="257">
        <v>1562277</v>
      </c>
      <c r="K5" s="240">
        <v>255472</v>
      </c>
      <c r="L5" s="258">
        <v>425660</v>
      </c>
      <c r="M5" s="259">
        <f t="shared" ref="M5:M32" si="2">J5+K5+L5</f>
        <v>2243409</v>
      </c>
      <c r="N5" s="257">
        <v>18549877</v>
      </c>
      <c r="O5" s="49" t="s">
        <v>374</v>
      </c>
      <c r="AZ5" s="195"/>
      <c r="BA5" s="195"/>
      <c r="BB5" s="195"/>
      <c r="BC5" s="195"/>
      <c r="BD5" s="195"/>
      <c r="BE5" s="195"/>
      <c r="BF5" s="195"/>
      <c r="BG5" s="195"/>
      <c r="BH5" s="195"/>
      <c r="BI5" s="195"/>
      <c r="BJ5" s="195"/>
      <c r="BK5" s="195"/>
      <c r="BL5" s="195"/>
      <c r="BM5" s="195"/>
      <c r="BN5" s="195"/>
      <c r="BO5" s="195"/>
      <c r="BP5" s="195"/>
      <c r="BQ5" s="195"/>
      <c r="BR5" s="195"/>
      <c r="BS5" s="195"/>
      <c r="BT5" s="195"/>
      <c r="BU5" s="195"/>
      <c r="BV5" s="195"/>
    </row>
    <row r="6" spans="1:74" hidden="1" x14ac:dyDescent="0.15">
      <c r="A6" s="260" t="s">
        <v>375</v>
      </c>
      <c r="B6" s="250">
        <f t="shared" ref="B6:B21" si="3">M6/N6</f>
        <v>0.11768208523741169</v>
      </c>
      <c r="C6" s="249">
        <f t="shared" si="0"/>
        <v>8.0736274315296133E-2</v>
      </c>
      <c r="D6" s="248">
        <f t="shared" si="0"/>
        <v>1.3812416812079377E-2</v>
      </c>
      <c r="E6" s="249">
        <f t="shared" si="0"/>
        <v>2.3133394110036183E-2</v>
      </c>
      <c r="F6" s="248">
        <v>7.7810523611355917E-2</v>
      </c>
      <c r="G6" s="250">
        <f t="shared" si="1"/>
        <v>0.19549260884876762</v>
      </c>
      <c r="I6" s="260" t="s">
        <v>375</v>
      </c>
      <c r="J6" s="261">
        <v>1581780</v>
      </c>
      <c r="K6" s="243">
        <v>270612</v>
      </c>
      <c r="L6" s="262">
        <v>453228</v>
      </c>
      <c r="M6" s="263">
        <f t="shared" si="2"/>
        <v>2305620</v>
      </c>
      <c r="N6" s="261">
        <v>19591937</v>
      </c>
      <c r="AZ6" s="195"/>
      <c r="BA6" s="195"/>
      <c r="BB6" s="195"/>
      <c r="BC6" s="195"/>
      <c r="BD6" s="195"/>
      <c r="BE6" s="195"/>
      <c r="BF6" s="195"/>
      <c r="BG6" s="195"/>
      <c r="BH6" s="195"/>
      <c r="BI6" s="195"/>
      <c r="BJ6" s="195"/>
      <c r="BK6" s="195"/>
      <c r="BL6" s="195"/>
      <c r="BM6" s="195"/>
      <c r="BN6" s="195"/>
      <c r="BO6" s="195"/>
      <c r="BP6" s="195"/>
      <c r="BQ6" s="195"/>
      <c r="BR6" s="195"/>
      <c r="BS6" s="195"/>
      <c r="BT6" s="195"/>
      <c r="BU6" s="195"/>
      <c r="BV6" s="195"/>
    </row>
    <row r="7" spans="1:74" hidden="1" x14ac:dyDescent="0.15">
      <c r="A7" s="260" t="s">
        <v>376</v>
      </c>
      <c r="B7" s="250">
        <f t="shared" si="3"/>
        <v>0.10644065803532343</v>
      </c>
      <c r="C7" s="249">
        <f t="shared" si="0"/>
        <v>7.0864937327795294E-2</v>
      </c>
      <c r="D7" s="248">
        <f t="shared" si="0"/>
        <v>1.2682283271522496E-2</v>
      </c>
      <c r="E7" s="249">
        <f t="shared" si="0"/>
        <v>2.2893437436005644E-2</v>
      </c>
      <c r="F7" s="248">
        <v>7.7293680253775532E-2</v>
      </c>
      <c r="G7" s="250">
        <f t="shared" si="1"/>
        <v>0.18373433828909896</v>
      </c>
      <c r="I7" s="260" t="s">
        <v>376</v>
      </c>
      <c r="J7" s="261">
        <v>1412579</v>
      </c>
      <c r="K7" s="243">
        <v>252801</v>
      </c>
      <c r="L7" s="262">
        <v>456344</v>
      </c>
      <c r="M7" s="263">
        <f t="shared" si="2"/>
        <v>2121724</v>
      </c>
      <c r="N7" s="261">
        <v>19933398</v>
      </c>
      <c r="AZ7" s="195"/>
      <c r="BA7" s="195"/>
      <c r="BB7" s="195"/>
      <c r="BC7" s="195"/>
      <c r="BD7" s="195"/>
      <c r="BE7" s="195"/>
      <c r="BF7" s="195"/>
      <c r="BG7" s="195"/>
      <c r="BH7" s="195"/>
      <c r="BI7" s="195"/>
      <c r="BJ7" s="195"/>
      <c r="BK7" s="195"/>
      <c r="BL7" s="195"/>
      <c r="BM7" s="195"/>
      <c r="BN7" s="195"/>
      <c r="BO7" s="195"/>
      <c r="BP7" s="195"/>
      <c r="BQ7" s="195"/>
      <c r="BR7" s="195"/>
      <c r="BS7" s="195"/>
      <c r="BT7" s="195"/>
      <c r="BU7" s="195"/>
      <c r="BV7" s="195"/>
    </row>
    <row r="8" spans="1:74" hidden="1" x14ac:dyDescent="0.15">
      <c r="A8" s="260" t="s">
        <v>377</v>
      </c>
      <c r="B8" s="250">
        <f t="shared" si="3"/>
        <v>0.10012273603457479</v>
      </c>
      <c r="C8" s="249">
        <f t="shared" si="0"/>
        <v>6.6489379112187205E-2</v>
      </c>
      <c r="D8" s="248">
        <f t="shared" si="0"/>
        <v>1.2229343448194733E-2</v>
      </c>
      <c r="E8" s="249">
        <f t="shared" si="0"/>
        <v>2.1404013474192848E-2</v>
      </c>
      <c r="F8" s="248">
        <v>7.622571074639177E-2</v>
      </c>
      <c r="G8" s="250">
        <f t="shared" si="1"/>
        <v>0.17634844678096656</v>
      </c>
      <c r="I8" s="260" t="s">
        <v>377</v>
      </c>
      <c r="J8" s="261">
        <v>1361034</v>
      </c>
      <c r="K8" s="243">
        <v>250334</v>
      </c>
      <c r="L8" s="262">
        <v>438139</v>
      </c>
      <c r="M8" s="263">
        <f t="shared" si="2"/>
        <v>2049507</v>
      </c>
      <c r="N8" s="261">
        <v>20469946</v>
      </c>
      <c r="AZ8" s="195"/>
      <c r="BA8" s="195"/>
      <c r="BB8" s="195"/>
      <c r="BC8" s="195"/>
      <c r="BD8" s="195"/>
      <c r="BE8" s="195"/>
      <c r="BF8" s="195"/>
      <c r="BG8" s="195"/>
      <c r="BH8" s="195"/>
      <c r="BI8" s="195"/>
      <c r="BJ8" s="195"/>
      <c r="BK8" s="195"/>
      <c r="BL8" s="195"/>
      <c r="BM8" s="195"/>
      <c r="BN8" s="195"/>
      <c r="BO8" s="195"/>
      <c r="BP8" s="195"/>
      <c r="BQ8" s="195"/>
      <c r="BR8" s="195"/>
      <c r="BS8" s="195"/>
      <c r="BT8" s="195"/>
      <c r="BU8" s="195"/>
      <c r="BV8" s="195"/>
    </row>
    <row r="9" spans="1:74" hidden="1" x14ac:dyDescent="0.15">
      <c r="A9" s="260" t="s">
        <v>378</v>
      </c>
      <c r="B9" s="250">
        <f t="shared" si="3"/>
        <v>8.4533468600202818E-2</v>
      </c>
      <c r="C9" s="249">
        <f t="shared" si="0"/>
        <v>5.41034974631492E-2</v>
      </c>
      <c r="D9" s="248">
        <f t="shared" si="0"/>
        <v>1.1691891231427338E-2</v>
      </c>
      <c r="E9" s="249">
        <f t="shared" si="0"/>
        <v>1.8738079905626284E-2</v>
      </c>
      <c r="F9" s="248">
        <v>7.5536705659108083E-2</v>
      </c>
      <c r="G9" s="250">
        <f t="shared" si="1"/>
        <v>0.16007017425931092</v>
      </c>
      <c r="I9" s="260" t="s">
        <v>378</v>
      </c>
      <c r="J9" s="261">
        <v>1087508</v>
      </c>
      <c r="K9" s="243">
        <v>235013</v>
      </c>
      <c r="L9" s="262">
        <v>376645</v>
      </c>
      <c r="M9" s="263">
        <f t="shared" si="2"/>
        <v>1699166</v>
      </c>
      <c r="N9" s="261">
        <v>20100512</v>
      </c>
      <c r="AZ9" s="195"/>
      <c r="BA9" s="195"/>
      <c r="BB9" s="195"/>
      <c r="BC9" s="195"/>
      <c r="BD9" s="195"/>
      <c r="BE9" s="195"/>
      <c r="BF9" s="195"/>
      <c r="BG9" s="195"/>
      <c r="BH9" s="195"/>
      <c r="BI9" s="195"/>
      <c r="BJ9" s="195"/>
      <c r="BK9" s="195"/>
      <c r="BL9" s="195"/>
      <c r="BM9" s="195"/>
      <c r="BN9" s="195"/>
      <c r="BO9" s="195"/>
      <c r="BP9" s="195"/>
      <c r="BQ9" s="195"/>
      <c r="BR9" s="195"/>
      <c r="BS9" s="195"/>
      <c r="BT9" s="195"/>
      <c r="BU9" s="195"/>
      <c r="BV9" s="195"/>
    </row>
    <row r="10" spans="1:74" hidden="1" x14ac:dyDescent="0.15">
      <c r="A10" s="260" t="s">
        <v>379</v>
      </c>
      <c r="B10" s="250">
        <f>M10/N10</f>
        <v>8.1192968464801257E-2</v>
      </c>
      <c r="C10" s="249">
        <f t="shared" si="0"/>
        <v>5.5133303990056705E-2</v>
      </c>
      <c r="D10" s="248">
        <f t="shared" si="0"/>
        <v>1.028281906096446E-2</v>
      </c>
      <c r="E10" s="249">
        <f t="shared" si="0"/>
        <v>1.5776845413780095E-2</v>
      </c>
      <c r="F10" s="248">
        <v>7.2401812085704967E-2</v>
      </c>
      <c r="G10" s="250">
        <f t="shared" si="1"/>
        <v>0.15359478055050624</v>
      </c>
      <c r="I10" s="260" t="s">
        <v>379</v>
      </c>
      <c r="J10" s="261">
        <v>1174693</v>
      </c>
      <c r="K10" s="243">
        <v>219090</v>
      </c>
      <c r="L10" s="262">
        <v>336148</v>
      </c>
      <c r="M10" s="263">
        <f t="shared" si="2"/>
        <v>1729931</v>
      </c>
      <c r="N10" s="261">
        <v>21306414</v>
      </c>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row>
    <row r="11" spans="1:74" hidden="1" x14ac:dyDescent="0.15">
      <c r="A11" s="260" t="s">
        <v>380</v>
      </c>
      <c r="B11" s="250">
        <f t="shared" si="3"/>
        <v>8.1764237172024967E-2</v>
      </c>
      <c r="C11" s="249">
        <f t="shared" si="0"/>
        <v>5.4624141970466042E-2</v>
      </c>
      <c r="D11" s="248">
        <f t="shared" si="0"/>
        <v>9.8354674513093845E-3</v>
      </c>
      <c r="E11" s="249">
        <f t="shared" si="0"/>
        <v>1.7304627750249536E-2</v>
      </c>
      <c r="F11" s="248">
        <v>7.5505974495763212E-2</v>
      </c>
      <c r="G11" s="250">
        <f t="shared" si="1"/>
        <v>0.15727021166778818</v>
      </c>
      <c r="I11" s="260" t="s">
        <v>380</v>
      </c>
      <c r="J11" s="261">
        <v>1207300</v>
      </c>
      <c r="K11" s="243">
        <v>217383</v>
      </c>
      <c r="L11" s="262">
        <v>382466</v>
      </c>
      <c r="M11" s="263">
        <f t="shared" si="2"/>
        <v>1807149</v>
      </c>
      <c r="N11" s="261">
        <v>22101949</v>
      </c>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row>
    <row r="12" spans="1:74" hidden="1" x14ac:dyDescent="0.15">
      <c r="A12" s="260" t="s">
        <v>381</v>
      </c>
      <c r="B12" s="250">
        <f t="shared" si="3"/>
        <v>8.1791927921398375E-2</v>
      </c>
      <c r="C12" s="249">
        <f t="shared" si="0"/>
        <v>5.1645335408678453E-2</v>
      </c>
      <c r="D12" s="248">
        <f t="shared" si="0"/>
        <v>1.032438751441696E-2</v>
      </c>
      <c r="E12" s="249">
        <f t="shared" si="0"/>
        <v>1.9822204998302968E-2</v>
      </c>
      <c r="F12" s="248">
        <v>7.7613384401875526E-2</v>
      </c>
      <c r="G12" s="250">
        <f t="shared" si="1"/>
        <v>0.1594053123232739</v>
      </c>
      <c r="I12" s="260" t="s">
        <v>381</v>
      </c>
      <c r="J12" s="261">
        <v>1121293</v>
      </c>
      <c r="K12" s="243">
        <v>224157</v>
      </c>
      <c r="L12" s="262">
        <v>430368</v>
      </c>
      <c r="M12" s="263">
        <f t="shared" si="2"/>
        <v>1775818</v>
      </c>
      <c r="N12" s="261">
        <v>21711409</v>
      </c>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row>
    <row r="13" spans="1:74" hidden="1" x14ac:dyDescent="0.15">
      <c r="A13" s="260" t="s">
        <v>382</v>
      </c>
      <c r="B13" s="250">
        <f t="shared" si="3"/>
        <v>7.6120114266716027E-2</v>
      </c>
      <c r="C13" s="249">
        <f t="shared" si="0"/>
        <v>4.7324071611692574E-2</v>
      </c>
      <c r="D13" s="248">
        <f t="shared" si="0"/>
        <v>9.9178087234688336E-3</v>
      </c>
      <c r="E13" s="249">
        <f t="shared" si="0"/>
        <v>1.887823393155463E-2</v>
      </c>
      <c r="F13" s="248">
        <v>8.3364817504071695E-2</v>
      </c>
      <c r="G13" s="250">
        <f t="shared" si="1"/>
        <v>0.15948493177078771</v>
      </c>
      <c r="I13" s="260" t="s">
        <v>382</v>
      </c>
      <c r="J13" s="261">
        <v>987278</v>
      </c>
      <c r="K13" s="243">
        <v>206906</v>
      </c>
      <c r="L13" s="262">
        <v>393839</v>
      </c>
      <c r="M13" s="263">
        <f t="shared" si="2"/>
        <v>1588023</v>
      </c>
      <c r="N13" s="261">
        <v>20862068</v>
      </c>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row>
    <row r="14" spans="1:74" hidden="1" x14ac:dyDescent="0.15">
      <c r="A14" s="260" t="s">
        <v>383</v>
      </c>
      <c r="B14" s="250">
        <f t="shared" si="3"/>
        <v>7.1586133658180215E-2</v>
      </c>
      <c r="C14" s="249">
        <f t="shared" si="0"/>
        <v>4.3410341536759739E-2</v>
      </c>
      <c r="D14" s="248">
        <f t="shared" si="0"/>
        <v>9.8866748157995146E-3</v>
      </c>
      <c r="E14" s="249">
        <f t="shared" si="0"/>
        <v>1.8289117305620953E-2</v>
      </c>
      <c r="F14" s="248">
        <v>8.6625939101639182E-2</v>
      </c>
      <c r="G14" s="250">
        <f t="shared" si="1"/>
        <v>0.15821207275981941</v>
      </c>
      <c r="I14" s="260" t="s">
        <v>383</v>
      </c>
      <c r="J14" s="261">
        <v>879770</v>
      </c>
      <c r="K14" s="243">
        <v>200367</v>
      </c>
      <c r="L14" s="262">
        <v>370654</v>
      </c>
      <c r="M14" s="263">
        <f t="shared" si="2"/>
        <v>1450791</v>
      </c>
      <c r="N14" s="261">
        <v>20266369</v>
      </c>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row>
    <row r="15" spans="1:74" hidden="1" x14ac:dyDescent="0.15">
      <c r="A15" s="260" t="s">
        <v>384</v>
      </c>
      <c r="B15" s="250">
        <f t="shared" si="3"/>
        <v>8.01792344842992E-2</v>
      </c>
      <c r="C15" s="249">
        <f t="shared" si="0"/>
        <v>5.0799501442107778E-2</v>
      </c>
      <c r="D15" s="248">
        <f t="shared" si="0"/>
        <v>1.1993321012536704E-2</v>
      </c>
      <c r="E15" s="249">
        <f t="shared" si="0"/>
        <v>1.738641202965472E-2</v>
      </c>
      <c r="F15" s="248">
        <v>8.4177912871593902E-2</v>
      </c>
      <c r="G15" s="250">
        <f t="shared" si="1"/>
        <v>0.1643571473558931</v>
      </c>
      <c r="I15" s="260" t="s">
        <v>384</v>
      </c>
      <c r="J15" s="261">
        <v>1032664</v>
      </c>
      <c r="K15" s="243">
        <v>243803</v>
      </c>
      <c r="L15" s="262">
        <v>353435</v>
      </c>
      <c r="M15" s="263">
        <f t="shared" si="2"/>
        <v>1629902</v>
      </c>
      <c r="N15" s="261">
        <v>20328231</v>
      </c>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row>
    <row r="16" spans="1:74" hidden="1" x14ac:dyDescent="0.15">
      <c r="A16" s="391" t="s">
        <v>385</v>
      </c>
      <c r="B16" s="392">
        <f t="shared" si="3"/>
        <v>7.5455890754925023E-2</v>
      </c>
      <c r="C16" s="392">
        <f>J16/$N16</f>
        <v>4.6350343367491727E-2</v>
      </c>
      <c r="D16" s="392">
        <f t="shared" si="0"/>
        <v>1.1667217689676766E-2</v>
      </c>
      <c r="E16" s="392">
        <f t="shared" si="0"/>
        <v>1.7438329697756536E-2</v>
      </c>
      <c r="F16" s="393" t="e">
        <f>税収係数2!#REF!</f>
        <v>#REF!</v>
      </c>
      <c r="G16" s="394" t="e">
        <f>B16+F16</f>
        <v>#REF!</v>
      </c>
      <c r="H16" s="49" t="s">
        <v>386</v>
      </c>
      <c r="I16" s="391" t="s">
        <v>385</v>
      </c>
      <c r="J16" s="403">
        <v>920379</v>
      </c>
      <c r="K16" s="403">
        <v>231676</v>
      </c>
      <c r="L16" s="403">
        <v>346273</v>
      </c>
      <c r="M16" s="404">
        <f t="shared" si="2"/>
        <v>1498328</v>
      </c>
      <c r="N16" s="405">
        <v>19857005</v>
      </c>
      <c r="O16" s="49" t="s">
        <v>386</v>
      </c>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row>
    <row r="17" spans="1:74" hidden="1" x14ac:dyDescent="0.15">
      <c r="A17" s="395" t="s">
        <v>387</v>
      </c>
      <c r="B17" s="396">
        <f t="shared" si="3"/>
        <v>6.6054160939250595E-2</v>
      </c>
      <c r="C17" s="396">
        <f t="shared" si="0"/>
        <v>3.9515237361762975E-2</v>
      </c>
      <c r="D17" s="396">
        <f t="shared" si="0"/>
        <v>9.5869639889502329E-3</v>
      </c>
      <c r="E17" s="396">
        <f t="shared" si="0"/>
        <v>1.6951959588537388E-2</v>
      </c>
      <c r="F17" s="397" t="e">
        <f>税収係数2!#REF!</f>
        <v>#REF!</v>
      </c>
      <c r="G17" s="398" t="e">
        <f t="shared" si="1"/>
        <v>#REF!</v>
      </c>
      <c r="I17" s="395" t="s">
        <v>387</v>
      </c>
      <c r="J17" s="406">
        <v>773528</v>
      </c>
      <c r="K17" s="406">
        <v>187669</v>
      </c>
      <c r="L17" s="406">
        <v>331842</v>
      </c>
      <c r="M17" s="407">
        <f t="shared" si="2"/>
        <v>1293039</v>
      </c>
      <c r="N17" s="408">
        <v>19575436</v>
      </c>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row>
    <row r="18" spans="1:74" hidden="1" x14ac:dyDescent="0.15">
      <c r="A18" s="395" t="s">
        <v>388</v>
      </c>
      <c r="B18" s="396">
        <f t="shared" si="3"/>
        <v>6.2885453564676799E-2</v>
      </c>
      <c r="C18" s="396">
        <f t="shared" si="0"/>
        <v>3.7555354277252741E-2</v>
      </c>
      <c r="D18" s="396">
        <f t="shared" si="0"/>
        <v>9.0298280497837467E-3</v>
      </c>
      <c r="E18" s="396">
        <f t="shared" si="0"/>
        <v>1.6300271237640315E-2</v>
      </c>
      <c r="F18" s="397" t="e">
        <f>税収係数2!#REF!</f>
        <v>#REF!</v>
      </c>
      <c r="G18" s="398" t="e">
        <f t="shared" si="1"/>
        <v>#REF!</v>
      </c>
      <c r="I18" s="395" t="s">
        <v>388</v>
      </c>
      <c r="J18" s="406">
        <v>728359</v>
      </c>
      <c r="K18" s="406">
        <v>175127</v>
      </c>
      <c r="L18" s="406">
        <v>316132</v>
      </c>
      <c r="M18" s="407">
        <f t="shared" si="2"/>
        <v>1219618</v>
      </c>
      <c r="N18" s="408">
        <v>19394278.4994886</v>
      </c>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row>
    <row r="19" spans="1:74" hidden="1" x14ac:dyDescent="0.15">
      <c r="A19" s="395" t="s">
        <v>389</v>
      </c>
      <c r="B19" s="396">
        <f t="shared" si="3"/>
        <v>6.5893771252999458E-2</v>
      </c>
      <c r="C19" s="396">
        <f t="shared" si="0"/>
        <v>4.0586246747715007E-2</v>
      </c>
      <c r="D19" s="396">
        <f t="shared" si="0"/>
        <v>9.2626216599266623E-3</v>
      </c>
      <c r="E19" s="396">
        <f t="shared" si="0"/>
        <v>1.604490284535779E-2</v>
      </c>
      <c r="F19" s="397" t="e">
        <f>税収係数2!#REF!</f>
        <v>#REF!</v>
      </c>
      <c r="G19" s="398" t="e">
        <f t="shared" si="1"/>
        <v>#REF!</v>
      </c>
      <c r="I19" s="395" t="s">
        <v>389</v>
      </c>
      <c r="J19" s="406">
        <v>797443</v>
      </c>
      <c r="K19" s="406">
        <v>181993</v>
      </c>
      <c r="L19" s="406">
        <v>315252</v>
      </c>
      <c r="M19" s="407">
        <f t="shared" si="2"/>
        <v>1294688</v>
      </c>
      <c r="N19" s="408">
        <v>19648109</v>
      </c>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row>
    <row r="20" spans="1:74" hidden="1" x14ac:dyDescent="0.15">
      <c r="A20" s="399" t="s">
        <v>390</v>
      </c>
      <c r="B20" s="400">
        <f t="shared" si="3"/>
        <v>7.2372570737866723E-2</v>
      </c>
      <c r="C20" s="400">
        <f t="shared" si="0"/>
        <v>4.5330303300483765E-2</v>
      </c>
      <c r="D20" s="400">
        <f t="shared" si="0"/>
        <v>9.8497162431872877E-3</v>
      </c>
      <c r="E20" s="400">
        <f t="shared" si="0"/>
        <v>1.719255119419567E-2</v>
      </c>
      <c r="F20" s="401" t="e">
        <f>税収係数2!#REF!</f>
        <v>#REF!</v>
      </c>
      <c r="G20" s="402" t="e">
        <f t="shared" si="1"/>
        <v>#REF!</v>
      </c>
      <c r="I20" s="399" t="s">
        <v>390</v>
      </c>
      <c r="J20" s="409">
        <v>888205</v>
      </c>
      <c r="K20" s="409">
        <v>192996</v>
      </c>
      <c r="L20" s="409">
        <v>336872</v>
      </c>
      <c r="M20" s="410">
        <f t="shared" si="2"/>
        <v>1418073</v>
      </c>
      <c r="N20" s="411">
        <v>19594067</v>
      </c>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row>
    <row r="21" spans="1:74" x14ac:dyDescent="0.15">
      <c r="A21" s="177" t="s">
        <v>391</v>
      </c>
      <c r="B21" s="252">
        <f t="shared" si="3"/>
        <v>7.4546948281681666E-2</v>
      </c>
      <c r="C21" s="252">
        <f t="shared" si="0"/>
        <v>4.5984402542382306E-2</v>
      </c>
      <c r="D21" s="252">
        <f t="shared" si="0"/>
        <v>1.0278331824844916E-2</v>
      </c>
      <c r="E21" s="252">
        <f t="shared" si="0"/>
        <v>1.8284213914454447E-2</v>
      </c>
      <c r="F21" s="251">
        <f>税収係数2!B46</f>
        <v>7.6907400902493678E-2</v>
      </c>
      <c r="G21" s="253">
        <f t="shared" si="1"/>
        <v>0.15145434918417533</v>
      </c>
      <c r="H21" s="49" t="s">
        <v>933</v>
      </c>
      <c r="I21" s="177" t="s">
        <v>391</v>
      </c>
      <c r="J21" s="795">
        <v>951195</v>
      </c>
      <c r="K21" s="795">
        <v>212609</v>
      </c>
      <c r="L21" s="795">
        <v>378212</v>
      </c>
      <c r="M21" s="241">
        <f t="shared" si="2"/>
        <v>1542016</v>
      </c>
      <c r="N21" s="797">
        <v>20685166</v>
      </c>
      <c r="O21" s="49" t="s">
        <v>933</v>
      </c>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row>
    <row r="22" spans="1:74" x14ac:dyDescent="0.15">
      <c r="A22" s="177" t="s">
        <v>392</v>
      </c>
      <c r="B22" s="252">
        <f t="shared" ref="B22:B32" si="4">M22/N22</f>
        <v>8.0369353629693649E-2</v>
      </c>
      <c r="C22" s="252">
        <f t="shared" ref="C22:E25" si="5">J22/$N22</f>
        <v>4.5270006057027981E-2</v>
      </c>
      <c r="D22" s="252">
        <f t="shared" si="5"/>
        <v>1.4799141214851519E-2</v>
      </c>
      <c r="E22" s="252">
        <f t="shared" si="5"/>
        <v>2.0300206357814151E-2</v>
      </c>
      <c r="F22" s="251">
        <f>税収係数2!B47</f>
        <v>7.7198884084830235E-2</v>
      </c>
      <c r="G22" s="253">
        <f t="shared" ref="G22:G32" si="6">B22+F22</f>
        <v>0.15756823771452388</v>
      </c>
      <c r="I22" s="177" t="s">
        <v>392</v>
      </c>
      <c r="J22" s="795">
        <v>933797</v>
      </c>
      <c r="K22" s="795">
        <v>305266</v>
      </c>
      <c r="L22" s="795">
        <v>418738</v>
      </c>
      <c r="M22" s="241">
        <f t="shared" si="2"/>
        <v>1657801</v>
      </c>
      <c r="N22" s="797">
        <v>20627278</v>
      </c>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row>
    <row r="23" spans="1:74" x14ac:dyDescent="0.15">
      <c r="A23" s="177" t="s">
        <v>393</v>
      </c>
      <c r="B23" s="252">
        <f t="shared" si="4"/>
        <v>7.5517596404497137E-2</v>
      </c>
      <c r="C23" s="252">
        <f t="shared" si="5"/>
        <v>3.9563260688458363E-2</v>
      </c>
      <c r="D23" s="252">
        <f t="shared" si="5"/>
        <v>1.5086266521088876E-2</v>
      </c>
      <c r="E23" s="252">
        <f t="shared" si="5"/>
        <v>2.0868069194949899E-2</v>
      </c>
      <c r="F23" s="251">
        <f>税収係数2!B48</f>
        <v>7.6928386890269443E-2</v>
      </c>
      <c r="G23" s="253">
        <f t="shared" si="6"/>
        <v>0.15244598329476658</v>
      </c>
      <c r="I23" s="177" t="s">
        <v>393</v>
      </c>
      <c r="J23" s="796">
        <v>799394</v>
      </c>
      <c r="K23" s="796">
        <v>304825</v>
      </c>
      <c r="L23" s="796">
        <v>421649</v>
      </c>
      <c r="M23" s="241">
        <f t="shared" si="2"/>
        <v>1525868</v>
      </c>
      <c r="N23" s="782">
        <v>20205463</v>
      </c>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row>
    <row r="24" spans="1:74" x14ac:dyDescent="0.15">
      <c r="A24" s="177" t="s">
        <v>394</v>
      </c>
      <c r="B24" s="252">
        <f t="shared" si="4"/>
        <v>7.3478286730317255E-2</v>
      </c>
      <c r="C24" s="252">
        <f t="shared" si="5"/>
        <v>3.7250498641950507E-2</v>
      </c>
      <c r="D24" s="252">
        <f t="shared" si="5"/>
        <v>1.5350988713388483E-2</v>
      </c>
      <c r="E24" s="252">
        <f t="shared" si="5"/>
        <v>2.0876799374978269E-2</v>
      </c>
      <c r="F24" s="251">
        <f>税収係数2!B49</f>
        <v>7.7156990578835127E-2</v>
      </c>
      <c r="G24" s="253">
        <f t="shared" si="6"/>
        <v>0.15063527730915238</v>
      </c>
      <c r="I24" s="177" t="s">
        <v>394</v>
      </c>
      <c r="J24" s="796">
        <v>699546</v>
      </c>
      <c r="K24" s="796">
        <v>288284</v>
      </c>
      <c r="L24" s="796">
        <v>392056</v>
      </c>
      <c r="M24" s="241">
        <f t="shared" si="2"/>
        <v>1379886</v>
      </c>
      <c r="N24" s="782">
        <v>18779507</v>
      </c>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row>
    <row r="25" spans="1:74" x14ac:dyDescent="0.15">
      <c r="A25" s="177" t="s">
        <v>395</v>
      </c>
      <c r="B25" s="416">
        <f t="shared" si="4"/>
        <v>6.8687139762841909E-2</v>
      </c>
      <c r="C25" s="416">
        <f t="shared" si="5"/>
        <v>3.55974340579788E-2</v>
      </c>
      <c r="D25" s="416">
        <f t="shared" si="5"/>
        <v>1.3959216123129543E-2</v>
      </c>
      <c r="E25" s="416">
        <f t="shared" si="5"/>
        <v>1.9130489581733572E-2</v>
      </c>
      <c r="F25" s="417">
        <f>税収係数2!B50</f>
        <v>7.3401596747976777E-2</v>
      </c>
      <c r="G25" s="418">
        <f t="shared" si="6"/>
        <v>0.14208873651081869</v>
      </c>
      <c r="I25" s="177" t="s">
        <v>395</v>
      </c>
      <c r="J25" s="796">
        <v>699307</v>
      </c>
      <c r="K25" s="796">
        <v>274227</v>
      </c>
      <c r="L25" s="796">
        <v>375816</v>
      </c>
      <c r="M25" s="413">
        <f t="shared" si="2"/>
        <v>1349350</v>
      </c>
      <c r="N25" s="782">
        <v>19644871</v>
      </c>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row>
    <row r="26" spans="1:74" x14ac:dyDescent="0.15">
      <c r="A26" s="177" t="s">
        <v>436</v>
      </c>
      <c r="B26" s="416">
        <f t="shared" si="4"/>
        <v>7.0674717568103229E-2</v>
      </c>
      <c r="C26" s="416">
        <f t="shared" ref="C26:E32" si="7">J26/$N26</f>
        <v>3.7566139310709658E-2</v>
      </c>
      <c r="D26" s="416">
        <f t="shared" si="7"/>
        <v>1.3905548257547102E-2</v>
      </c>
      <c r="E26" s="416">
        <f t="shared" si="7"/>
        <v>1.9203029999846473E-2</v>
      </c>
      <c r="F26" s="417">
        <f>税収係数2!B51</f>
        <v>8.0332338523464039E-2</v>
      </c>
      <c r="G26" s="418">
        <f t="shared" si="6"/>
        <v>0.15100705609156728</v>
      </c>
      <c r="I26" s="177" t="s">
        <v>436</v>
      </c>
      <c r="J26" s="796">
        <v>729165</v>
      </c>
      <c r="K26" s="796">
        <v>269909</v>
      </c>
      <c r="L26" s="796">
        <v>372734</v>
      </c>
      <c r="M26" s="413">
        <f t="shared" si="2"/>
        <v>1371808</v>
      </c>
      <c r="N26" s="782">
        <v>19410166</v>
      </c>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row>
    <row r="27" spans="1:74" x14ac:dyDescent="0.15">
      <c r="A27" s="177" t="s">
        <v>437</v>
      </c>
      <c r="B27" s="416">
        <f t="shared" si="4"/>
        <v>7.162264572177042E-2</v>
      </c>
      <c r="C27" s="416">
        <f t="shared" si="7"/>
        <v>3.7691801156618708E-2</v>
      </c>
      <c r="D27" s="416">
        <f t="shared" si="7"/>
        <v>1.4264025307562878E-2</v>
      </c>
      <c r="E27" s="416">
        <f t="shared" si="7"/>
        <v>1.9666819257588838E-2</v>
      </c>
      <c r="F27" s="417">
        <f>税収係数2!B52</f>
        <v>7.7566686295461595E-2</v>
      </c>
      <c r="G27" s="418">
        <f t="shared" si="6"/>
        <v>0.149189332017232</v>
      </c>
      <c r="I27" s="177" t="s">
        <v>437</v>
      </c>
      <c r="J27" s="796">
        <v>736096</v>
      </c>
      <c r="K27" s="796">
        <v>278567</v>
      </c>
      <c r="L27" s="796">
        <v>384080</v>
      </c>
      <c r="M27" s="413">
        <f t="shared" si="2"/>
        <v>1398743</v>
      </c>
      <c r="N27" s="782">
        <v>19529340</v>
      </c>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row>
    <row r="28" spans="1:74" x14ac:dyDescent="0.15">
      <c r="A28" s="177" t="s">
        <v>438</v>
      </c>
      <c r="B28" s="416">
        <f t="shared" si="4"/>
        <v>7.3792703300716092E-2</v>
      </c>
      <c r="C28" s="416">
        <f t="shared" si="7"/>
        <v>3.9535338039642279E-2</v>
      </c>
      <c r="D28" s="416">
        <f t="shared" si="7"/>
        <v>1.4824716660330649E-2</v>
      </c>
      <c r="E28" s="416">
        <f t="shared" si="7"/>
        <v>1.9432648600743164E-2</v>
      </c>
      <c r="F28" s="417">
        <f>税収係数2!B53</f>
        <v>7.6145960411985625E-2</v>
      </c>
      <c r="G28" s="418">
        <f t="shared" si="6"/>
        <v>0.1499386637127017</v>
      </c>
      <c r="I28" s="177" t="s">
        <v>438</v>
      </c>
      <c r="J28" s="796">
        <v>782988</v>
      </c>
      <c r="K28" s="796">
        <v>293600</v>
      </c>
      <c r="L28" s="796">
        <v>384859</v>
      </c>
      <c r="M28" s="413">
        <f t="shared" si="2"/>
        <v>1461447</v>
      </c>
      <c r="N28" s="782">
        <v>19804763</v>
      </c>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row>
    <row r="29" spans="1:74" x14ac:dyDescent="0.15">
      <c r="A29" s="177" t="s">
        <v>934</v>
      </c>
      <c r="B29" s="416">
        <f t="shared" si="4"/>
        <v>7.3449011745967172E-2</v>
      </c>
      <c r="C29" s="416">
        <f t="shared" si="7"/>
        <v>3.9533510408545317E-2</v>
      </c>
      <c r="D29" s="416">
        <f t="shared" si="7"/>
        <v>1.4592550528245925E-2</v>
      </c>
      <c r="E29" s="416">
        <f t="shared" si="7"/>
        <v>1.932295080917593E-2</v>
      </c>
      <c r="F29" s="417">
        <f>税収係数2!B54</f>
        <v>8.4828882485006585E-2</v>
      </c>
      <c r="G29" s="418">
        <f t="shared" si="6"/>
        <v>0.15827789423097377</v>
      </c>
      <c r="I29" s="177" t="s">
        <v>934</v>
      </c>
      <c r="J29" s="785">
        <v>802688</v>
      </c>
      <c r="K29" s="796">
        <v>296287</v>
      </c>
      <c r="L29" s="782">
        <v>392333</v>
      </c>
      <c r="M29" s="413">
        <f t="shared" si="2"/>
        <v>1491308</v>
      </c>
      <c r="N29" s="783">
        <v>20303990</v>
      </c>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row>
    <row r="30" spans="1:74" x14ac:dyDescent="0.15">
      <c r="A30" s="177" t="s">
        <v>935</v>
      </c>
      <c r="B30" s="416">
        <f t="shared" si="4"/>
        <v>7.2921060999058679E-2</v>
      </c>
      <c r="C30" s="416">
        <f t="shared" si="7"/>
        <v>4.0001849310303754E-2</v>
      </c>
      <c r="D30" s="416">
        <f t="shared" si="7"/>
        <v>1.4132533040938746E-2</v>
      </c>
      <c r="E30" s="416">
        <f t="shared" si="7"/>
        <v>1.8786678647816184E-2</v>
      </c>
      <c r="F30" s="417">
        <f>税収係数2!B55</f>
        <v>8.7460911223309859E-2</v>
      </c>
      <c r="G30" s="418">
        <f t="shared" si="6"/>
        <v>0.16038197222236855</v>
      </c>
      <c r="I30" s="177" t="s">
        <v>935</v>
      </c>
      <c r="J30" s="785">
        <v>833214</v>
      </c>
      <c r="K30" s="796">
        <v>294372</v>
      </c>
      <c r="L30" s="782">
        <v>391315</v>
      </c>
      <c r="M30" s="413">
        <f t="shared" si="2"/>
        <v>1518901</v>
      </c>
      <c r="N30" s="783">
        <v>20829387</v>
      </c>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row>
    <row r="31" spans="1:74" x14ac:dyDescent="0.15">
      <c r="A31" s="177" t="s">
        <v>936</v>
      </c>
      <c r="B31" s="416">
        <f t="shared" si="4"/>
        <v>7.2090307568424161E-2</v>
      </c>
      <c r="C31" s="416">
        <f t="shared" si="7"/>
        <v>3.9737880520284388E-2</v>
      </c>
      <c r="D31" s="416">
        <f t="shared" si="7"/>
        <v>1.3580666145121403E-2</v>
      </c>
      <c r="E31" s="416">
        <f t="shared" si="7"/>
        <v>1.877176090301837E-2</v>
      </c>
      <c r="F31" s="417">
        <f>税収係数2!B56</f>
        <v>8.4974286434230092E-2</v>
      </c>
      <c r="G31" s="418">
        <f t="shared" si="6"/>
        <v>0.15706459400265427</v>
      </c>
      <c r="I31" s="177" t="s">
        <v>936</v>
      </c>
      <c r="J31" s="785">
        <v>832023</v>
      </c>
      <c r="K31" s="796">
        <v>284349</v>
      </c>
      <c r="L31" s="782">
        <v>393039</v>
      </c>
      <c r="M31" s="413">
        <f t="shared" si="2"/>
        <v>1509411</v>
      </c>
      <c r="N31" s="783">
        <v>20937780</v>
      </c>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row>
    <row r="32" spans="1:74" x14ac:dyDescent="0.15">
      <c r="A32" s="103" t="s">
        <v>949</v>
      </c>
      <c r="B32" s="419">
        <f t="shared" si="4"/>
        <v>7.4286705834635133E-2</v>
      </c>
      <c r="C32" s="420">
        <f t="shared" si="7"/>
        <v>4.1989096163440431E-2</v>
      </c>
      <c r="D32" s="420">
        <f t="shared" si="7"/>
        <v>1.3851397238375507E-2</v>
      </c>
      <c r="E32" s="420">
        <f t="shared" si="7"/>
        <v>1.8446212432819194E-2</v>
      </c>
      <c r="F32" s="421">
        <f>税収係数2!B57</f>
        <v>8.6342787647053609E-2</v>
      </c>
      <c r="G32" s="422">
        <f t="shared" si="6"/>
        <v>0.16062949348168876</v>
      </c>
      <c r="I32" s="103" t="s">
        <v>949</v>
      </c>
      <c r="J32" s="788">
        <v>895578</v>
      </c>
      <c r="K32" s="793">
        <v>295434</v>
      </c>
      <c r="L32" s="794">
        <v>393436</v>
      </c>
      <c r="M32" s="415">
        <f t="shared" si="2"/>
        <v>1584448</v>
      </c>
      <c r="N32" s="784">
        <v>21328823</v>
      </c>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row>
    <row r="33" spans="1:74" x14ac:dyDescent="0.15">
      <c r="A33" s="49" t="s">
        <v>950</v>
      </c>
      <c r="F33" s="49" t="s">
        <v>346</v>
      </c>
      <c r="I33" s="154" t="s">
        <v>1272</v>
      </c>
      <c r="J33" s="164">
        <f>SUM(J30:J32)</f>
        <v>2560815</v>
      </c>
      <c r="K33" s="164">
        <f t="shared" ref="K33:M33" si="8">SUM(K30:K32)</f>
        <v>874155</v>
      </c>
      <c r="L33" s="164">
        <f t="shared" si="8"/>
        <v>1177790</v>
      </c>
      <c r="M33" s="164">
        <f t="shared" si="8"/>
        <v>4612760</v>
      </c>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row>
    <row r="34" spans="1:74" x14ac:dyDescent="0.15">
      <c r="J34" s="845">
        <f>J33/$M$33</f>
        <v>0.55515895038978835</v>
      </c>
      <c r="K34" s="845">
        <f t="shared" ref="K34:M34" si="9">K33/$M$33</f>
        <v>0.18950801689227273</v>
      </c>
      <c r="L34" s="845">
        <f t="shared" si="9"/>
        <v>0.25533303271793895</v>
      </c>
      <c r="M34" s="845">
        <f t="shared" si="9"/>
        <v>1</v>
      </c>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row>
    <row r="35" spans="1:74" x14ac:dyDescent="0.15">
      <c r="G35" s="199"/>
      <c r="H35" s="199"/>
      <c r="I35" s="199"/>
      <c r="J35" s="199"/>
      <c r="K35" s="199"/>
      <c r="L35" s="199"/>
      <c r="M35" s="199"/>
      <c r="N35" s="199"/>
      <c r="O35" s="199"/>
      <c r="P35" s="199"/>
      <c r="Q35" s="199"/>
      <c r="R35" s="199"/>
      <c r="S35" s="242"/>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row>
    <row r="36" spans="1:74" x14ac:dyDescent="0.1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row>
    <row r="37" spans="1:74" x14ac:dyDescent="0.1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row>
    <row r="56" spans="2:19" x14ac:dyDescent="0.15">
      <c r="B56" s="239"/>
      <c r="C56" s="239"/>
      <c r="D56" s="239"/>
      <c r="E56" s="239"/>
      <c r="F56" s="239"/>
      <c r="G56" s="239"/>
      <c r="H56" s="239"/>
      <c r="I56" s="239"/>
      <c r="J56" s="239"/>
      <c r="K56" s="239"/>
      <c r="L56" s="239"/>
      <c r="M56" s="239"/>
      <c r="N56" s="239"/>
      <c r="O56" s="239"/>
      <c r="P56" s="239"/>
      <c r="Q56" s="239"/>
      <c r="R56" s="239"/>
      <c r="S56" s="239"/>
    </row>
    <row r="57" spans="2:19" x14ac:dyDescent="0.15">
      <c r="B57" s="239"/>
      <c r="C57" s="239"/>
      <c r="D57" s="239"/>
      <c r="E57" s="239"/>
      <c r="F57" s="239"/>
      <c r="G57" s="239"/>
      <c r="H57" s="239"/>
      <c r="I57" s="239"/>
      <c r="J57" s="239"/>
      <c r="K57" s="239"/>
      <c r="L57" s="239"/>
      <c r="M57" s="239"/>
      <c r="N57" s="239"/>
      <c r="O57" s="239"/>
      <c r="P57" s="239"/>
      <c r="Q57" s="239"/>
      <c r="R57" s="239"/>
      <c r="S57" s="239"/>
    </row>
    <row r="58" spans="2:19" x14ac:dyDescent="0.15">
      <c r="B58" s="239"/>
      <c r="C58" s="239"/>
      <c r="D58" s="239"/>
      <c r="E58" s="239"/>
      <c r="F58" s="239"/>
      <c r="G58" s="239"/>
      <c r="H58" s="239"/>
      <c r="I58" s="239"/>
      <c r="J58" s="239"/>
      <c r="K58" s="239"/>
      <c r="L58" s="239"/>
      <c r="M58" s="239"/>
      <c r="N58" s="239"/>
      <c r="O58" s="239"/>
      <c r="P58" s="239"/>
      <c r="Q58" s="239"/>
      <c r="R58" s="239"/>
      <c r="S58" s="239"/>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3AC0-F538-4D11-8B0F-C0BAE08B8EC3}">
  <sheetPr>
    <tabColor theme="9" tint="0.79998168889431442"/>
  </sheetPr>
  <dimension ref="A1:F31"/>
  <sheetViews>
    <sheetView workbookViewId="0">
      <selection activeCell="K9" sqref="K9:K10"/>
    </sheetView>
  </sheetViews>
  <sheetFormatPr defaultColWidth="9" defaultRowHeight="13.5" x14ac:dyDescent="0.15"/>
  <cols>
    <col min="1" max="1" width="3" style="802" customWidth="1"/>
    <col min="2" max="2" width="13.75" style="802" customWidth="1"/>
    <col min="3" max="3" width="11.25" style="802" customWidth="1"/>
    <col min="4" max="4" width="12.25" style="802" customWidth="1"/>
    <col min="5" max="5" width="12.75" style="802" customWidth="1"/>
    <col min="6" max="6" width="10.125" style="802" customWidth="1"/>
    <col min="7" max="7" width="10.5" style="802" customWidth="1"/>
    <col min="8" max="8" width="11.875" style="802" customWidth="1"/>
    <col min="9" max="9" width="11.125" style="802" customWidth="1"/>
    <col min="10" max="10" width="9.875" style="802" customWidth="1"/>
    <col min="11" max="12" width="9" style="802"/>
    <col min="13" max="13" width="17" style="802" customWidth="1"/>
    <col min="14" max="16384" width="9" style="802"/>
  </cols>
  <sheetData>
    <row r="1" spans="1:6" ht="14.25" thickBot="1" x14ac:dyDescent="0.2">
      <c r="A1" s="800"/>
      <c r="B1" s="801" t="s">
        <v>1241</v>
      </c>
      <c r="C1" s="800"/>
      <c r="D1" s="800"/>
      <c r="E1" s="800"/>
    </row>
    <row r="2" spans="1:6" x14ac:dyDescent="0.15">
      <c r="A2" s="803"/>
      <c r="B2" s="804" t="s">
        <v>1242</v>
      </c>
      <c r="C2" s="805"/>
      <c r="D2" s="806" t="s">
        <v>1243</v>
      </c>
      <c r="E2" s="807" t="s">
        <v>1244</v>
      </c>
      <c r="F2" s="800"/>
    </row>
    <row r="3" spans="1:6" x14ac:dyDescent="0.15">
      <c r="A3" s="808">
        <v>1</v>
      </c>
      <c r="B3" s="809" t="s">
        <v>1245</v>
      </c>
      <c r="C3" s="810" t="s">
        <v>1246</v>
      </c>
      <c r="D3" s="811">
        <f>$B$6*E3</f>
        <v>144.2603359840611</v>
      </c>
      <c r="E3" s="846">
        <f>税収係数3!J34</f>
        <v>0.55515895038978835</v>
      </c>
      <c r="F3" s="812"/>
    </row>
    <row r="4" spans="1:6" x14ac:dyDescent="0.15">
      <c r="A4" s="813"/>
      <c r="B4" s="814"/>
      <c r="C4" s="815" t="s">
        <v>1247</v>
      </c>
      <c r="D4" s="816">
        <f t="shared" ref="D4:D5" si="0">$B$6*E4</f>
        <v>49.244437416270571</v>
      </c>
      <c r="E4" s="847">
        <f>税収係数3!K34</f>
        <v>0.18950801689227273</v>
      </c>
      <c r="F4" s="812"/>
    </row>
    <row r="5" spans="1:6" x14ac:dyDescent="0.15">
      <c r="A5" s="813"/>
      <c r="B5" s="814"/>
      <c r="C5" s="815" t="s">
        <v>1248</v>
      </c>
      <c r="D5" s="818">
        <f t="shared" si="0"/>
        <v>66.349338440561823</v>
      </c>
      <c r="E5" s="847">
        <f>税収係数3!L34</f>
        <v>0.25533303271793895</v>
      </c>
      <c r="F5" s="812"/>
    </row>
    <row r="6" spans="1:6" x14ac:dyDescent="0.15">
      <c r="A6" s="819"/>
      <c r="B6" s="849">
        <f>税収効果WS!D45</f>
        <v>259.85411184089349</v>
      </c>
      <c r="C6" s="820" t="s">
        <v>1249</v>
      </c>
      <c r="D6" s="821">
        <f>SUM(D3:D5)</f>
        <v>259.85411184089349</v>
      </c>
      <c r="E6" s="848">
        <f>SUM(E3:E5)</f>
        <v>1</v>
      </c>
      <c r="F6" s="812"/>
    </row>
    <row r="7" spans="1:6" x14ac:dyDescent="0.15">
      <c r="A7" s="813">
        <v>2</v>
      </c>
      <c r="B7" s="822" t="s">
        <v>1250</v>
      </c>
      <c r="C7" s="815" t="s">
        <v>1246</v>
      </c>
      <c r="D7" s="816">
        <f>$B$10*E7</f>
        <v>158.80909051193993</v>
      </c>
      <c r="E7" s="817">
        <f>E27</f>
        <v>0.55006350372938684</v>
      </c>
      <c r="F7" s="812"/>
    </row>
    <row r="8" spans="1:6" x14ac:dyDescent="0.15">
      <c r="A8" s="813"/>
      <c r="B8" s="822"/>
      <c r="C8" s="815" t="s">
        <v>1247</v>
      </c>
      <c r="D8" s="816">
        <f t="shared" ref="D8:D9" si="1">$B$10*E8</f>
        <v>65.094571247133572</v>
      </c>
      <c r="E8" s="817">
        <f>E28</f>
        <v>0.22546661414995281</v>
      </c>
      <c r="F8" s="812"/>
    </row>
    <row r="9" spans="1:6" x14ac:dyDescent="0.15">
      <c r="A9" s="813"/>
      <c r="B9" s="822"/>
      <c r="C9" s="815" t="s">
        <v>1248</v>
      </c>
      <c r="D9" s="816">
        <f t="shared" si="1"/>
        <v>64.806804278442016</v>
      </c>
      <c r="E9" s="817">
        <f>E29</f>
        <v>0.22446988212066035</v>
      </c>
      <c r="F9" s="812"/>
    </row>
    <row r="10" spans="1:6" ht="14.25" thickBot="1" x14ac:dyDescent="0.2">
      <c r="A10" s="813"/>
      <c r="B10" s="850">
        <f>税収効果WS!P45</f>
        <v>288.71046603751552</v>
      </c>
      <c r="C10" s="823" t="s">
        <v>1249</v>
      </c>
      <c r="D10" s="824">
        <f>SUM(D7:D9)</f>
        <v>288.71046603751552</v>
      </c>
      <c r="E10" s="817">
        <f>SUM(E7:E9)</f>
        <v>1</v>
      </c>
      <c r="F10" s="812"/>
    </row>
    <row r="11" spans="1:6" x14ac:dyDescent="0.15">
      <c r="A11" s="825">
        <v>3</v>
      </c>
      <c r="B11" s="826" t="s">
        <v>1251</v>
      </c>
      <c r="C11" s="827" t="s">
        <v>1246</v>
      </c>
      <c r="D11" s="828">
        <f>D7+D3</f>
        <v>303.06942649600103</v>
      </c>
      <c r="E11" s="829">
        <f>D11/$D$14</f>
        <v>0.55247720818601109</v>
      </c>
      <c r="F11" s="830"/>
    </row>
    <row r="12" spans="1:6" x14ac:dyDescent="0.15">
      <c r="A12" s="813"/>
      <c r="B12" s="831" t="s">
        <v>1252</v>
      </c>
      <c r="C12" s="832" t="s">
        <v>1247</v>
      </c>
      <c r="D12" s="833">
        <f t="shared" ref="D12:D13" si="2">D8+D4</f>
        <v>114.33900866340414</v>
      </c>
      <c r="E12" s="834">
        <f t="shared" ref="E12:E13" si="3">D12/$D$14</f>
        <v>0.20843308750560219</v>
      </c>
      <c r="F12" s="830"/>
    </row>
    <row r="13" spans="1:6" x14ac:dyDescent="0.15">
      <c r="A13" s="813"/>
      <c r="B13" s="822"/>
      <c r="C13" s="832" t="s">
        <v>1248</v>
      </c>
      <c r="D13" s="833">
        <f t="shared" si="2"/>
        <v>131.15614271900384</v>
      </c>
      <c r="E13" s="835">
        <f t="shared" si="3"/>
        <v>0.23908970430838683</v>
      </c>
      <c r="F13" s="830"/>
    </row>
    <row r="14" spans="1:6" ht="14.25" thickBot="1" x14ac:dyDescent="0.2">
      <c r="A14" s="836"/>
      <c r="B14" s="837">
        <f>B6+B10</f>
        <v>548.56457787840895</v>
      </c>
      <c r="C14" s="838" t="s">
        <v>1249</v>
      </c>
      <c r="D14" s="839">
        <f>SUM(D11:D13)</f>
        <v>548.56457787840895</v>
      </c>
      <c r="E14" s="840"/>
      <c r="F14" s="841"/>
    </row>
    <row r="15" spans="1:6" x14ac:dyDescent="0.15">
      <c r="A15" s="800"/>
      <c r="B15" s="841"/>
      <c r="C15" s="800"/>
      <c r="D15" s="800"/>
      <c r="E15" s="800"/>
    </row>
    <row r="16" spans="1:6" x14ac:dyDescent="0.15">
      <c r="A16" s="800"/>
      <c r="B16" s="841"/>
      <c r="C16" s="800"/>
      <c r="D16" s="800"/>
      <c r="E16" s="800"/>
    </row>
    <row r="17" spans="1:6" ht="15" customHeight="1" thickBot="1" x14ac:dyDescent="0.2">
      <c r="A17" s="800"/>
      <c r="B17" s="842" t="s">
        <v>1273</v>
      </c>
      <c r="C17" s="841"/>
      <c r="D17" s="843" t="s">
        <v>1253</v>
      </c>
      <c r="E17" s="841"/>
    </row>
    <row r="18" spans="1:6" ht="15" customHeight="1" thickBot="1" x14ac:dyDescent="0.2">
      <c r="A18" s="800"/>
      <c r="B18" s="859" t="s">
        <v>1254</v>
      </c>
      <c r="C18" s="855" t="s">
        <v>1255</v>
      </c>
      <c r="D18" s="854" t="s">
        <v>1256</v>
      </c>
      <c r="E18" s="859" t="s">
        <v>117</v>
      </c>
    </row>
    <row r="19" spans="1:6" ht="15" customHeight="1" x14ac:dyDescent="0.15">
      <c r="A19" s="800"/>
      <c r="B19" s="860" t="s">
        <v>1257</v>
      </c>
      <c r="C19" s="856" t="s">
        <v>1258</v>
      </c>
      <c r="D19" s="853">
        <v>18020271</v>
      </c>
      <c r="E19" s="872"/>
      <c r="F19"/>
    </row>
    <row r="20" spans="1:6" ht="15" customHeight="1" x14ac:dyDescent="0.15">
      <c r="A20" s="800"/>
      <c r="B20" s="861" t="s">
        <v>1259</v>
      </c>
      <c r="C20" s="857" t="s">
        <v>1260</v>
      </c>
      <c r="D20" s="851">
        <v>1230725</v>
      </c>
      <c r="E20" s="872"/>
    </row>
    <row r="21" spans="1:6" ht="15" customHeight="1" x14ac:dyDescent="0.15">
      <c r="A21" s="844"/>
      <c r="B21" s="861" t="s">
        <v>1259</v>
      </c>
      <c r="C21" s="857" t="s">
        <v>1261</v>
      </c>
      <c r="D21" s="851">
        <v>2561171</v>
      </c>
      <c r="E21" s="872"/>
    </row>
    <row r="22" spans="1:6" ht="15" customHeight="1" x14ac:dyDescent="0.15">
      <c r="A22" s="800"/>
      <c r="B22" s="861" t="s">
        <v>1259</v>
      </c>
      <c r="C22" s="857" t="s">
        <v>1262</v>
      </c>
      <c r="D22" s="851">
        <v>1024089</v>
      </c>
      <c r="E22" s="872"/>
    </row>
    <row r="23" spans="1:6" ht="15" customHeight="1" x14ac:dyDescent="0.15">
      <c r="A23" s="800"/>
      <c r="B23" s="861" t="s">
        <v>1263</v>
      </c>
      <c r="C23" s="857" t="s">
        <v>1264</v>
      </c>
      <c r="D23" s="851">
        <v>4735276</v>
      </c>
      <c r="E23" s="872"/>
    </row>
    <row r="24" spans="1:6" ht="15" customHeight="1" x14ac:dyDescent="0.15">
      <c r="A24" s="800"/>
      <c r="B24" s="861" t="s">
        <v>1263</v>
      </c>
      <c r="C24" s="857" t="s">
        <v>1265</v>
      </c>
      <c r="D24" s="851">
        <v>4202977</v>
      </c>
      <c r="E24" s="872"/>
    </row>
    <row r="25" spans="1:6" ht="15" customHeight="1" x14ac:dyDescent="0.15">
      <c r="A25" s="800"/>
      <c r="B25" s="861" t="s">
        <v>1263</v>
      </c>
      <c r="C25" s="857" t="s">
        <v>1266</v>
      </c>
      <c r="D25" s="851">
        <v>422145</v>
      </c>
      <c r="E25" s="872"/>
    </row>
    <row r="26" spans="1:6" ht="15" customHeight="1" x14ac:dyDescent="0.15">
      <c r="A26" s="800"/>
      <c r="B26" s="861" t="s">
        <v>1248</v>
      </c>
      <c r="C26" s="857" t="s">
        <v>1267</v>
      </c>
      <c r="D26" s="851">
        <v>9319018</v>
      </c>
      <c r="E26" s="868" t="s">
        <v>1268</v>
      </c>
    </row>
    <row r="27" spans="1:6" ht="15" customHeight="1" x14ac:dyDescent="0.15">
      <c r="A27" s="800"/>
      <c r="B27" s="861" t="s">
        <v>1257</v>
      </c>
      <c r="C27" s="858" t="s">
        <v>1249</v>
      </c>
      <c r="D27" s="852">
        <v>22836256</v>
      </c>
      <c r="E27" s="869">
        <f>D27/$D$30</f>
        <v>0.55006350372938684</v>
      </c>
    </row>
    <row r="28" spans="1:6" ht="15" customHeight="1" x14ac:dyDescent="0.15">
      <c r="A28" s="800"/>
      <c r="B28" s="861" t="s">
        <v>1269</v>
      </c>
      <c r="C28" s="858" t="s">
        <v>1249</v>
      </c>
      <c r="D28" s="852">
        <v>9360398</v>
      </c>
      <c r="E28" s="869">
        <f>D28/$D$30</f>
        <v>0.22546661414995281</v>
      </c>
    </row>
    <row r="29" spans="1:6" ht="15" customHeight="1" thickBot="1" x14ac:dyDescent="0.2">
      <c r="A29" s="800"/>
      <c r="B29" s="862" t="s">
        <v>1248</v>
      </c>
      <c r="C29" s="863" t="s">
        <v>1249</v>
      </c>
      <c r="D29" s="864">
        <v>9319018</v>
      </c>
      <c r="E29" s="870">
        <f>D29/$D$30</f>
        <v>0.22446988212066035</v>
      </c>
    </row>
    <row r="30" spans="1:6" ht="15" customHeight="1" thickBot="1" x14ac:dyDescent="0.2">
      <c r="A30" s="800"/>
      <c r="B30" s="865" t="s">
        <v>1270</v>
      </c>
      <c r="C30" s="866"/>
      <c r="D30" s="867">
        <v>41515672</v>
      </c>
      <c r="E30" s="871">
        <f>D30/$D$30</f>
        <v>1</v>
      </c>
    </row>
    <row r="31" spans="1:6" ht="15" customHeight="1" x14ac:dyDescent="0.15">
      <c r="A31" s="800"/>
      <c r="B31" s="800" t="s">
        <v>1271</v>
      </c>
      <c r="C31" s="800"/>
      <c r="D31" s="800"/>
      <c r="E31" s="800"/>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S56"/>
  <sheetViews>
    <sheetView workbookViewId="0">
      <pane xSplit="7" ySplit="6" topLeftCell="H7" activePane="bottomRight" state="frozen"/>
      <selection pane="topRight" activeCell="H1" sqref="H1"/>
      <selection pane="bottomLeft" activeCell="A7" sqref="A7"/>
      <selection pane="bottomRight" activeCell="A6" sqref="A6"/>
    </sheetView>
  </sheetViews>
  <sheetFormatPr defaultRowHeight="13.5" x14ac:dyDescent="0.15"/>
  <cols>
    <col min="1" max="1" width="33.5" customWidth="1"/>
    <col min="2" max="6" width="14.75" hidden="1" customWidth="1"/>
    <col min="7" max="7" width="0.875" hidden="1" customWidth="1"/>
    <col min="8" max="19" width="14.625" customWidth="1"/>
    <col min="257" max="257" width="33.5" customWidth="1"/>
    <col min="258" max="263" width="0" hidden="1" customWidth="1"/>
    <col min="264" max="275" width="14.625" customWidth="1"/>
    <col min="513" max="513" width="33.5" customWidth="1"/>
    <col min="514" max="519" width="0" hidden="1" customWidth="1"/>
    <col min="520" max="531" width="14.625" customWidth="1"/>
    <col min="769" max="769" width="33.5" customWidth="1"/>
    <col min="770" max="775" width="0" hidden="1" customWidth="1"/>
    <col min="776" max="787" width="14.625" customWidth="1"/>
    <col min="1025" max="1025" width="33.5" customWidth="1"/>
    <col min="1026" max="1031" width="0" hidden="1" customWidth="1"/>
    <col min="1032" max="1043" width="14.625" customWidth="1"/>
    <col min="1281" max="1281" width="33.5" customWidth="1"/>
    <col min="1282" max="1287" width="0" hidden="1" customWidth="1"/>
    <col min="1288" max="1299" width="14.625" customWidth="1"/>
    <col min="1537" max="1537" width="33.5" customWidth="1"/>
    <col min="1538" max="1543" width="0" hidden="1" customWidth="1"/>
    <col min="1544" max="1555" width="14.625" customWidth="1"/>
    <col min="1793" max="1793" width="33.5" customWidth="1"/>
    <col min="1794" max="1799" width="0" hidden="1" customWidth="1"/>
    <col min="1800" max="1811" width="14.625" customWidth="1"/>
    <col min="2049" max="2049" width="33.5" customWidth="1"/>
    <col min="2050" max="2055" width="0" hidden="1" customWidth="1"/>
    <col min="2056" max="2067" width="14.625" customWidth="1"/>
    <col min="2305" max="2305" width="33.5" customWidth="1"/>
    <col min="2306" max="2311" width="0" hidden="1" customWidth="1"/>
    <col min="2312" max="2323" width="14.625" customWidth="1"/>
    <col min="2561" max="2561" width="33.5" customWidth="1"/>
    <col min="2562" max="2567" width="0" hidden="1" customWidth="1"/>
    <col min="2568" max="2579" width="14.625" customWidth="1"/>
    <col min="2817" max="2817" width="33.5" customWidth="1"/>
    <col min="2818" max="2823" width="0" hidden="1" customWidth="1"/>
    <col min="2824" max="2835" width="14.625" customWidth="1"/>
    <col min="3073" max="3073" width="33.5" customWidth="1"/>
    <col min="3074" max="3079" width="0" hidden="1" customWidth="1"/>
    <col min="3080" max="3091" width="14.625" customWidth="1"/>
    <col min="3329" max="3329" width="33.5" customWidth="1"/>
    <col min="3330" max="3335" width="0" hidden="1" customWidth="1"/>
    <col min="3336" max="3347" width="14.625" customWidth="1"/>
    <col min="3585" max="3585" width="33.5" customWidth="1"/>
    <col min="3586" max="3591" width="0" hidden="1" customWidth="1"/>
    <col min="3592" max="3603" width="14.625" customWidth="1"/>
    <col min="3841" max="3841" width="33.5" customWidth="1"/>
    <col min="3842" max="3847" width="0" hidden="1" customWidth="1"/>
    <col min="3848" max="3859" width="14.625" customWidth="1"/>
    <col min="4097" max="4097" width="33.5" customWidth="1"/>
    <col min="4098" max="4103" width="0" hidden="1" customWidth="1"/>
    <col min="4104" max="4115" width="14.625" customWidth="1"/>
    <col min="4353" max="4353" width="33.5" customWidth="1"/>
    <col min="4354" max="4359" width="0" hidden="1" customWidth="1"/>
    <col min="4360" max="4371" width="14.625" customWidth="1"/>
    <col min="4609" max="4609" width="33.5" customWidth="1"/>
    <col min="4610" max="4615" width="0" hidden="1" customWidth="1"/>
    <col min="4616" max="4627" width="14.625" customWidth="1"/>
    <col min="4865" max="4865" width="33.5" customWidth="1"/>
    <col min="4866" max="4871" width="0" hidden="1" customWidth="1"/>
    <col min="4872" max="4883" width="14.625" customWidth="1"/>
    <col min="5121" max="5121" width="33.5" customWidth="1"/>
    <col min="5122" max="5127" width="0" hidden="1" customWidth="1"/>
    <col min="5128" max="5139" width="14.625" customWidth="1"/>
    <col min="5377" max="5377" width="33.5" customWidth="1"/>
    <col min="5378" max="5383" width="0" hidden="1" customWidth="1"/>
    <col min="5384" max="5395" width="14.625" customWidth="1"/>
    <col min="5633" max="5633" width="33.5" customWidth="1"/>
    <col min="5634" max="5639" width="0" hidden="1" customWidth="1"/>
    <col min="5640" max="5651" width="14.625" customWidth="1"/>
    <col min="5889" max="5889" width="33.5" customWidth="1"/>
    <col min="5890" max="5895" width="0" hidden="1" customWidth="1"/>
    <col min="5896" max="5907" width="14.625" customWidth="1"/>
    <col min="6145" max="6145" width="33.5" customWidth="1"/>
    <col min="6146" max="6151" width="0" hidden="1" customWidth="1"/>
    <col min="6152" max="6163" width="14.625" customWidth="1"/>
    <col min="6401" max="6401" width="33.5" customWidth="1"/>
    <col min="6402" max="6407" width="0" hidden="1" customWidth="1"/>
    <col min="6408" max="6419" width="14.625" customWidth="1"/>
    <col min="6657" max="6657" width="33.5" customWidth="1"/>
    <col min="6658" max="6663" width="0" hidden="1" customWidth="1"/>
    <col min="6664" max="6675" width="14.625" customWidth="1"/>
    <col min="6913" max="6913" width="33.5" customWidth="1"/>
    <col min="6914" max="6919" width="0" hidden="1" customWidth="1"/>
    <col min="6920" max="6931" width="14.625" customWidth="1"/>
    <col min="7169" max="7169" width="33.5" customWidth="1"/>
    <col min="7170" max="7175" width="0" hidden="1" customWidth="1"/>
    <col min="7176" max="7187" width="14.625" customWidth="1"/>
    <col min="7425" max="7425" width="33.5" customWidth="1"/>
    <col min="7426" max="7431" width="0" hidden="1" customWidth="1"/>
    <col min="7432" max="7443" width="14.625" customWidth="1"/>
    <col min="7681" max="7681" width="33.5" customWidth="1"/>
    <col min="7682" max="7687" width="0" hidden="1" customWidth="1"/>
    <col min="7688" max="7699" width="14.625" customWidth="1"/>
    <col min="7937" max="7937" width="33.5" customWidth="1"/>
    <col min="7938" max="7943" width="0" hidden="1" customWidth="1"/>
    <col min="7944" max="7955" width="14.625" customWidth="1"/>
    <col min="8193" max="8193" width="33.5" customWidth="1"/>
    <col min="8194" max="8199" width="0" hidden="1" customWidth="1"/>
    <col min="8200" max="8211" width="14.625" customWidth="1"/>
    <col min="8449" max="8449" width="33.5" customWidth="1"/>
    <col min="8450" max="8455" width="0" hidden="1" customWidth="1"/>
    <col min="8456" max="8467" width="14.625" customWidth="1"/>
    <col min="8705" max="8705" width="33.5" customWidth="1"/>
    <col min="8706" max="8711" width="0" hidden="1" customWidth="1"/>
    <col min="8712" max="8723" width="14.625" customWidth="1"/>
    <col min="8961" max="8961" width="33.5" customWidth="1"/>
    <col min="8962" max="8967" width="0" hidden="1" customWidth="1"/>
    <col min="8968" max="8979" width="14.625" customWidth="1"/>
    <col min="9217" max="9217" width="33.5" customWidth="1"/>
    <col min="9218" max="9223" width="0" hidden="1" customWidth="1"/>
    <col min="9224" max="9235" width="14.625" customWidth="1"/>
    <col min="9473" max="9473" width="33.5" customWidth="1"/>
    <col min="9474" max="9479" width="0" hidden="1" customWidth="1"/>
    <col min="9480" max="9491" width="14.625" customWidth="1"/>
    <col min="9729" max="9729" width="33.5" customWidth="1"/>
    <col min="9730" max="9735" width="0" hidden="1" customWidth="1"/>
    <col min="9736" max="9747" width="14.625" customWidth="1"/>
    <col min="9985" max="9985" width="33.5" customWidth="1"/>
    <col min="9986" max="9991" width="0" hidden="1" customWidth="1"/>
    <col min="9992" max="10003" width="14.625" customWidth="1"/>
    <col min="10241" max="10241" width="33.5" customWidth="1"/>
    <col min="10242" max="10247" width="0" hidden="1" customWidth="1"/>
    <col min="10248" max="10259" width="14.625" customWidth="1"/>
    <col min="10497" max="10497" width="33.5" customWidth="1"/>
    <col min="10498" max="10503" width="0" hidden="1" customWidth="1"/>
    <col min="10504" max="10515" width="14.625" customWidth="1"/>
    <col min="10753" max="10753" width="33.5" customWidth="1"/>
    <col min="10754" max="10759" width="0" hidden="1" customWidth="1"/>
    <col min="10760" max="10771" width="14.625" customWidth="1"/>
    <col min="11009" max="11009" width="33.5" customWidth="1"/>
    <col min="11010" max="11015" width="0" hidden="1" customWidth="1"/>
    <col min="11016" max="11027" width="14.625" customWidth="1"/>
    <col min="11265" max="11265" width="33.5" customWidth="1"/>
    <col min="11266" max="11271" width="0" hidden="1" customWidth="1"/>
    <col min="11272" max="11283" width="14.625" customWidth="1"/>
    <col min="11521" max="11521" width="33.5" customWidth="1"/>
    <col min="11522" max="11527" width="0" hidden="1" customWidth="1"/>
    <col min="11528" max="11539" width="14.625" customWidth="1"/>
    <col min="11777" max="11777" width="33.5" customWidth="1"/>
    <col min="11778" max="11783" width="0" hidden="1" customWidth="1"/>
    <col min="11784" max="11795" width="14.625" customWidth="1"/>
    <col min="12033" max="12033" width="33.5" customWidth="1"/>
    <col min="12034" max="12039" width="0" hidden="1" customWidth="1"/>
    <col min="12040" max="12051" width="14.625" customWidth="1"/>
    <col min="12289" max="12289" width="33.5" customWidth="1"/>
    <col min="12290" max="12295" width="0" hidden="1" customWidth="1"/>
    <col min="12296" max="12307" width="14.625" customWidth="1"/>
    <col min="12545" max="12545" width="33.5" customWidth="1"/>
    <col min="12546" max="12551" width="0" hidden="1" customWidth="1"/>
    <col min="12552" max="12563" width="14.625" customWidth="1"/>
    <col min="12801" max="12801" width="33.5" customWidth="1"/>
    <col min="12802" max="12807" width="0" hidden="1" customWidth="1"/>
    <col min="12808" max="12819" width="14.625" customWidth="1"/>
    <col min="13057" max="13057" width="33.5" customWidth="1"/>
    <col min="13058" max="13063" width="0" hidden="1" customWidth="1"/>
    <col min="13064" max="13075" width="14.625" customWidth="1"/>
    <col min="13313" max="13313" width="33.5" customWidth="1"/>
    <col min="13314" max="13319" width="0" hidden="1" customWidth="1"/>
    <col min="13320" max="13331" width="14.625" customWidth="1"/>
    <col min="13569" max="13569" width="33.5" customWidth="1"/>
    <col min="13570" max="13575" width="0" hidden="1" customWidth="1"/>
    <col min="13576" max="13587" width="14.625" customWidth="1"/>
    <col min="13825" max="13825" width="33.5" customWidth="1"/>
    <col min="13826" max="13831" width="0" hidden="1" customWidth="1"/>
    <col min="13832" max="13843" width="14.625" customWidth="1"/>
    <col min="14081" max="14081" width="33.5" customWidth="1"/>
    <col min="14082" max="14087" width="0" hidden="1" customWidth="1"/>
    <col min="14088" max="14099" width="14.625" customWidth="1"/>
    <col min="14337" max="14337" width="33.5" customWidth="1"/>
    <col min="14338" max="14343" width="0" hidden="1" customWidth="1"/>
    <col min="14344" max="14355" width="14.625" customWidth="1"/>
    <col min="14593" max="14593" width="33.5" customWidth="1"/>
    <col min="14594" max="14599" width="0" hidden="1" customWidth="1"/>
    <col min="14600" max="14611" width="14.625" customWidth="1"/>
    <col min="14849" max="14849" width="33.5" customWidth="1"/>
    <col min="14850" max="14855" width="0" hidden="1" customWidth="1"/>
    <col min="14856" max="14867" width="14.625" customWidth="1"/>
    <col min="15105" max="15105" width="33.5" customWidth="1"/>
    <col min="15106" max="15111" width="0" hidden="1" customWidth="1"/>
    <col min="15112" max="15123" width="14.625" customWidth="1"/>
    <col min="15361" max="15361" width="33.5" customWidth="1"/>
    <col min="15362" max="15367" width="0" hidden="1" customWidth="1"/>
    <col min="15368" max="15379" width="14.625" customWidth="1"/>
    <col min="15617" max="15617" width="33.5" customWidth="1"/>
    <col min="15618" max="15623" width="0" hidden="1" customWidth="1"/>
    <col min="15624" max="15635" width="14.625" customWidth="1"/>
    <col min="15873" max="15873" width="33.5" customWidth="1"/>
    <col min="15874" max="15879" width="0" hidden="1" customWidth="1"/>
    <col min="15880" max="15891" width="14.625" customWidth="1"/>
    <col min="16129" max="16129" width="33.5" customWidth="1"/>
    <col min="16130" max="16135" width="0" hidden="1" customWidth="1"/>
    <col min="16136" max="16147" width="14.625" customWidth="1"/>
  </cols>
  <sheetData>
    <row r="1" spans="1:19" ht="15" customHeight="1" x14ac:dyDescent="0.2">
      <c r="A1" s="479" t="s">
        <v>954</v>
      </c>
      <c r="B1" s="480"/>
      <c r="C1" s="480"/>
      <c r="D1" s="480"/>
      <c r="E1" s="480"/>
      <c r="F1" s="480"/>
      <c r="G1" s="480"/>
      <c r="H1" s="481"/>
      <c r="I1" s="481"/>
      <c r="J1" s="481"/>
      <c r="K1" s="481"/>
      <c r="L1" s="481"/>
    </row>
    <row r="2" spans="1:19" ht="14.25" thickBot="1" x14ac:dyDescent="0.2">
      <c r="A2" s="481"/>
      <c r="B2" s="481"/>
      <c r="C2" s="482" t="s">
        <v>955</v>
      </c>
      <c r="D2" s="482" t="s">
        <v>955</v>
      </c>
      <c r="E2" s="482" t="s">
        <v>955</v>
      </c>
      <c r="F2" s="482" t="s">
        <v>955</v>
      </c>
      <c r="G2" s="482" t="s">
        <v>955</v>
      </c>
      <c r="H2" s="483"/>
      <c r="I2" s="483"/>
      <c r="J2" s="483"/>
      <c r="K2" s="483"/>
      <c r="L2" s="483"/>
      <c r="P2" s="483"/>
      <c r="Q2" s="483"/>
      <c r="R2" s="483"/>
      <c r="S2" s="483" t="s">
        <v>0</v>
      </c>
    </row>
    <row r="3" spans="1:19" x14ac:dyDescent="0.15">
      <c r="A3" s="484"/>
      <c r="B3" s="485"/>
      <c r="C3" s="485"/>
      <c r="D3" s="485"/>
      <c r="E3" s="485"/>
      <c r="F3" s="485"/>
      <c r="G3" s="485"/>
      <c r="H3" s="890" t="s">
        <v>956</v>
      </c>
      <c r="I3" s="890"/>
      <c r="J3" s="890"/>
      <c r="K3" s="890"/>
      <c r="L3" s="890"/>
      <c r="M3" s="890"/>
      <c r="N3" s="890"/>
      <c r="O3" s="890"/>
      <c r="P3" s="890"/>
      <c r="Q3" s="486"/>
      <c r="R3" s="486"/>
      <c r="S3" s="487"/>
    </row>
    <row r="4" spans="1:19" x14ac:dyDescent="0.15">
      <c r="A4" s="488" t="s">
        <v>957</v>
      </c>
      <c r="B4" s="489"/>
      <c r="C4" s="490"/>
      <c r="D4" s="491"/>
      <c r="E4" s="492"/>
      <c r="F4" s="491"/>
      <c r="G4" s="493"/>
      <c r="H4" s="494"/>
      <c r="I4" s="495"/>
      <c r="J4" s="495"/>
      <c r="K4" s="495"/>
      <c r="L4" s="496"/>
      <c r="M4" s="496"/>
      <c r="N4" s="496"/>
      <c r="O4" s="496"/>
      <c r="P4" s="495"/>
      <c r="Q4" s="496"/>
      <c r="R4" s="496"/>
      <c r="S4" s="497"/>
    </row>
    <row r="5" spans="1:19" x14ac:dyDescent="0.15">
      <c r="A5" s="488"/>
      <c r="B5" s="489"/>
      <c r="C5" s="498" t="s">
        <v>958</v>
      </c>
      <c r="D5" s="499" t="s">
        <v>959</v>
      </c>
      <c r="E5" s="500" t="s">
        <v>960</v>
      </c>
      <c r="F5" s="499" t="s">
        <v>961</v>
      </c>
      <c r="G5" s="501" t="s">
        <v>962</v>
      </c>
      <c r="H5" s="502" t="s">
        <v>963</v>
      </c>
      <c r="I5" s="503" t="s">
        <v>964</v>
      </c>
      <c r="J5" s="503" t="s">
        <v>965</v>
      </c>
      <c r="K5" s="503" t="s">
        <v>966</v>
      </c>
      <c r="L5" s="504" t="s">
        <v>967</v>
      </c>
      <c r="M5" s="504" t="s">
        <v>968</v>
      </c>
      <c r="N5" s="504" t="s">
        <v>969</v>
      </c>
      <c r="O5" s="504" t="s">
        <v>970</v>
      </c>
      <c r="P5" s="503" t="s">
        <v>971</v>
      </c>
      <c r="Q5" s="504" t="s">
        <v>972</v>
      </c>
      <c r="R5" s="504" t="s">
        <v>973</v>
      </c>
      <c r="S5" s="505" t="s">
        <v>974</v>
      </c>
    </row>
    <row r="6" spans="1:19" x14ac:dyDescent="0.15">
      <c r="A6" s="506"/>
      <c r="B6" s="507"/>
      <c r="C6" s="508"/>
      <c r="D6" s="509"/>
      <c r="E6" s="510"/>
      <c r="F6" s="509"/>
      <c r="G6" s="511"/>
      <c r="H6" s="507"/>
      <c r="I6" s="429"/>
      <c r="J6" s="429"/>
      <c r="K6" s="429"/>
      <c r="L6" s="512"/>
      <c r="M6" s="512"/>
      <c r="N6" s="512"/>
      <c r="O6" s="512"/>
      <c r="P6" s="429"/>
      <c r="Q6" s="512"/>
      <c r="R6" s="512"/>
      <c r="S6" s="513"/>
    </row>
    <row r="7" spans="1:19" x14ac:dyDescent="0.15">
      <c r="A7" s="514" t="s">
        <v>975</v>
      </c>
      <c r="B7" s="515"/>
      <c r="C7" s="516">
        <v>13529756</v>
      </c>
      <c r="D7" s="516">
        <v>12850464</v>
      </c>
      <c r="E7" s="516">
        <v>12252911</v>
      </c>
      <c r="F7" s="516">
        <v>12103923</v>
      </c>
      <c r="G7" s="516">
        <v>10909291</v>
      </c>
      <c r="H7" s="798">
        <v>10894185</v>
      </c>
      <c r="I7" s="798">
        <v>10904165</v>
      </c>
      <c r="J7" s="798">
        <v>10888218</v>
      </c>
      <c r="K7" s="798">
        <v>10814646</v>
      </c>
      <c r="L7" s="798">
        <v>10192450</v>
      </c>
      <c r="M7" s="798">
        <v>10306964</v>
      </c>
      <c r="N7" s="798">
        <v>10444259</v>
      </c>
      <c r="O7" s="798">
        <v>10583233</v>
      </c>
      <c r="P7" s="798">
        <v>10617022</v>
      </c>
      <c r="Q7" s="798">
        <v>10434474</v>
      </c>
      <c r="R7" s="798">
        <v>10562277</v>
      </c>
      <c r="S7" s="799">
        <v>10847735</v>
      </c>
    </row>
    <row r="8" spans="1:19" x14ac:dyDescent="0.15">
      <c r="A8" s="519" t="s">
        <v>976</v>
      </c>
      <c r="B8" s="489"/>
      <c r="C8" s="520">
        <v>11922078</v>
      </c>
      <c r="D8" s="520">
        <v>11207920</v>
      </c>
      <c r="E8" s="520">
        <v>10677688</v>
      </c>
      <c r="F8" s="520">
        <v>10544261</v>
      </c>
      <c r="G8" s="520">
        <v>9652016</v>
      </c>
      <c r="H8" s="521">
        <v>9579428</v>
      </c>
      <c r="I8" s="521">
        <v>9584656</v>
      </c>
      <c r="J8" s="521">
        <v>9561785</v>
      </c>
      <c r="K8" s="521">
        <v>9524252</v>
      </c>
      <c r="L8" s="521">
        <v>8880623</v>
      </c>
      <c r="M8" s="521">
        <v>8964557</v>
      </c>
      <c r="N8" s="521">
        <v>9074929</v>
      </c>
      <c r="O8" s="521">
        <v>9196545</v>
      </c>
      <c r="P8" s="521">
        <v>9185980</v>
      </c>
      <c r="Q8" s="521">
        <v>9001349</v>
      </c>
      <c r="R8" s="521">
        <v>9041265</v>
      </c>
      <c r="S8" s="522">
        <v>9274992</v>
      </c>
    </row>
    <row r="9" spans="1:19" x14ac:dyDescent="0.15">
      <c r="A9" s="519" t="s">
        <v>977</v>
      </c>
      <c r="B9" s="489"/>
      <c r="C9" s="520">
        <v>1607678</v>
      </c>
      <c r="D9" s="520">
        <v>1642544</v>
      </c>
      <c r="E9" s="520">
        <v>1575223</v>
      </c>
      <c r="F9" s="520">
        <v>1559662</v>
      </c>
      <c r="G9" s="520">
        <v>1257275</v>
      </c>
      <c r="H9" s="521">
        <v>1314757</v>
      </c>
      <c r="I9" s="521">
        <v>1319509</v>
      </c>
      <c r="J9" s="521">
        <v>1326433</v>
      </c>
      <c r="K9" s="521">
        <v>1290394</v>
      </c>
      <c r="L9" s="521">
        <v>1311827</v>
      </c>
      <c r="M9" s="521">
        <v>1342407</v>
      </c>
      <c r="N9" s="521">
        <v>1369330</v>
      </c>
      <c r="O9" s="521">
        <v>1386688</v>
      </c>
      <c r="P9" s="521">
        <v>1431042</v>
      </c>
      <c r="Q9" s="521">
        <v>1433125</v>
      </c>
      <c r="R9" s="521">
        <v>1521012</v>
      </c>
      <c r="S9" s="522">
        <v>1572743</v>
      </c>
    </row>
    <row r="10" spans="1:19" x14ac:dyDescent="0.15">
      <c r="A10" s="488" t="s">
        <v>978</v>
      </c>
      <c r="B10" s="489"/>
      <c r="C10" s="520">
        <v>1626491</v>
      </c>
      <c r="D10" s="520">
        <v>1663586</v>
      </c>
      <c r="E10" s="520">
        <v>1558413</v>
      </c>
      <c r="F10" s="520">
        <v>1521124</v>
      </c>
      <c r="G10" s="520">
        <v>1209606</v>
      </c>
      <c r="H10" s="521">
        <v>1298041</v>
      </c>
      <c r="I10" s="521">
        <v>1290563</v>
      </c>
      <c r="J10" s="521">
        <v>1270022</v>
      </c>
      <c r="K10" s="521">
        <v>1270663</v>
      </c>
      <c r="L10" s="521">
        <v>1295849</v>
      </c>
      <c r="M10" s="521">
        <v>1340143</v>
      </c>
      <c r="N10" s="521">
        <v>1368785</v>
      </c>
      <c r="O10" s="521">
        <v>1365416</v>
      </c>
      <c r="P10" s="521">
        <v>1407076</v>
      </c>
      <c r="Q10" s="521">
        <v>1394095</v>
      </c>
      <c r="R10" s="521">
        <v>1478727</v>
      </c>
      <c r="S10" s="522">
        <v>1521584</v>
      </c>
    </row>
    <row r="11" spans="1:19" x14ac:dyDescent="0.15">
      <c r="A11" s="488" t="s">
        <v>979</v>
      </c>
      <c r="B11" s="489"/>
      <c r="C11" s="520">
        <v>-18813</v>
      </c>
      <c r="D11" s="520">
        <v>-21042</v>
      </c>
      <c r="E11" s="520">
        <v>16810</v>
      </c>
      <c r="F11" s="520">
        <v>38538</v>
      </c>
      <c r="G11" s="520">
        <v>47669</v>
      </c>
      <c r="H11" s="521">
        <v>16716</v>
      </c>
      <c r="I11" s="521">
        <v>28946</v>
      </c>
      <c r="J11" s="521">
        <v>56411</v>
      </c>
      <c r="K11" s="521">
        <v>19731</v>
      </c>
      <c r="L11" s="521">
        <v>15978</v>
      </c>
      <c r="M11" s="521">
        <v>2264</v>
      </c>
      <c r="N11" s="521">
        <v>545</v>
      </c>
      <c r="O11" s="521">
        <v>21272</v>
      </c>
      <c r="P11" s="521">
        <v>23966</v>
      </c>
      <c r="Q11" s="521">
        <v>39030</v>
      </c>
      <c r="R11" s="521">
        <v>42285</v>
      </c>
      <c r="S11" s="522">
        <v>51159</v>
      </c>
    </row>
    <row r="12" spans="1:19" x14ac:dyDescent="0.15">
      <c r="A12" s="523" t="s">
        <v>980</v>
      </c>
      <c r="B12" s="515"/>
      <c r="C12" s="520">
        <v>970466</v>
      </c>
      <c r="D12" s="520">
        <v>840511</v>
      </c>
      <c r="E12" s="520">
        <v>706709</v>
      </c>
      <c r="F12" s="520">
        <v>745293</v>
      </c>
      <c r="G12" s="520">
        <v>892327</v>
      </c>
      <c r="H12" s="521">
        <v>1185395</v>
      </c>
      <c r="I12" s="521">
        <v>1132455</v>
      </c>
      <c r="J12" s="521">
        <v>977889</v>
      </c>
      <c r="K12" s="521">
        <v>880917</v>
      </c>
      <c r="L12" s="521">
        <v>796235</v>
      </c>
      <c r="M12" s="521">
        <v>806679</v>
      </c>
      <c r="N12" s="521">
        <v>884401</v>
      </c>
      <c r="O12" s="521">
        <v>927726</v>
      </c>
      <c r="P12" s="521">
        <v>1043453.477</v>
      </c>
      <c r="Q12" s="521">
        <v>1068783.4950000001</v>
      </c>
      <c r="R12" s="521">
        <v>1014721.594</v>
      </c>
      <c r="S12" s="522">
        <v>1092806.986</v>
      </c>
    </row>
    <row r="13" spans="1:19" x14ac:dyDescent="0.15">
      <c r="A13" s="488" t="s">
        <v>981</v>
      </c>
      <c r="B13" s="489"/>
      <c r="C13" s="520">
        <v>1488186</v>
      </c>
      <c r="D13" s="520">
        <v>1316955</v>
      </c>
      <c r="E13" s="520">
        <v>1147701</v>
      </c>
      <c r="F13" s="520">
        <v>1163997</v>
      </c>
      <c r="G13" s="520">
        <v>1333091</v>
      </c>
      <c r="H13" s="521">
        <v>1595329</v>
      </c>
      <c r="I13" s="521">
        <v>1565659</v>
      </c>
      <c r="J13" s="521">
        <v>1400368</v>
      </c>
      <c r="K13" s="521">
        <v>1281162</v>
      </c>
      <c r="L13" s="521">
        <v>1188604</v>
      </c>
      <c r="M13" s="521">
        <v>1195479</v>
      </c>
      <c r="N13" s="521">
        <v>1267486</v>
      </c>
      <c r="O13" s="521">
        <v>1307783</v>
      </c>
      <c r="P13" s="521">
        <v>1424254.477</v>
      </c>
      <c r="Q13" s="521">
        <v>1441964.4950000001</v>
      </c>
      <c r="R13" s="521">
        <v>1363543.594</v>
      </c>
      <c r="S13" s="522">
        <v>1454940.986</v>
      </c>
    </row>
    <row r="14" spans="1:19" x14ac:dyDescent="0.15">
      <c r="A14" s="488" t="s">
        <v>982</v>
      </c>
      <c r="B14" s="489"/>
      <c r="C14" s="520">
        <v>517720</v>
      </c>
      <c r="D14" s="520">
        <v>476444</v>
      </c>
      <c r="E14" s="520">
        <v>440992</v>
      </c>
      <c r="F14" s="520">
        <v>418704</v>
      </c>
      <c r="G14" s="520">
        <v>440764</v>
      </c>
      <c r="H14" s="521">
        <v>409934</v>
      </c>
      <c r="I14" s="521">
        <v>433204</v>
      </c>
      <c r="J14" s="521">
        <v>422479</v>
      </c>
      <c r="K14" s="521">
        <v>400245</v>
      </c>
      <c r="L14" s="521">
        <v>392369</v>
      </c>
      <c r="M14" s="521">
        <v>388800</v>
      </c>
      <c r="N14" s="521">
        <v>383085</v>
      </c>
      <c r="O14" s="521">
        <v>380057</v>
      </c>
      <c r="P14" s="521">
        <v>380801</v>
      </c>
      <c r="Q14" s="521">
        <v>373181</v>
      </c>
      <c r="R14" s="521">
        <v>348822</v>
      </c>
      <c r="S14" s="522">
        <v>362134</v>
      </c>
    </row>
    <row r="15" spans="1:19" x14ac:dyDescent="0.15">
      <c r="A15" s="488" t="s">
        <v>983</v>
      </c>
      <c r="B15" s="489"/>
      <c r="C15" s="520">
        <v>-171022</v>
      </c>
      <c r="D15" s="520">
        <v>-179035</v>
      </c>
      <c r="E15" s="520">
        <v>-171717</v>
      </c>
      <c r="F15" s="520">
        <v>-136258</v>
      </c>
      <c r="G15" s="520">
        <v>-80912</v>
      </c>
      <c r="H15" s="521">
        <v>-77182</v>
      </c>
      <c r="I15" s="521">
        <v>-92069</v>
      </c>
      <c r="J15" s="521">
        <v>-137874</v>
      </c>
      <c r="K15" s="521">
        <v>-138573</v>
      </c>
      <c r="L15" s="521">
        <v>-147497</v>
      </c>
      <c r="M15" s="521">
        <v>-169955</v>
      </c>
      <c r="N15" s="521">
        <v>-179804</v>
      </c>
      <c r="O15" s="521">
        <v>-140614</v>
      </c>
      <c r="P15" s="521">
        <v>-112800.52299999999</v>
      </c>
      <c r="Q15" s="521">
        <v>-98892.505000000005</v>
      </c>
      <c r="R15" s="521">
        <v>-112501.40599999999</v>
      </c>
      <c r="S15" s="522">
        <v>-87051.013999999996</v>
      </c>
    </row>
    <row r="16" spans="1:19" x14ac:dyDescent="0.15">
      <c r="A16" s="488" t="s">
        <v>981</v>
      </c>
      <c r="B16" s="489"/>
      <c r="C16" s="520">
        <v>310000</v>
      </c>
      <c r="D16" s="520">
        <v>267788</v>
      </c>
      <c r="E16" s="520">
        <v>241779</v>
      </c>
      <c r="F16" s="520">
        <v>254044</v>
      </c>
      <c r="G16" s="520">
        <v>328107</v>
      </c>
      <c r="H16" s="521">
        <v>305745</v>
      </c>
      <c r="I16" s="521">
        <v>312371</v>
      </c>
      <c r="J16" s="521">
        <v>260030</v>
      </c>
      <c r="K16" s="521">
        <v>242078</v>
      </c>
      <c r="L16" s="521">
        <v>228472</v>
      </c>
      <c r="M16" s="521">
        <v>205909</v>
      </c>
      <c r="N16" s="521">
        <v>190643</v>
      </c>
      <c r="O16" s="521">
        <v>226344</v>
      </c>
      <c r="P16" s="521">
        <v>252722.47700000001</v>
      </c>
      <c r="Q16" s="521">
        <v>257187.495</v>
      </c>
      <c r="R16" s="521">
        <v>220238.59400000001</v>
      </c>
      <c r="S16" s="522">
        <v>258649.986</v>
      </c>
    </row>
    <row r="17" spans="1:19" x14ac:dyDescent="0.15">
      <c r="A17" s="488" t="s">
        <v>982</v>
      </c>
      <c r="B17" s="489"/>
      <c r="C17" s="520">
        <v>481022</v>
      </c>
      <c r="D17" s="520">
        <v>446823</v>
      </c>
      <c r="E17" s="520">
        <v>413496</v>
      </c>
      <c r="F17" s="520">
        <v>390302</v>
      </c>
      <c r="G17" s="520">
        <v>409019</v>
      </c>
      <c r="H17" s="521">
        <v>382927</v>
      </c>
      <c r="I17" s="521">
        <v>404440</v>
      </c>
      <c r="J17" s="521">
        <v>397904</v>
      </c>
      <c r="K17" s="521">
        <v>380651</v>
      </c>
      <c r="L17" s="521">
        <v>375969</v>
      </c>
      <c r="M17" s="521">
        <v>375864</v>
      </c>
      <c r="N17" s="521">
        <v>370447</v>
      </c>
      <c r="O17" s="521">
        <v>366958</v>
      </c>
      <c r="P17" s="521">
        <v>365523</v>
      </c>
      <c r="Q17" s="521">
        <v>356080</v>
      </c>
      <c r="R17" s="521">
        <v>332740</v>
      </c>
      <c r="S17" s="522">
        <v>345701</v>
      </c>
    </row>
    <row r="18" spans="1:19" x14ac:dyDescent="0.15">
      <c r="A18" s="523" t="s">
        <v>984</v>
      </c>
      <c r="B18" s="515"/>
      <c r="C18" s="520">
        <v>1133737</v>
      </c>
      <c r="D18" s="520">
        <v>1011843</v>
      </c>
      <c r="E18" s="520">
        <v>870550</v>
      </c>
      <c r="F18" s="520">
        <v>873072</v>
      </c>
      <c r="G18" s="520">
        <v>963718</v>
      </c>
      <c r="H18" s="521">
        <v>1250641</v>
      </c>
      <c r="I18" s="521">
        <v>1211148</v>
      </c>
      <c r="J18" s="521">
        <v>1102578</v>
      </c>
      <c r="K18" s="521">
        <v>1007378</v>
      </c>
      <c r="L18" s="521">
        <v>930568</v>
      </c>
      <c r="M18" s="521">
        <v>963046</v>
      </c>
      <c r="N18" s="521">
        <v>1051969</v>
      </c>
      <c r="O18" s="521">
        <v>1055739</v>
      </c>
      <c r="P18" s="521">
        <v>1143286</v>
      </c>
      <c r="Q18" s="521">
        <v>1155410</v>
      </c>
      <c r="R18" s="521">
        <v>1115870</v>
      </c>
      <c r="S18" s="522">
        <v>1167191</v>
      </c>
    </row>
    <row r="19" spans="1:19" x14ac:dyDescent="0.15">
      <c r="A19" s="488" t="s">
        <v>985</v>
      </c>
      <c r="B19" s="489"/>
      <c r="C19" s="520">
        <v>298407</v>
      </c>
      <c r="D19" s="520">
        <v>190289</v>
      </c>
      <c r="E19" s="520">
        <v>164211</v>
      </c>
      <c r="F19" s="520">
        <v>146319</v>
      </c>
      <c r="G19" s="520">
        <v>185053</v>
      </c>
      <c r="H19" s="521">
        <v>423474</v>
      </c>
      <c r="I19" s="521">
        <v>494461</v>
      </c>
      <c r="J19" s="521">
        <v>465002</v>
      </c>
      <c r="K19" s="521">
        <v>343859</v>
      </c>
      <c r="L19" s="521">
        <v>308688</v>
      </c>
      <c r="M19" s="521">
        <v>293966</v>
      </c>
      <c r="N19" s="521">
        <v>231975</v>
      </c>
      <c r="O19" s="521">
        <v>194620</v>
      </c>
      <c r="P19" s="521">
        <v>205001</v>
      </c>
      <c r="Q19" s="521">
        <v>226701</v>
      </c>
      <c r="R19" s="521">
        <v>237777</v>
      </c>
      <c r="S19" s="522">
        <v>246714</v>
      </c>
    </row>
    <row r="20" spans="1:19" x14ac:dyDescent="0.15">
      <c r="A20" s="488" t="s">
        <v>981</v>
      </c>
      <c r="B20" s="489"/>
      <c r="C20" s="520">
        <v>331469</v>
      </c>
      <c r="D20" s="520">
        <v>217496</v>
      </c>
      <c r="E20" s="520">
        <v>189708</v>
      </c>
      <c r="F20" s="520">
        <v>172785</v>
      </c>
      <c r="G20" s="520">
        <v>214704</v>
      </c>
      <c r="H20" s="521">
        <v>447705</v>
      </c>
      <c r="I20" s="521">
        <v>520597</v>
      </c>
      <c r="J20" s="521">
        <v>487622</v>
      </c>
      <c r="K20" s="521">
        <v>361912</v>
      </c>
      <c r="L20" s="521">
        <v>323720</v>
      </c>
      <c r="M20" s="521">
        <v>305373</v>
      </c>
      <c r="N20" s="521">
        <v>242938</v>
      </c>
      <c r="O20" s="521">
        <v>206038</v>
      </c>
      <c r="P20" s="521">
        <v>217949</v>
      </c>
      <c r="Q20" s="521">
        <v>241687</v>
      </c>
      <c r="R20" s="521">
        <v>251649</v>
      </c>
      <c r="S20" s="522">
        <v>261003</v>
      </c>
    </row>
    <row r="21" spans="1:19" x14ac:dyDescent="0.15">
      <c r="A21" s="488" t="s">
        <v>986</v>
      </c>
      <c r="B21" s="489"/>
      <c r="C21" s="520">
        <v>33062</v>
      </c>
      <c r="D21" s="520">
        <v>27207</v>
      </c>
      <c r="E21" s="520">
        <v>25497</v>
      </c>
      <c r="F21" s="520">
        <v>26466</v>
      </c>
      <c r="G21" s="520">
        <v>29651</v>
      </c>
      <c r="H21" s="521">
        <v>24231</v>
      </c>
      <c r="I21" s="521">
        <v>26136</v>
      </c>
      <c r="J21" s="521">
        <v>22620</v>
      </c>
      <c r="K21" s="521">
        <v>18053</v>
      </c>
      <c r="L21" s="521">
        <v>15032</v>
      </c>
      <c r="M21" s="521">
        <v>11407</v>
      </c>
      <c r="N21" s="521">
        <v>10963</v>
      </c>
      <c r="O21" s="521">
        <v>11418</v>
      </c>
      <c r="P21" s="521">
        <v>12948</v>
      </c>
      <c r="Q21" s="521">
        <v>14986</v>
      </c>
      <c r="R21" s="521">
        <v>13872</v>
      </c>
      <c r="S21" s="522">
        <v>14289</v>
      </c>
    </row>
    <row r="22" spans="1:19" x14ac:dyDescent="0.15">
      <c r="A22" s="488" t="s">
        <v>987</v>
      </c>
      <c r="B22" s="489"/>
      <c r="C22" s="520">
        <v>129194</v>
      </c>
      <c r="D22" s="520">
        <v>169667</v>
      </c>
      <c r="E22" s="520">
        <v>132457</v>
      </c>
      <c r="F22" s="520">
        <v>166323</v>
      </c>
      <c r="G22" s="520">
        <v>245660</v>
      </c>
      <c r="H22" s="521">
        <v>289682</v>
      </c>
      <c r="I22" s="521">
        <v>233562</v>
      </c>
      <c r="J22" s="521">
        <v>196133</v>
      </c>
      <c r="K22" s="521">
        <v>218914</v>
      </c>
      <c r="L22" s="521">
        <v>194417</v>
      </c>
      <c r="M22" s="521">
        <v>231745</v>
      </c>
      <c r="N22" s="521">
        <v>376541</v>
      </c>
      <c r="O22" s="521">
        <v>385140</v>
      </c>
      <c r="P22" s="521">
        <v>443790</v>
      </c>
      <c r="Q22" s="521">
        <v>461212</v>
      </c>
      <c r="R22" s="521">
        <v>407636</v>
      </c>
      <c r="S22" s="522">
        <v>465749</v>
      </c>
    </row>
    <row r="23" spans="1:19" x14ac:dyDescent="0.15">
      <c r="A23" s="488" t="s">
        <v>988</v>
      </c>
      <c r="B23" s="489"/>
      <c r="C23" s="520">
        <v>519216</v>
      </c>
      <c r="D23" s="520">
        <v>485607</v>
      </c>
      <c r="E23" s="520">
        <v>415261</v>
      </c>
      <c r="F23" s="520">
        <v>390635</v>
      </c>
      <c r="G23" s="520">
        <v>405090</v>
      </c>
      <c r="H23" s="521">
        <v>412053</v>
      </c>
      <c r="I23" s="521">
        <v>388980</v>
      </c>
      <c r="J23" s="521">
        <v>349677</v>
      </c>
      <c r="K23" s="521">
        <v>357061</v>
      </c>
      <c r="L23" s="521">
        <v>348328</v>
      </c>
      <c r="M23" s="521">
        <v>347979</v>
      </c>
      <c r="N23" s="521">
        <v>375933</v>
      </c>
      <c r="O23" s="521">
        <v>397234</v>
      </c>
      <c r="P23" s="521">
        <v>381479</v>
      </c>
      <c r="Q23" s="521">
        <v>358707</v>
      </c>
      <c r="R23" s="521">
        <v>334185</v>
      </c>
      <c r="S23" s="522">
        <v>329710</v>
      </c>
    </row>
    <row r="24" spans="1:19" x14ac:dyDescent="0.15">
      <c r="A24" s="488" t="s">
        <v>989</v>
      </c>
      <c r="B24" s="489"/>
      <c r="C24" s="520">
        <v>186920</v>
      </c>
      <c r="D24" s="520">
        <v>166280</v>
      </c>
      <c r="E24" s="520">
        <v>158621</v>
      </c>
      <c r="F24" s="520">
        <v>169795</v>
      </c>
      <c r="G24" s="520">
        <v>127915</v>
      </c>
      <c r="H24" s="521">
        <v>125432</v>
      </c>
      <c r="I24" s="521">
        <v>94145</v>
      </c>
      <c r="J24" s="521">
        <v>91766</v>
      </c>
      <c r="K24" s="521">
        <v>87544</v>
      </c>
      <c r="L24" s="521">
        <v>79135</v>
      </c>
      <c r="M24" s="521">
        <v>89356</v>
      </c>
      <c r="N24" s="521">
        <v>67520</v>
      </c>
      <c r="O24" s="521">
        <v>78745</v>
      </c>
      <c r="P24" s="521">
        <v>113016</v>
      </c>
      <c r="Q24" s="521">
        <v>108790</v>
      </c>
      <c r="R24" s="521">
        <v>136272</v>
      </c>
      <c r="S24" s="522">
        <v>125018</v>
      </c>
    </row>
    <row r="25" spans="1:19" x14ac:dyDescent="0.15">
      <c r="A25" s="488" t="s">
        <v>990</v>
      </c>
      <c r="B25" s="489"/>
      <c r="C25" s="520">
        <v>7751</v>
      </c>
      <c r="D25" s="520">
        <v>7703</v>
      </c>
      <c r="E25" s="520">
        <v>7876</v>
      </c>
      <c r="F25" s="520">
        <v>8479</v>
      </c>
      <c r="G25" s="520">
        <v>9521</v>
      </c>
      <c r="H25" s="521">
        <v>11936</v>
      </c>
      <c r="I25" s="521">
        <v>13376</v>
      </c>
      <c r="J25" s="521">
        <v>13185</v>
      </c>
      <c r="K25" s="521">
        <v>12112</v>
      </c>
      <c r="L25" s="521">
        <v>13164</v>
      </c>
      <c r="M25" s="521">
        <v>13588</v>
      </c>
      <c r="N25" s="521">
        <v>12236</v>
      </c>
      <c r="O25" s="521">
        <v>12601</v>
      </c>
      <c r="P25" s="521">
        <v>12968</v>
      </c>
      <c r="Q25" s="521">
        <v>12266</v>
      </c>
      <c r="R25" s="521">
        <v>11353</v>
      </c>
      <c r="S25" s="522">
        <v>12667</v>
      </c>
    </row>
    <row r="26" spans="1:19" x14ac:dyDescent="0.15">
      <c r="A26" s="488" t="s">
        <v>981</v>
      </c>
      <c r="B26" s="489"/>
      <c r="C26" s="520">
        <v>11387</v>
      </c>
      <c r="D26" s="520">
        <v>10117</v>
      </c>
      <c r="E26" s="520">
        <v>9875</v>
      </c>
      <c r="F26" s="520">
        <v>10415</v>
      </c>
      <c r="G26" s="520">
        <v>11615</v>
      </c>
      <c r="H26" s="521">
        <v>14712</v>
      </c>
      <c r="I26" s="521">
        <v>16004</v>
      </c>
      <c r="J26" s="521">
        <v>15140</v>
      </c>
      <c r="K26" s="521">
        <v>13653</v>
      </c>
      <c r="L26" s="521">
        <v>14532</v>
      </c>
      <c r="M26" s="521">
        <v>15117</v>
      </c>
      <c r="N26" s="521">
        <v>13911</v>
      </c>
      <c r="O26" s="521">
        <v>14282</v>
      </c>
      <c r="P26" s="521">
        <v>15298</v>
      </c>
      <c r="Q26" s="521">
        <v>14381</v>
      </c>
      <c r="R26" s="521">
        <v>13563</v>
      </c>
      <c r="S26" s="522">
        <v>14811</v>
      </c>
    </row>
    <row r="27" spans="1:19" x14ac:dyDescent="0.15">
      <c r="A27" s="488" t="s">
        <v>982</v>
      </c>
      <c r="B27" s="489"/>
      <c r="C27" s="520">
        <v>3636</v>
      </c>
      <c r="D27" s="520">
        <v>2414</v>
      </c>
      <c r="E27" s="520">
        <v>1999</v>
      </c>
      <c r="F27" s="520">
        <v>1936</v>
      </c>
      <c r="G27" s="520">
        <v>2094</v>
      </c>
      <c r="H27" s="521">
        <v>2776</v>
      </c>
      <c r="I27" s="521">
        <v>2628</v>
      </c>
      <c r="J27" s="521">
        <v>1955</v>
      </c>
      <c r="K27" s="521">
        <v>1541</v>
      </c>
      <c r="L27" s="521">
        <v>1368</v>
      </c>
      <c r="M27" s="521">
        <v>1529</v>
      </c>
      <c r="N27" s="521">
        <v>1675</v>
      </c>
      <c r="O27" s="521">
        <v>1681</v>
      </c>
      <c r="P27" s="521">
        <v>2330</v>
      </c>
      <c r="Q27" s="521">
        <v>2115</v>
      </c>
      <c r="R27" s="521">
        <v>2210</v>
      </c>
      <c r="S27" s="522">
        <v>2144</v>
      </c>
    </row>
    <row r="28" spans="1:19" x14ac:dyDescent="0.15">
      <c r="A28" s="523" t="s">
        <v>991</v>
      </c>
      <c r="B28" s="515"/>
      <c r="C28" s="520">
        <v>3856371.3992183981</v>
      </c>
      <c r="D28" s="520">
        <v>3717990.6577821691</v>
      </c>
      <c r="E28" s="520">
        <v>3811835.269101223</v>
      </c>
      <c r="F28" s="520">
        <v>4259859.8607889265</v>
      </c>
      <c r="G28" s="520">
        <v>4317666</v>
      </c>
      <c r="H28" s="521">
        <v>4295446</v>
      </c>
      <c r="I28" s="521">
        <v>4036819</v>
      </c>
      <c r="J28" s="521">
        <v>3691340</v>
      </c>
      <c r="K28" s="521">
        <v>2715683</v>
      </c>
      <c r="L28" s="521">
        <v>3986477</v>
      </c>
      <c r="M28" s="521">
        <v>3486065</v>
      </c>
      <c r="N28" s="521">
        <v>3597526</v>
      </c>
      <c r="O28" s="521">
        <v>3735224</v>
      </c>
      <c r="P28" s="521">
        <v>3716452</v>
      </c>
      <c r="Q28" s="521">
        <v>4236717</v>
      </c>
      <c r="R28" s="521">
        <v>4406415</v>
      </c>
      <c r="S28" s="522">
        <v>4381473</v>
      </c>
    </row>
    <row r="29" spans="1:19" x14ac:dyDescent="0.15">
      <c r="A29" s="523" t="s">
        <v>992</v>
      </c>
      <c r="B29" s="524"/>
      <c r="C29" s="525">
        <v>2089803.3992183979</v>
      </c>
      <c r="D29" s="525">
        <v>1862920.6577821693</v>
      </c>
      <c r="E29" s="525">
        <v>1954905.2691012232</v>
      </c>
      <c r="F29" s="525">
        <v>2467214.8607889265</v>
      </c>
      <c r="G29" s="525">
        <v>2576084</v>
      </c>
      <c r="H29" s="525">
        <v>2303643</v>
      </c>
      <c r="I29" s="525">
        <v>2081885</v>
      </c>
      <c r="J29" s="525">
        <v>1923465</v>
      </c>
      <c r="K29" s="525">
        <v>950151</v>
      </c>
      <c r="L29" s="525">
        <v>2195650</v>
      </c>
      <c r="M29" s="525">
        <v>1694912</v>
      </c>
      <c r="N29" s="525">
        <v>1812782</v>
      </c>
      <c r="O29" s="525">
        <v>1858948</v>
      </c>
      <c r="P29" s="525">
        <v>1912967</v>
      </c>
      <c r="Q29" s="525">
        <v>2411217</v>
      </c>
      <c r="R29" s="525">
        <v>2602388</v>
      </c>
      <c r="S29" s="526">
        <v>2527921</v>
      </c>
    </row>
    <row r="30" spans="1:19" x14ac:dyDescent="0.15">
      <c r="A30" s="488" t="s">
        <v>993</v>
      </c>
      <c r="B30" s="489"/>
      <c r="C30" s="520">
        <v>1264845.3992183979</v>
      </c>
      <c r="D30" s="520">
        <v>1040311.6577821693</v>
      </c>
      <c r="E30" s="520">
        <v>1140441.2691012232</v>
      </c>
      <c r="F30" s="520">
        <v>1637279.8607889265</v>
      </c>
      <c r="G30" s="520">
        <v>1766507</v>
      </c>
      <c r="H30" s="521">
        <v>1598918</v>
      </c>
      <c r="I30" s="521">
        <v>1465618</v>
      </c>
      <c r="J30" s="521">
        <v>1339828</v>
      </c>
      <c r="K30" s="521">
        <v>309501</v>
      </c>
      <c r="L30" s="521">
        <v>1724135</v>
      </c>
      <c r="M30" s="521">
        <v>1314382</v>
      </c>
      <c r="N30" s="521">
        <v>1486714</v>
      </c>
      <c r="O30" s="521">
        <v>1498920</v>
      </c>
      <c r="P30" s="521">
        <v>1599805</v>
      </c>
      <c r="Q30" s="521">
        <v>2034812</v>
      </c>
      <c r="R30" s="521">
        <v>2251560</v>
      </c>
      <c r="S30" s="522">
        <v>2171191</v>
      </c>
    </row>
    <row r="31" spans="1:19" x14ac:dyDescent="0.15">
      <c r="A31" s="488" t="s">
        <v>994</v>
      </c>
      <c r="B31" s="489"/>
      <c r="C31" s="520">
        <v>824958</v>
      </c>
      <c r="D31" s="520">
        <v>822609</v>
      </c>
      <c r="E31" s="520">
        <v>814464</v>
      </c>
      <c r="F31" s="520">
        <v>829935</v>
      </c>
      <c r="G31" s="520">
        <v>809577</v>
      </c>
      <c r="H31" s="521">
        <v>704725</v>
      </c>
      <c r="I31" s="521">
        <v>616267</v>
      </c>
      <c r="J31" s="521">
        <v>583637</v>
      </c>
      <c r="K31" s="521">
        <v>640650</v>
      </c>
      <c r="L31" s="521">
        <v>471515</v>
      </c>
      <c r="M31" s="521">
        <v>380530</v>
      </c>
      <c r="N31" s="521">
        <v>326068</v>
      </c>
      <c r="O31" s="521">
        <v>360028</v>
      </c>
      <c r="P31" s="521">
        <v>313162</v>
      </c>
      <c r="Q31" s="521">
        <v>376405</v>
      </c>
      <c r="R31" s="521">
        <v>350828</v>
      </c>
      <c r="S31" s="522">
        <v>356730</v>
      </c>
    </row>
    <row r="32" spans="1:19" x14ac:dyDescent="0.15">
      <c r="A32" s="488" t="s">
        <v>995</v>
      </c>
      <c r="B32" s="527"/>
      <c r="C32" s="525">
        <v>170928</v>
      </c>
      <c r="D32" s="525">
        <v>213890</v>
      </c>
      <c r="E32" s="525">
        <v>132998</v>
      </c>
      <c r="F32" s="525">
        <v>120950</v>
      </c>
      <c r="G32" s="525">
        <v>88623</v>
      </c>
      <c r="H32" s="525">
        <v>122451</v>
      </c>
      <c r="I32" s="525">
        <v>103672</v>
      </c>
      <c r="J32" s="525">
        <v>44317</v>
      </c>
      <c r="K32" s="525">
        <v>3516</v>
      </c>
      <c r="L32" s="525">
        <v>7527</v>
      </c>
      <c r="M32" s="525">
        <v>44362</v>
      </c>
      <c r="N32" s="525">
        <v>23015</v>
      </c>
      <c r="O32" s="525">
        <v>40467</v>
      </c>
      <c r="P32" s="525">
        <v>3592</v>
      </c>
      <c r="Q32" s="525">
        <v>-4478</v>
      </c>
      <c r="R32" s="525">
        <v>10236</v>
      </c>
      <c r="S32" s="526">
        <v>18317</v>
      </c>
    </row>
    <row r="33" spans="1:19" x14ac:dyDescent="0.15">
      <c r="A33" s="488" t="s">
        <v>993</v>
      </c>
      <c r="B33" s="489"/>
      <c r="C33" s="520">
        <v>35135</v>
      </c>
      <c r="D33" s="520">
        <v>50569</v>
      </c>
      <c r="E33" s="520">
        <v>566</v>
      </c>
      <c r="F33" s="520">
        <v>16863</v>
      </c>
      <c r="G33" s="520">
        <v>-34956</v>
      </c>
      <c r="H33" s="521">
        <v>-44337</v>
      </c>
      <c r="I33" s="521">
        <v>-29590</v>
      </c>
      <c r="J33" s="521">
        <v>-60446</v>
      </c>
      <c r="K33" s="521">
        <v>-50721</v>
      </c>
      <c r="L33" s="521">
        <v>-47010</v>
      </c>
      <c r="M33" s="521">
        <v>-31362</v>
      </c>
      <c r="N33" s="521">
        <v>-49719</v>
      </c>
      <c r="O33" s="521">
        <v>-30118</v>
      </c>
      <c r="P33" s="521">
        <v>-79385</v>
      </c>
      <c r="Q33" s="521">
        <v>-70470</v>
      </c>
      <c r="R33" s="521">
        <v>-36479</v>
      </c>
      <c r="S33" s="522">
        <v>-30264</v>
      </c>
    </row>
    <row r="34" spans="1:19" x14ac:dyDescent="0.15">
      <c r="A34" s="488" t="s">
        <v>994</v>
      </c>
      <c r="B34" s="489"/>
      <c r="C34" s="520">
        <v>135793</v>
      </c>
      <c r="D34" s="520">
        <v>163321</v>
      </c>
      <c r="E34" s="520">
        <v>132432</v>
      </c>
      <c r="F34" s="520">
        <v>104087</v>
      </c>
      <c r="G34" s="520">
        <v>123579</v>
      </c>
      <c r="H34" s="521">
        <v>166788</v>
      </c>
      <c r="I34" s="521">
        <v>133262</v>
      </c>
      <c r="J34" s="521">
        <v>104763</v>
      </c>
      <c r="K34" s="521">
        <v>54237</v>
      </c>
      <c r="L34" s="521">
        <v>54537</v>
      </c>
      <c r="M34" s="521">
        <v>75724</v>
      </c>
      <c r="N34" s="521">
        <v>72734</v>
      </c>
      <c r="O34" s="521">
        <v>70585</v>
      </c>
      <c r="P34" s="521">
        <v>82977</v>
      </c>
      <c r="Q34" s="521">
        <v>65992</v>
      </c>
      <c r="R34" s="521">
        <v>46715</v>
      </c>
      <c r="S34" s="522">
        <v>48581</v>
      </c>
    </row>
    <row r="35" spans="1:19" x14ac:dyDescent="0.15">
      <c r="A35" s="488" t="s">
        <v>996</v>
      </c>
      <c r="B35" s="489"/>
      <c r="C35" s="520">
        <v>1595640</v>
      </c>
      <c r="D35" s="520">
        <v>1641180</v>
      </c>
      <c r="E35" s="520">
        <v>1723932</v>
      </c>
      <c r="F35" s="520">
        <v>1671695</v>
      </c>
      <c r="G35" s="520">
        <v>1652959</v>
      </c>
      <c r="H35" s="521">
        <v>1869352</v>
      </c>
      <c r="I35" s="521">
        <v>1851262</v>
      </c>
      <c r="J35" s="521">
        <v>1723558</v>
      </c>
      <c r="K35" s="521">
        <v>1762016</v>
      </c>
      <c r="L35" s="521">
        <v>1783300</v>
      </c>
      <c r="M35" s="521">
        <v>1746791</v>
      </c>
      <c r="N35" s="521">
        <v>1761729</v>
      </c>
      <c r="O35" s="521">
        <v>1835809</v>
      </c>
      <c r="P35" s="521">
        <v>1799893</v>
      </c>
      <c r="Q35" s="521">
        <v>1829978</v>
      </c>
      <c r="R35" s="521">
        <v>1793791</v>
      </c>
      <c r="S35" s="522">
        <v>1835235</v>
      </c>
    </row>
    <row r="36" spans="1:19" x14ac:dyDescent="0.15">
      <c r="A36" s="488" t="s">
        <v>997</v>
      </c>
      <c r="B36" s="527"/>
      <c r="C36" s="525">
        <v>14904</v>
      </c>
      <c r="D36" s="525">
        <v>21967</v>
      </c>
      <c r="E36" s="525">
        <v>14389</v>
      </c>
      <c r="F36" s="525">
        <v>3432</v>
      </c>
      <c r="G36" s="525">
        <v>5432</v>
      </c>
      <c r="H36" s="525">
        <v>11314</v>
      </c>
      <c r="I36" s="525">
        <v>2827</v>
      </c>
      <c r="J36" s="525">
        <v>2186</v>
      </c>
      <c r="K36" s="525">
        <v>7851</v>
      </c>
      <c r="L36" s="525">
        <v>2110</v>
      </c>
      <c r="M36" s="525">
        <v>-4161</v>
      </c>
      <c r="N36" s="525">
        <v>11018</v>
      </c>
      <c r="O36" s="525">
        <v>19535</v>
      </c>
      <c r="P36" s="525">
        <v>21502</v>
      </c>
      <c r="Q36" s="525">
        <v>28730</v>
      </c>
      <c r="R36" s="525">
        <v>23948</v>
      </c>
      <c r="S36" s="526">
        <v>23731</v>
      </c>
    </row>
    <row r="37" spans="1:19" x14ac:dyDescent="0.15">
      <c r="A37" s="488" t="s">
        <v>998</v>
      </c>
      <c r="B37" s="527"/>
      <c r="C37" s="525">
        <v>696072</v>
      </c>
      <c r="D37" s="525">
        <v>692815</v>
      </c>
      <c r="E37" s="525">
        <v>768600</v>
      </c>
      <c r="F37" s="525">
        <v>700916</v>
      </c>
      <c r="G37" s="525">
        <v>655043</v>
      </c>
      <c r="H37" s="525">
        <v>790868</v>
      </c>
      <c r="I37" s="525">
        <v>765545</v>
      </c>
      <c r="J37" s="525">
        <v>649812</v>
      </c>
      <c r="K37" s="525">
        <v>623012</v>
      </c>
      <c r="L37" s="525">
        <v>621357</v>
      </c>
      <c r="M37" s="525">
        <v>587341</v>
      </c>
      <c r="N37" s="525">
        <v>562567</v>
      </c>
      <c r="O37" s="525">
        <v>609807</v>
      </c>
      <c r="P37" s="525">
        <v>584782</v>
      </c>
      <c r="Q37" s="525">
        <v>591294</v>
      </c>
      <c r="R37" s="525">
        <v>544628</v>
      </c>
      <c r="S37" s="526">
        <v>586825</v>
      </c>
    </row>
    <row r="38" spans="1:19" x14ac:dyDescent="0.15">
      <c r="A38" s="488" t="s">
        <v>999</v>
      </c>
      <c r="B38" s="489"/>
      <c r="C38" s="520">
        <v>884664</v>
      </c>
      <c r="D38" s="520">
        <v>926398</v>
      </c>
      <c r="E38" s="520">
        <v>940943</v>
      </c>
      <c r="F38" s="520">
        <v>967347</v>
      </c>
      <c r="G38" s="520">
        <v>992484</v>
      </c>
      <c r="H38" s="521">
        <v>1067170</v>
      </c>
      <c r="I38" s="521">
        <v>1082890</v>
      </c>
      <c r="J38" s="521">
        <v>1071560</v>
      </c>
      <c r="K38" s="521">
        <v>1131153</v>
      </c>
      <c r="L38" s="521">
        <v>1159833</v>
      </c>
      <c r="M38" s="521">
        <v>1163611</v>
      </c>
      <c r="N38" s="521">
        <v>1188144</v>
      </c>
      <c r="O38" s="521">
        <v>1206467</v>
      </c>
      <c r="P38" s="521">
        <v>1193609</v>
      </c>
      <c r="Q38" s="521">
        <v>1209954</v>
      </c>
      <c r="R38" s="521">
        <v>1225215</v>
      </c>
      <c r="S38" s="522">
        <v>1224679</v>
      </c>
    </row>
    <row r="39" spans="1:19" x14ac:dyDescent="0.15">
      <c r="A39" s="528" t="s">
        <v>1000</v>
      </c>
      <c r="B39" s="529"/>
      <c r="C39" s="530">
        <v>18356593.399218399</v>
      </c>
      <c r="D39" s="530">
        <v>17408965.657782167</v>
      </c>
      <c r="E39" s="530">
        <v>16771455.269101223</v>
      </c>
      <c r="F39" s="530">
        <v>17109075.860788926</v>
      </c>
      <c r="G39" s="530">
        <v>16119284</v>
      </c>
      <c r="H39" s="531">
        <v>16375026</v>
      </c>
      <c r="I39" s="531">
        <v>16073439</v>
      </c>
      <c r="J39" s="531">
        <v>15557447</v>
      </c>
      <c r="K39" s="531">
        <v>14411246</v>
      </c>
      <c r="L39" s="531">
        <v>14975162</v>
      </c>
      <c r="M39" s="531">
        <v>14599708</v>
      </c>
      <c r="N39" s="531">
        <v>14926186</v>
      </c>
      <c r="O39" s="531">
        <v>15246183</v>
      </c>
      <c r="P39" s="531">
        <v>15376927.477</v>
      </c>
      <c r="Q39" s="531">
        <v>15739974.495000001</v>
      </c>
      <c r="R39" s="531">
        <v>15983413.594000001</v>
      </c>
      <c r="S39" s="532">
        <v>16322014.986</v>
      </c>
    </row>
    <row r="40" spans="1:19" x14ac:dyDescent="0.15">
      <c r="A40" s="533" t="s">
        <v>1001</v>
      </c>
      <c r="B40" s="494"/>
      <c r="C40" s="516">
        <v>1630862</v>
      </c>
      <c r="D40" s="516">
        <v>1619524</v>
      </c>
      <c r="E40" s="516">
        <v>1508004</v>
      </c>
      <c r="F40" s="516">
        <v>1550204</v>
      </c>
      <c r="G40" s="516">
        <v>1634942</v>
      </c>
      <c r="H40" s="517">
        <v>1547360</v>
      </c>
      <c r="I40" s="517">
        <v>1559613</v>
      </c>
      <c r="J40" s="517">
        <v>1536534</v>
      </c>
      <c r="K40" s="517">
        <v>1354834</v>
      </c>
      <c r="L40" s="517">
        <v>1382413</v>
      </c>
      <c r="M40" s="517">
        <v>1523849</v>
      </c>
      <c r="N40" s="517">
        <v>1495395</v>
      </c>
      <c r="O40" s="517">
        <v>1502574</v>
      </c>
      <c r="P40" s="517">
        <v>1772875</v>
      </c>
      <c r="Q40" s="517">
        <v>1848345</v>
      </c>
      <c r="R40" s="517">
        <v>1740232</v>
      </c>
      <c r="S40" s="518">
        <v>1841955</v>
      </c>
    </row>
    <row r="41" spans="1:19" x14ac:dyDescent="0.15">
      <c r="A41" s="534" t="s">
        <v>1002</v>
      </c>
      <c r="B41" s="535"/>
      <c r="C41" s="536">
        <v>19987455.399218399</v>
      </c>
      <c r="D41" s="536">
        <v>19028489.657782167</v>
      </c>
      <c r="E41" s="536">
        <v>18279459.269101225</v>
      </c>
      <c r="F41" s="536">
        <v>18659279.860788926</v>
      </c>
      <c r="G41" s="536">
        <v>17754226</v>
      </c>
      <c r="H41" s="537">
        <v>17922386</v>
      </c>
      <c r="I41" s="537">
        <v>17633052</v>
      </c>
      <c r="J41" s="537">
        <v>17093981</v>
      </c>
      <c r="K41" s="537">
        <v>15766080</v>
      </c>
      <c r="L41" s="537">
        <v>16357575</v>
      </c>
      <c r="M41" s="537">
        <v>16123557</v>
      </c>
      <c r="N41" s="537">
        <v>16421581</v>
      </c>
      <c r="O41" s="537">
        <v>16748757</v>
      </c>
      <c r="P41" s="537">
        <v>17149802.476999998</v>
      </c>
      <c r="Q41" s="537">
        <v>17588319.495000001</v>
      </c>
      <c r="R41" s="537">
        <v>17723645.594000001</v>
      </c>
      <c r="S41" s="538">
        <v>18163969.986000001</v>
      </c>
    </row>
    <row r="42" spans="1:19" x14ac:dyDescent="0.15">
      <c r="A42" s="488" t="s">
        <v>1003</v>
      </c>
      <c r="B42" s="489"/>
      <c r="C42" s="520">
        <v>1638006</v>
      </c>
      <c r="D42" s="520">
        <v>1965564</v>
      </c>
      <c r="E42" s="520">
        <v>2124538</v>
      </c>
      <c r="F42" s="520">
        <v>2072337</v>
      </c>
      <c r="G42" s="520">
        <v>1864741</v>
      </c>
      <c r="H42" s="521">
        <v>1639581</v>
      </c>
      <c r="I42" s="521">
        <v>1578375</v>
      </c>
      <c r="J42" s="521">
        <v>1526747</v>
      </c>
      <c r="K42" s="521">
        <v>2113343</v>
      </c>
      <c r="L42" s="521">
        <v>2200172</v>
      </c>
      <c r="M42" s="521">
        <v>2175993</v>
      </c>
      <c r="N42" s="521">
        <v>1954665</v>
      </c>
      <c r="O42" s="521">
        <v>1851555</v>
      </c>
      <c r="P42" s="521">
        <v>1842208</v>
      </c>
      <c r="Q42" s="521">
        <v>1894826</v>
      </c>
      <c r="R42" s="521">
        <v>2029701</v>
      </c>
      <c r="S42" s="522">
        <v>1812082</v>
      </c>
    </row>
    <row r="43" spans="1:19" x14ac:dyDescent="0.15">
      <c r="A43" s="488" t="s">
        <v>1004</v>
      </c>
      <c r="B43" s="489"/>
      <c r="C43" s="520">
        <v>-229750</v>
      </c>
      <c r="D43" s="520">
        <v>-196804</v>
      </c>
      <c r="E43" s="520">
        <v>-248283</v>
      </c>
      <c r="F43" s="520">
        <v>-392223</v>
      </c>
      <c r="G43" s="520">
        <v>-502178</v>
      </c>
      <c r="H43" s="521">
        <v>-600202</v>
      </c>
      <c r="I43" s="521">
        <v>-584357</v>
      </c>
      <c r="J43" s="521">
        <v>-446071</v>
      </c>
      <c r="K43" s="521">
        <v>-310725</v>
      </c>
      <c r="L43" s="521">
        <v>-408141</v>
      </c>
      <c r="M43" s="521">
        <v>-426323</v>
      </c>
      <c r="N43" s="521">
        <v>-480551</v>
      </c>
      <c r="O43" s="521">
        <v>-536504</v>
      </c>
      <c r="P43" s="521">
        <v>-568041</v>
      </c>
      <c r="Q43" s="521">
        <v>-575919</v>
      </c>
      <c r="R43" s="521">
        <v>-525671</v>
      </c>
      <c r="S43" s="522">
        <v>-612143</v>
      </c>
    </row>
    <row r="44" spans="1:19" x14ac:dyDescent="0.15">
      <c r="A44" s="488" t="s">
        <v>1005</v>
      </c>
      <c r="B44" s="489"/>
      <c r="C44" s="520">
        <v>2801951</v>
      </c>
      <c r="D44" s="520">
        <v>2655668</v>
      </c>
      <c r="E44" s="520">
        <v>2617115</v>
      </c>
      <c r="F44" s="520">
        <v>2626296</v>
      </c>
      <c r="G44" s="520">
        <v>2599383</v>
      </c>
      <c r="H44" s="521">
        <v>2479328</v>
      </c>
      <c r="I44" s="521">
        <v>2456967</v>
      </c>
      <c r="J44" s="521">
        <v>2362075</v>
      </c>
      <c r="K44" s="521">
        <v>2554464</v>
      </c>
      <c r="L44" s="521">
        <v>2527319</v>
      </c>
      <c r="M44" s="521">
        <v>2525318</v>
      </c>
      <c r="N44" s="521">
        <v>2382696</v>
      </c>
      <c r="O44" s="521">
        <v>2440720</v>
      </c>
      <c r="P44" s="521">
        <v>2434988</v>
      </c>
      <c r="Q44" s="521">
        <v>2472766</v>
      </c>
      <c r="R44" s="521">
        <v>2592972</v>
      </c>
      <c r="S44" s="522">
        <v>2524102</v>
      </c>
    </row>
    <row r="45" spans="1:19" x14ac:dyDescent="0.15">
      <c r="A45" s="488" t="s">
        <v>1006</v>
      </c>
      <c r="B45" s="489"/>
      <c r="C45" s="520">
        <v>-1169399</v>
      </c>
      <c r="D45" s="520">
        <v>-730213</v>
      </c>
      <c r="E45" s="520">
        <v>-503252</v>
      </c>
      <c r="F45" s="520">
        <v>-424131</v>
      </c>
      <c r="G45" s="520">
        <v>-482381</v>
      </c>
      <c r="H45" s="521">
        <v>-513266</v>
      </c>
      <c r="I45" s="521">
        <v>-548003</v>
      </c>
      <c r="J45" s="521">
        <v>-623431</v>
      </c>
      <c r="K45" s="521">
        <v>-348024</v>
      </c>
      <c r="L45" s="521">
        <v>-184292</v>
      </c>
      <c r="M45" s="521">
        <v>-191390</v>
      </c>
      <c r="N45" s="521">
        <v>-262073</v>
      </c>
      <c r="O45" s="521">
        <v>-356185</v>
      </c>
      <c r="P45" s="521">
        <v>-352112</v>
      </c>
      <c r="Q45" s="521">
        <v>-361553</v>
      </c>
      <c r="R45" s="521">
        <v>-427265</v>
      </c>
      <c r="S45" s="522">
        <v>-487418</v>
      </c>
    </row>
    <row r="46" spans="1:19" x14ac:dyDescent="0.15">
      <c r="A46" s="488" t="s">
        <v>1007</v>
      </c>
      <c r="B46" s="489"/>
      <c r="C46" s="520">
        <v>235204</v>
      </c>
      <c r="D46" s="520">
        <v>236913</v>
      </c>
      <c r="E46" s="520">
        <v>258958</v>
      </c>
      <c r="F46" s="520">
        <v>262395</v>
      </c>
      <c r="G46" s="520">
        <v>249917</v>
      </c>
      <c r="H46" s="521">
        <v>273721</v>
      </c>
      <c r="I46" s="521">
        <v>253768</v>
      </c>
      <c r="J46" s="521">
        <v>234174</v>
      </c>
      <c r="K46" s="521">
        <v>217628</v>
      </c>
      <c r="L46" s="521">
        <v>265286</v>
      </c>
      <c r="M46" s="521">
        <v>268388</v>
      </c>
      <c r="N46" s="521">
        <v>314593</v>
      </c>
      <c r="O46" s="521">
        <v>303524</v>
      </c>
      <c r="P46" s="521">
        <v>327373</v>
      </c>
      <c r="Q46" s="521">
        <v>359532</v>
      </c>
      <c r="R46" s="521">
        <v>389665</v>
      </c>
      <c r="S46" s="522">
        <v>387541</v>
      </c>
    </row>
    <row r="47" spans="1:19" x14ac:dyDescent="0.15">
      <c r="A47" s="488" t="s">
        <v>1008</v>
      </c>
      <c r="B47" s="489"/>
      <c r="C47" s="520">
        <v>21625462</v>
      </c>
      <c r="D47" s="520">
        <v>20994055</v>
      </c>
      <c r="E47" s="520">
        <v>20403996</v>
      </c>
      <c r="F47" s="520">
        <v>20731617</v>
      </c>
      <c r="G47" s="520">
        <v>19618968</v>
      </c>
      <c r="H47" s="521">
        <v>19561967</v>
      </c>
      <c r="I47" s="521">
        <v>19211427</v>
      </c>
      <c r="J47" s="521">
        <v>18620728</v>
      </c>
      <c r="K47" s="521">
        <v>17879423</v>
      </c>
      <c r="L47" s="521">
        <v>18557747</v>
      </c>
      <c r="M47" s="521">
        <v>18299551</v>
      </c>
      <c r="N47" s="521">
        <v>18376246</v>
      </c>
      <c r="O47" s="521">
        <v>18600312</v>
      </c>
      <c r="P47" s="521">
        <v>18992010</v>
      </c>
      <c r="Q47" s="521">
        <v>19483145</v>
      </c>
      <c r="R47" s="521">
        <v>19753347</v>
      </c>
      <c r="S47" s="522">
        <v>19976052</v>
      </c>
    </row>
    <row r="48" spans="1:19" x14ac:dyDescent="0.15">
      <c r="A48" s="488" t="s">
        <v>1004</v>
      </c>
      <c r="B48" s="489"/>
      <c r="C48" s="520">
        <v>2030981</v>
      </c>
      <c r="D48" s="520">
        <v>1880007</v>
      </c>
      <c r="E48" s="520">
        <v>1839620</v>
      </c>
      <c r="F48" s="520">
        <v>2195942</v>
      </c>
      <c r="G48" s="520">
        <v>2162529</v>
      </c>
      <c r="H48" s="521">
        <v>1825892</v>
      </c>
      <c r="I48" s="521">
        <v>1601200</v>
      </c>
      <c r="J48" s="521">
        <v>1521711</v>
      </c>
      <c r="K48" s="521">
        <v>642942</v>
      </c>
      <c r="L48" s="521">
        <v>1795036</v>
      </c>
      <c r="M48" s="521">
        <v>1312951</v>
      </c>
      <c r="N48" s="521">
        <v>1355246</v>
      </c>
      <c r="O48" s="521">
        <v>1362911</v>
      </c>
      <c r="P48" s="521">
        <v>1348518</v>
      </c>
      <c r="Q48" s="521">
        <v>1830820</v>
      </c>
      <c r="R48" s="521">
        <v>2086953</v>
      </c>
      <c r="S48" s="522">
        <v>1934095</v>
      </c>
    </row>
    <row r="49" spans="1:19" x14ac:dyDescent="0.15">
      <c r="A49" s="488" t="s">
        <v>1005</v>
      </c>
      <c r="B49" s="489"/>
      <c r="C49" s="520">
        <v>4261791</v>
      </c>
      <c r="D49" s="520">
        <v>4096157</v>
      </c>
      <c r="E49" s="520">
        <v>3953402</v>
      </c>
      <c r="F49" s="520">
        <v>4040242</v>
      </c>
      <c r="G49" s="520">
        <v>4153413</v>
      </c>
      <c r="H49" s="521">
        <v>3949506</v>
      </c>
      <c r="I49" s="521">
        <v>3924511</v>
      </c>
      <c r="J49" s="521">
        <v>3760735</v>
      </c>
      <c r="K49" s="521">
        <v>3770725</v>
      </c>
      <c r="L49" s="521">
        <v>3762235</v>
      </c>
      <c r="M49" s="521">
        <v>3879212</v>
      </c>
      <c r="N49" s="521">
        <v>3698287</v>
      </c>
      <c r="O49" s="521">
        <v>3802680</v>
      </c>
      <c r="P49" s="521">
        <v>4095062</v>
      </c>
      <c r="Q49" s="521">
        <v>4222218</v>
      </c>
      <c r="R49" s="521">
        <v>4220703</v>
      </c>
      <c r="S49" s="522">
        <v>4279006</v>
      </c>
    </row>
    <row r="50" spans="1:19" x14ac:dyDescent="0.15">
      <c r="A50" s="488" t="s">
        <v>1006</v>
      </c>
      <c r="B50" s="489"/>
      <c r="C50" s="520">
        <v>15089735</v>
      </c>
      <c r="D50" s="520">
        <v>14773275</v>
      </c>
      <c r="E50" s="520">
        <v>14344140</v>
      </c>
      <c r="F50" s="520">
        <v>14224559</v>
      </c>
      <c r="G50" s="520">
        <v>13043588</v>
      </c>
      <c r="H50" s="521">
        <v>13500912</v>
      </c>
      <c r="I50" s="521">
        <v>13418572</v>
      </c>
      <c r="J50" s="521">
        <v>13090923</v>
      </c>
      <c r="K50" s="521">
        <v>13236016</v>
      </c>
      <c r="L50" s="521">
        <v>12722026</v>
      </c>
      <c r="M50" s="521">
        <v>12825412</v>
      </c>
      <c r="N50" s="521">
        <v>12995884</v>
      </c>
      <c r="O50" s="521">
        <v>13118596</v>
      </c>
      <c r="P50" s="521">
        <v>13208089</v>
      </c>
      <c r="Q50" s="521">
        <v>13058309</v>
      </c>
      <c r="R50" s="521">
        <v>13044673</v>
      </c>
      <c r="S50" s="522">
        <v>13362743</v>
      </c>
    </row>
    <row r="51" spans="1:19" x14ac:dyDescent="0.15">
      <c r="A51" s="488" t="s">
        <v>1007</v>
      </c>
      <c r="B51" s="489"/>
      <c r="C51" s="520">
        <v>242955</v>
      </c>
      <c r="D51" s="520">
        <v>244616</v>
      </c>
      <c r="E51" s="520">
        <v>266834</v>
      </c>
      <c r="F51" s="520">
        <v>270874</v>
      </c>
      <c r="G51" s="520">
        <v>259438</v>
      </c>
      <c r="H51" s="521">
        <v>285657</v>
      </c>
      <c r="I51" s="521">
        <v>267144</v>
      </c>
      <c r="J51" s="521">
        <v>247359</v>
      </c>
      <c r="K51" s="521">
        <v>229740</v>
      </c>
      <c r="L51" s="521">
        <v>278450</v>
      </c>
      <c r="M51" s="521">
        <v>281976</v>
      </c>
      <c r="N51" s="521">
        <v>326829</v>
      </c>
      <c r="O51" s="521">
        <v>316125</v>
      </c>
      <c r="P51" s="521">
        <v>340341</v>
      </c>
      <c r="Q51" s="521">
        <v>371798</v>
      </c>
      <c r="R51" s="521">
        <v>401018</v>
      </c>
      <c r="S51" s="522">
        <v>400208</v>
      </c>
    </row>
    <row r="52" spans="1:19" ht="15" customHeight="1" x14ac:dyDescent="0.15">
      <c r="A52" s="533" t="s">
        <v>1009</v>
      </c>
      <c r="B52" s="494"/>
      <c r="C52" s="516">
        <v>739466</v>
      </c>
      <c r="D52" s="516">
        <v>478845</v>
      </c>
      <c r="E52" s="516">
        <v>438148</v>
      </c>
      <c r="F52" s="516">
        <v>1176984</v>
      </c>
      <c r="G52" s="516">
        <v>1409856</v>
      </c>
      <c r="H52" s="517">
        <v>1514332</v>
      </c>
      <c r="I52" s="517">
        <v>1673153</v>
      </c>
      <c r="J52" s="517">
        <v>554125</v>
      </c>
      <c r="K52" s="517">
        <v>686752</v>
      </c>
      <c r="L52" s="517">
        <v>1013317</v>
      </c>
      <c r="M52" s="517">
        <v>1037851</v>
      </c>
      <c r="N52" s="517">
        <v>1170454</v>
      </c>
      <c r="O52" s="517">
        <v>1559979</v>
      </c>
      <c r="P52" s="517">
        <v>1621503</v>
      </c>
      <c r="Q52" s="517">
        <v>1677566</v>
      </c>
      <c r="R52" s="517">
        <v>1825939</v>
      </c>
      <c r="S52" s="518">
        <v>1888572</v>
      </c>
    </row>
    <row r="53" spans="1:19" ht="15" customHeight="1" x14ac:dyDescent="0.15">
      <c r="A53" s="539" t="s">
        <v>1010</v>
      </c>
      <c r="B53" s="540"/>
      <c r="C53" s="516">
        <v>23867674.22620606</v>
      </c>
      <c r="D53" s="516">
        <v>22935217.629514579</v>
      </c>
      <c r="E53" s="516">
        <v>22084423.796775017</v>
      </c>
      <c r="F53" s="516">
        <v>22492177.837228511</v>
      </c>
      <c r="G53" s="516">
        <v>21619541.572111711</v>
      </c>
      <c r="H53" s="517">
        <v>22634175.403153896</v>
      </c>
      <c r="I53" s="517">
        <v>22386771.422137827</v>
      </c>
      <c r="J53" s="517">
        <v>21926073.994794197</v>
      </c>
      <c r="K53" s="517">
        <v>20610648.941226043</v>
      </c>
      <c r="L53" s="517">
        <v>21094679.256404229</v>
      </c>
      <c r="M53" s="517">
        <v>20876732.930662066</v>
      </c>
      <c r="N53" s="517">
        <v>21032387.556840755</v>
      </c>
      <c r="O53" s="517">
        <v>21429288.04906781</v>
      </c>
      <c r="P53" s="517">
        <v>21926485.861138836</v>
      </c>
      <c r="Q53" s="517">
        <v>22413095.921918012</v>
      </c>
      <c r="R53" s="517">
        <v>22476911.626364581</v>
      </c>
      <c r="S53" s="518">
        <v>23029972.607921574</v>
      </c>
    </row>
    <row r="54" spans="1:19" ht="15" customHeight="1" x14ac:dyDescent="0.15">
      <c r="A54" s="539" t="s">
        <v>1011</v>
      </c>
      <c r="B54" s="540"/>
      <c r="C54" s="541">
        <v>3295.101755006513</v>
      </c>
      <c r="D54" s="541">
        <v>3121.0765786275069</v>
      </c>
      <c r="E54" s="541">
        <v>3000.9668231557234</v>
      </c>
      <c r="F54" s="541">
        <v>3059.6718053430241</v>
      </c>
      <c r="G54" s="541">
        <v>2883.2828527737893</v>
      </c>
      <c r="H54" s="297">
        <v>2928.0358766525496</v>
      </c>
      <c r="I54" s="297">
        <v>2873.9438236480514</v>
      </c>
      <c r="J54" s="297">
        <v>2782.0804972229171</v>
      </c>
      <c r="K54" s="297">
        <v>2577.7780401243594</v>
      </c>
      <c r="L54" s="297">
        <v>2679.8148862956555</v>
      </c>
      <c r="M54" s="297">
        <v>2615.512665067231</v>
      </c>
      <c r="N54" s="297">
        <v>2679.3791083914357</v>
      </c>
      <c r="O54" s="297">
        <v>2743.3359831896669</v>
      </c>
      <c r="P54" s="297">
        <v>2775.0806932013543</v>
      </c>
      <c r="Q54" s="297">
        <v>2843.8199203223244</v>
      </c>
      <c r="R54" s="297">
        <v>2895.5653496228147</v>
      </c>
      <c r="S54" s="542">
        <v>2965.9614327241447</v>
      </c>
    </row>
    <row r="55" spans="1:19" ht="15" customHeight="1" thickBot="1" x14ac:dyDescent="0.2">
      <c r="A55" s="543" t="s">
        <v>1012</v>
      </c>
      <c r="B55" s="544"/>
      <c r="C55" s="545">
        <v>5570873</v>
      </c>
      <c r="D55" s="545">
        <v>5577872</v>
      </c>
      <c r="E55" s="545">
        <v>5588684</v>
      </c>
      <c r="F55" s="545">
        <v>5591801</v>
      </c>
      <c r="G55" s="545">
        <v>5590601</v>
      </c>
      <c r="H55" s="546">
        <v>5592495</v>
      </c>
      <c r="I55" s="546">
        <v>5592816</v>
      </c>
      <c r="J55" s="546">
        <v>5592019</v>
      </c>
      <c r="K55" s="546">
        <v>5590569</v>
      </c>
      <c r="L55" s="546">
        <v>5588133</v>
      </c>
      <c r="M55" s="546">
        <v>5581968</v>
      </c>
      <c r="N55" s="546">
        <v>5570763</v>
      </c>
      <c r="O55" s="546">
        <v>5557534</v>
      </c>
      <c r="P55" s="546">
        <v>5541074</v>
      </c>
      <c r="Q55" s="546">
        <v>5534800</v>
      </c>
      <c r="R55" s="546">
        <v>5519963</v>
      </c>
      <c r="S55" s="547">
        <v>5503111</v>
      </c>
    </row>
    <row r="56" spans="1:19" ht="13.9" customHeight="1" x14ac:dyDescent="0.2">
      <c r="A56" s="195" t="s">
        <v>1013</v>
      </c>
      <c r="B56" s="195"/>
      <c r="C56" s="195"/>
      <c r="D56" s="195"/>
      <c r="E56" s="195"/>
      <c r="F56" s="195"/>
      <c r="G56" s="195"/>
      <c r="H56" s="548"/>
      <c r="I56" s="548"/>
      <c r="J56" s="548"/>
      <c r="K56" s="548"/>
      <c r="L56" s="548"/>
    </row>
  </sheetData>
  <mergeCells count="1">
    <mergeCell ref="H3:P3"/>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57</vt:i4>
      </vt:variant>
      <vt:variant>
        <vt:lpstr>名前付き一覧</vt:lpstr>
      </vt:variant>
      <vt:variant>
        <vt:i4>3</vt:i4>
      </vt:variant>
    </vt:vector>
  </HeadingPairs>
  <TitlesOfParts>
    <vt:vector size="60" baseType="lpstr">
      <vt:lpstr>WS目次</vt:lpstr>
      <vt:lpstr>利用上の注意</vt:lpstr>
      <vt:lpstr>最終需要_まとめ</vt:lpstr>
      <vt:lpstr>税収効果WS</vt:lpstr>
      <vt:lpstr>税収係数1</vt:lpstr>
      <vt:lpstr>税収係数2</vt:lpstr>
      <vt:lpstr>税収係数3</vt:lpstr>
      <vt:lpstr>国県市町税試算</vt:lpstr>
      <vt:lpstr>分配系列データ</vt:lpstr>
      <vt:lpstr>生産系列データ</vt:lpstr>
      <vt:lpstr>直接税１</vt:lpstr>
      <vt:lpstr>直接税2</vt:lpstr>
      <vt:lpstr>間接税</vt:lpstr>
      <vt:lpstr>部門別まとめ</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取引基本表</vt:lpstr>
      <vt:lpstr>投入係数表</vt:lpstr>
      <vt:lpstr>逆行列係数</vt:lpstr>
      <vt:lpstr>分析係数表</vt:lpstr>
      <vt:lpstr>逆行列係数!Print_Titles</vt:lpstr>
      <vt:lpstr>取引基本表!Print_Titles</vt:lpstr>
      <vt:lpstr>投入係数表!Print_Titles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2016-03-25T00:49:13Z</cp:lastPrinted>
  <dcterms:created xsi:type="dcterms:W3CDTF">2005-01-11T06:44:07Z</dcterms:created>
  <dcterms:modified xsi:type="dcterms:W3CDTF">2023-02-02T04:41:06Z</dcterms:modified>
</cp:coreProperties>
</file>