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comments3.xml" ContentType="application/vnd.openxmlformats-officedocument.spreadsheetml.comments+xml"/>
  <Override PartName="/xl/drawings/drawing7.xml" ContentType="application/vnd.openxmlformats-officedocument.drawing+xml"/>
  <Override PartName="/xl/comments4.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mc:AlternateContent xmlns:mc="http://schemas.openxmlformats.org/markup-compatibility/2006">
    <mc:Choice Requires="x15">
      <x15ac:absPath xmlns:x15ac="http://schemas.microsoft.com/office/spreadsheetml/2010/11/ac" url="\\Fs00e\大容量共有フォルダ25\12105500-035医療人材確保班\02 看護指導担当\2026（R8）\38_補助金\25 病院内保育所運営費等補助金\（更新中）01 交付申請\02_福祉部依頼【編集中】\"/>
    </mc:Choice>
  </mc:AlternateContent>
  <xr:revisionPtr revIDLastSave="0" documentId="13_ncr:1_{9A604BF9-BF8F-475A-8E89-FB70E5E3058F}" xr6:coauthVersionLast="47" xr6:coauthVersionMax="47" xr10:uidLastSave="{00000000-0000-0000-0000-000000000000}"/>
  <bookViews>
    <workbookView xWindow="-28920" yWindow="960" windowWidth="29040" windowHeight="15720" tabRatio="899" activeTab="6" xr2:uid="{00000000-000D-0000-FFFF-FFFF00000000}"/>
  </bookViews>
  <sheets>
    <sheet name="①入力ﾏﾆｭｱﾙ" sheetId="1" r:id="rId1"/>
    <sheet name="別紙（科目の説明）" sheetId="18" state="hidden" r:id="rId2"/>
    <sheet name="様式第１号（申請書）" sheetId="2" state="hidden" r:id="rId3"/>
    <sheet name="様式第１号の２（誓約書）" sheetId="25" state="hidden" r:id="rId4"/>
    <sheet name="②様式1-3" sheetId="5" r:id="rId5"/>
    <sheet name="③様式2-7" sheetId="12" r:id="rId6"/>
    <sheet name="④様式3" sheetId="13" r:id="rId7"/>
    <sheet name="⑤様式2-1" sheetId="6" r:id="rId8"/>
    <sheet name="⑥様式2-2" sheetId="7" r:id="rId9"/>
    <sheet name="⑦様式2-3" sheetId="8" r:id="rId10"/>
    <sheet name="⑧様式2-4 " sheetId="9" r:id="rId11"/>
    <sheet name="⑨様式2-5" sheetId="10" r:id="rId12"/>
    <sheet name="⑩様式2-6" sheetId="11" r:id="rId13"/>
    <sheet name="⑪様式1-2" sheetId="21" r:id="rId14"/>
    <sheet name="⑫別記　収支予算書" sheetId="3" r:id="rId15"/>
    <sheet name="⑬振込先" sheetId="14" r:id="rId16"/>
    <sheet name="様式1-1" sheetId="4" state="hidden" r:id="rId17"/>
    <sheet name="参考" sheetId="23" state="hidden" r:id="rId18"/>
    <sheet name="貼付（集計）用" sheetId="16" state="hidden" r:id="rId19"/>
  </sheets>
  <externalReferences>
    <externalReference r:id="rId20"/>
    <externalReference r:id="rId21"/>
    <externalReference r:id="rId22"/>
  </externalReferences>
  <definedNames>
    <definedName name="_xlnm._FilterDatabase" localSheetId="4" hidden="1">'②様式1-3'!$A$14:$V$97</definedName>
    <definedName name="_xlnm._FilterDatabase" localSheetId="5" hidden="1">'③様式2-7'!$A$10:$S$125</definedName>
    <definedName name="_xlnm._FilterDatabase" localSheetId="14" hidden="1">'⑫別記　収支予算書'!$A$1:$S$45</definedName>
    <definedName name="_xlnm._FilterDatabase" localSheetId="17" hidden="1">参考!$A$29:$E$36</definedName>
    <definedName name="_xlnm._FilterDatabase" localSheetId="2" hidden="1">'様式第１号（申請書）'!$N$43:$N$44</definedName>
    <definedName name="_Key1" localSheetId="3" hidden="1">#REF!</definedName>
    <definedName name="_Key1" hidden="1">#REF!</definedName>
    <definedName name="_Key2" localSheetId="3" hidden="1">#REF!</definedName>
    <definedName name="_Key2" hidden="1">#REF!</definedName>
    <definedName name="_Order1" hidden="1">255</definedName>
    <definedName name="_Order2" hidden="1">255</definedName>
    <definedName name="_Sort" localSheetId="3" hidden="1">#REF!</definedName>
    <definedName name="_Sort" hidden="1">#REF!</definedName>
    <definedName name="DATAAREA">[1]H8所要!$A$4:$BI$121</definedName>
    <definedName name="DATAAREA_2">#REF!</definedName>
    <definedName name="FILTER_AREA">[1]H8所要!$A$3:$BI$121</definedName>
    <definedName name="_xlnm.Print_Area" localSheetId="0">①入力ﾏﾆｭｱﾙ!$A$2:$K$53</definedName>
    <definedName name="_xlnm.Print_Area" localSheetId="4">'②様式1-3'!$A$1:$BQ$105</definedName>
    <definedName name="_xlnm.Print_Area" localSheetId="5">'③様式2-7'!$A$2:$P$125</definedName>
    <definedName name="_xlnm.Print_Area" localSheetId="6">④様式3!$A$1:$W$33</definedName>
    <definedName name="_xlnm.Print_Area" localSheetId="7">'⑤様式2-1'!$B$2:$M$36</definedName>
    <definedName name="_xlnm.Print_Area" localSheetId="8">'⑥様式2-2'!$B$2:$J$33</definedName>
    <definedName name="_xlnm.Print_Area" localSheetId="9">'⑦様式2-3'!$A$2:$J$34</definedName>
    <definedName name="_xlnm.Print_Area" localSheetId="10">'⑧様式2-4 '!$B$2:$J$32</definedName>
    <definedName name="_xlnm.Print_Area" localSheetId="11">'⑨様式2-5'!$B$2:$J$32</definedName>
    <definedName name="_xlnm.Print_Area" localSheetId="12">'⑩様式2-6'!$B$2:$J$30</definedName>
    <definedName name="_xlnm.Print_Area" localSheetId="13">'⑪様式1-2'!$A$1:$I$57</definedName>
    <definedName name="_xlnm.Print_Area" localSheetId="14">'⑫別記　収支予算書'!$A$1:$U$44</definedName>
    <definedName name="_xlnm.Print_Area" localSheetId="15">⑬振込先!$A$1:$B$15</definedName>
    <definedName name="_xlnm.Print_Area" localSheetId="17">参考!$A$2:$P$41</definedName>
    <definedName name="_xlnm.Print_Area" localSheetId="18">'貼付（集計）用'!$A$1:$AE$38</definedName>
    <definedName name="_xlnm.Print_Area" localSheetId="1">'別紙（科目の説明）'!$A$1:$D$46</definedName>
    <definedName name="_xlnm.Print_Area" localSheetId="16">'様式1-1'!$B$2:$AA$13</definedName>
    <definedName name="_xlnm.Print_Area" localSheetId="2">'様式第１号（申請書）'!$A$5:$K$53</definedName>
    <definedName name="_xlnm.Print_Area" localSheetId="3">'様式第１号の２（誓約書）'!$A$2:$N$44</definedName>
    <definedName name="Print_Area_MI" localSheetId="3">#REF!</definedName>
    <definedName name="Print_Area_MI">#REF!</definedName>
    <definedName name="_xlnm.Print_Titles" localSheetId="4">'②様式1-3'!$11:$14</definedName>
    <definedName name="_xlnm.Print_Titles" localSheetId="5">'③様式2-7'!$3:$10</definedName>
    <definedName name="TEMP">[2]Sheet1!$A$2:$H$91</definedName>
    <definedName name="条件1">#REF!</definedName>
    <definedName name="条件2">#REF!</definedName>
    <definedName name="条件3">#REF!</definedName>
    <definedName name="条件9A">#REF!</definedName>
    <definedName name="条件9B">#REF!</definedName>
    <definedName name="条件9B特">#REF!</definedName>
    <definedName name="条件A">#REF!</definedName>
    <definedName name="条件B">#REF!</definedName>
    <definedName name="条件B特">#REF!</definedName>
    <definedName name="保育料月額">[1]H8所要!$V$3:$V$92</definedName>
    <definedName name="保母等常勤職員換算数">[1]H8所要!$Q$3:$Q$92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7" i="16" l="1"/>
  <c r="U7" i="16"/>
  <c r="R7" i="16"/>
  <c r="O7" i="16"/>
  <c r="L7" i="16"/>
  <c r="H7" i="16"/>
  <c r="C53" i="2"/>
  <c r="F27" i="11"/>
  <c r="B3" i="21"/>
  <c r="T13" i="3"/>
  <c r="M13" i="3"/>
  <c r="F13" i="3"/>
  <c r="Q12" i="3" l="1"/>
  <c r="BL95" i="5"/>
  <c r="BM95" i="5"/>
  <c r="BN95" i="5"/>
  <c r="BN98" i="5" s="1"/>
  <c r="AK95" i="5"/>
  <c r="AJ95" i="5"/>
  <c r="K28" i="3" s="1"/>
  <c r="I30" i="3" s="1"/>
  <c r="I42" i="3" s="1"/>
  <c r="BO95" i="5"/>
  <c r="B30" i="3"/>
  <c r="B42" i="3" s="1"/>
  <c r="J29" i="3"/>
  <c r="J28" i="3"/>
  <c r="Q35" i="3"/>
  <c r="Q34" i="3"/>
  <c r="Q33" i="3"/>
  <c r="Q30" i="3"/>
  <c r="O8" i="3"/>
  <c r="R5" i="3"/>
  <c r="J35" i="3"/>
  <c r="J34" i="3"/>
  <c r="J33" i="3"/>
  <c r="J12" i="3"/>
  <c r="H8" i="3"/>
  <c r="K5" i="3"/>
  <c r="CC114" i="5"/>
  <c r="CB114" i="5"/>
  <c r="CA114" i="5"/>
  <c r="BZ114" i="5"/>
  <c r="BY114" i="5"/>
  <c r="BX114" i="5"/>
  <c r="BW114" i="5"/>
  <c r="BV114" i="5"/>
  <c r="BU114" i="5"/>
  <c r="BT114" i="5"/>
  <c r="BS114" i="5"/>
  <c r="BR114" i="5"/>
  <c r="CC113" i="5"/>
  <c r="CB113" i="5"/>
  <c r="CA113" i="5"/>
  <c r="BZ113" i="5"/>
  <c r="BY113" i="5"/>
  <c r="BX113" i="5"/>
  <c r="BW113" i="5"/>
  <c r="BV113" i="5"/>
  <c r="BU113" i="5"/>
  <c r="BT113" i="5"/>
  <c r="BS113" i="5"/>
  <c r="BR113" i="5"/>
  <c r="CC112" i="5"/>
  <c r="CB112" i="5"/>
  <c r="CA112" i="5"/>
  <c r="BZ112" i="5"/>
  <c r="BY112" i="5"/>
  <c r="BX112" i="5"/>
  <c r="BW112" i="5"/>
  <c r="BV112" i="5"/>
  <c r="BU112" i="5"/>
  <c r="BT112" i="5"/>
  <c r="BS112" i="5"/>
  <c r="BR112" i="5"/>
  <c r="CC111" i="5"/>
  <c r="CB111" i="5"/>
  <c r="CA111" i="5"/>
  <c r="BZ111" i="5"/>
  <c r="BY111" i="5"/>
  <c r="BX111" i="5"/>
  <c r="BW111" i="5"/>
  <c r="BV111" i="5"/>
  <c r="BU111" i="5"/>
  <c r="BT111" i="5"/>
  <c r="BS111" i="5"/>
  <c r="BR111" i="5"/>
  <c r="CC107" i="5"/>
  <c r="CC109" i="5" s="1"/>
  <c r="CB107" i="5"/>
  <c r="CB109" i="5" s="1"/>
  <c r="CA107" i="5"/>
  <c r="CA109" i="5" s="1"/>
  <c r="BZ107" i="5"/>
  <c r="BZ109" i="5" s="1"/>
  <c r="BY107" i="5"/>
  <c r="BY109" i="5" s="1"/>
  <c r="BX107" i="5"/>
  <c r="BX109" i="5" s="1"/>
  <c r="BW107" i="5"/>
  <c r="BV107" i="5"/>
  <c r="BV109" i="5" s="1"/>
  <c r="BU107" i="5"/>
  <c r="BU109" i="5" s="1"/>
  <c r="BT107" i="5"/>
  <c r="BT109" i="5" s="1"/>
  <c r="BS107" i="5"/>
  <c r="BS109" i="5" s="1"/>
  <c r="BR107" i="5"/>
  <c r="BR109" i="5" s="1"/>
  <c r="CC106" i="5"/>
  <c r="CC115" i="5" s="1"/>
  <c r="CB106" i="5"/>
  <c r="CA106" i="5"/>
  <c r="BZ106" i="5"/>
  <c r="BY106" i="5"/>
  <c r="BY108" i="5" s="1"/>
  <c r="BX106" i="5"/>
  <c r="BX108" i="5" s="1"/>
  <c r="BW106" i="5"/>
  <c r="BW108" i="5" s="1"/>
  <c r="BV106" i="5"/>
  <c r="BV108" i="5" s="1"/>
  <c r="BU106" i="5"/>
  <c r="BT106" i="5"/>
  <c r="BT108" i="5" s="1"/>
  <c r="BS106" i="5"/>
  <c r="BS108" i="5" s="1"/>
  <c r="BR106" i="5"/>
  <c r="BR108" i="5" s="1"/>
  <c r="BM98" i="5"/>
  <c r="CC95" i="5"/>
  <c r="CB95" i="5"/>
  <c r="CA95" i="5"/>
  <c r="BZ95" i="5"/>
  <c r="BY95" i="5"/>
  <c r="BX95" i="5"/>
  <c r="BW95" i="5"/>
  <c r="BV95" i="5"/>
  <c r="BU95" i="5"/>
  <c r="BT95" i="5"/>
  <c r="BS95" i="5"/>
  <c r="BR95" i="5"/>
  <c r="CD93" i="5"/>
  <c r="BO93" i="5"/>
  <c r="CD91" i="5"/>
  <c r="BO91" i="5"/>
  <c r="CD89" i="5"/>
  <c r="BO89" i="5"/>
  <c r="CD87" i="5"/>
  <c r="BO87" i="5"/>
  <c r="CD85" i="5"/>
  <c r="BO85" i="5"/>
  <c r="CD83" i="5"/>
  <c r="BO83" i="5"/>
  <c r="CD81" i="5"/>
  <c r="BO81" i="5"/>
  <c r="CD79" i="5"/>
  <c r="BO79" i="5"/>
  <c r="CD77" i="5"/>
  <c r="BO77" i="5"/>
  <c r="CD75" i="5"/>
  <c r="BO75" i="5"/>
  <c r="CD73" i="5"/>
  <c r="BO73" i="5"/>
  <c r="CD71" i="5"/>
  <c r="BO71" i="5"/>
  <c r="CD69" i="5"/>
  <c r="BO69" i="5"/>
  <c r="CD67" i="5"/>
  <c r="BO67" i="5"/>
  <c r="CD65" i="5"/>
  <c r="BO65" i="5"/>
  <c r="CD63" i="5"/>
  <c r="BO63" i="5"/>
  <c r="CD61" i="5"/>
  <c r="BO61" i="5"/>
  <c r="CD59" i="5"/>
  <c r="BO59" i="5"/>
  <c r="CD57" i="5"/>
  <c r="BO57" i="5"/>
  <c r="CD55" i="5"/>
  <c r="BO55" i="5"/>
  <c r="CD53" i="5"/>
  <c r="BO53" i="5"/>
  <c r="CD51" i="5"/>
  <c r="BO51" i="5"/>
  <c r="CD49" i="5"/>
  <c r="BO49" i="5"/>
  <c r="CD47" i="5"/>
  <c r="BO47" i="5"/>
  <c r="CD45" i="5"/>
  <c r="BO45" i="5"/>
  <c r="CD43" i="5"/>
  <c r="BO43" i="5"/>
  <c r="CD41" i="5"/>
  <c r="BO41" i="5"/>
  <c r="CD39" i="5"/>
  <c r="BO39" i="5"/>
  <c r="CD37" i="5"/>
  <c r="BO37" i="5"/>
  <c r="CD35" i="5"/>
  <c r="BO35" i="5"/>
  <c r="CD33" i="5"/>
  <c r="BO33" i="5"/>
  <c r="CD31" i="5"/>
  <c r="BO31" i="5"/>
  <c r="CD29" i="5"/>
  <c r="BO29" i="5"/>
  <c r="CD27" i="5"/>
  <c r="BO27" i="5"/>
  <c r="CD25" i="5"/>
  <c r="BO25" i="5"/>
  <c r="CD23" i="5"/>
  <c r="BO23" i="5"/>
  <c r="CD21" i="5"/>
  <c r="CD95" i="5" s="1"/>
  <c r="BO21" i="5"/>
  <c r="CD19" i="5"/>
  <c r="BO19" i="5"/>
  <c r="CD17" i="5"/>
  <c r="BO17" i="5"/>
  <c r="CD15" i="5"/>
  <c r="BO15" i="5"/>
  <c r="CJ14" i="5"/>
  <c r="CG14" i="5"/>
  <c r="BP12" i="5"/>
  <c r="BP11" i="5"/>
  <c r="AY114" i="5"/>
  <c r="AX114" i="5"/>
  <c r="AW114" i="5"/>
  <c r="AV114" i="5"/>
  <c r="AU114" i="5"/>
  <c r="AT114" i="5"/>
  <c r="AS114" i="5"/>
  <c r="AR114" i="5"/>
  <c r="AQ114" i="5"/>
  <c r="AP114" i="5"/>
  <c r="AO114" i="5"/>
  <c r="AN114" i="5"/>
  <c r="AY113" i="5"/>
  <c r="AX113" i="5"/>
  <c r="AW113" i="5"/>
  <c r="AV113" i="5"/>
  <c r="AU113" i="5"/>
  <c r="AT113" i="5"/>
  <c r="AS113" i="5"/>
  <c r="AR113" i="5"/>
  <c r="AQ113" i="5"/>
  <c r="AP113" i="5"/>
  <c r="AO113" i="5"/>
  <c r="AN113" i="5"/>
  <c r="AY112" i="5"/>
  <c r="AX112" i="5"/>
  <c r="AW112" i="5"/>
  <c r="AV112" i="5"/>
  <c r="AU112" i="5"/>
  <c r="AT112" i="5"/>
  <c r="AS112" i="5"/>
  <c r="AR112" i="5"/>
  <c r="AQ112" i="5"/>
  <c r="AP112" i="5"/>
  <c r="AO112" i="5"/>
  <c r="AN112" i="5"/>
  <c r="AY111" i="5"/>
  <c r="AX111" i="5"/>
  <c r="AW111" i="5"/>
  <c r="AV111" i="5"/>
  <c r="AU111" i="5"/>
  <c r="AT111" i="5"/>
  <c r="AS111" i="5"/>
  <c r="AR111" i="5"/>
  <c r="AQ111" i="5"/>
  <c r="AP111" i="5"/>
  <c r="AO111" i="5"/>
  <c r="AN111" i="5"/>
  <c r="AZ111" i="5" s="1"/>
  <c r="AO109" i="5"/>
  <c r="AY107" i="5"/>
  <c r="AY109" i="5" s="1"/>
  <c r="AX107" i="5"/>
  <c r="AX109" i="5" s="1"/>
  <c r="AW107" i="5"/>
  <c r="AW109" i="5" s="1"/>
  <c r="AV107" i="5"/>
  <c r="AV109" i="5" s="1"/>
  <c r="AU107" i="5"/>
  <c r="AU109" i="5" s="1"/>
  <c r="AT107" i="5"/>
  <c r="AT109" i="5" s="1"/>
  <c r="AS107" i="5"/>
  <c r="AS109" i="5" s="1"/>
  <c r="AR107" i="5"/>
  <c r="AR109" i="5" s="1"/>
  <c r="AQ107" i="5"/>
  <c r="AQ109" i="5" s="1"/>
  <c r="AP107" i="5"/>
  <c r="AP109" i="5" s="1"/>
  <c r="AO107" i="5"/>
  <c r="AN107" i="5"/>
  <c r="AN109" i="5" s="1"/>
  <c r="AY106" i="5"/>
  <c r="AY108" i="5" s="1"/>
  <c r="AX106" i="5"/>
  <c r="AX108" i="5" s="1"/>
  <c r="AW106" i="5"/>
  <c r="AV106" i="5"/>
  <c r="AU106" i="5"/>
  <c r="AU108" i="5" s="1"/>
  <c r="AT106" i="5"/>
  <c r="AS106" i="5"/>
  <c r="AS108" i="5" s="1"/>
  <c r="AR106" i="5"/>
  <c r="AR108" i="5" s="1"/>
  <c r="AQ106" i="5"/>
  <c r="AQ108" i="5" s="1"/>
  <c r="AP106" i="5"/>
  <c r="AP108" i="5" s="1"/>
  <c r="AO106" i="5"/>
  <c r="AO108" i="5" s="1"/>
  <c r="AN106" i="5"/>
  <c r="AN108" i="5" s="1"/>
  <c r="AY95" i="5"/>
  <c r="AX95" i="5"/>
  <c r="AW95" i="5"/>
  <c r="AV95" i="5"/>
  <c r="AU95" i="5"/>
  <c r="AT95" i="5"/>
  <c r="AS95" i="5"/>
  <c r="AR95" i="5"/>
  <c r="AQ95" i="5"/>
  <c r="AP95" i="5"/>
  <c r="AO95" i="5"/>
  <c r="AN95" i="5"/>
  <c r="AI95" i="5"/>
  <c r="AI98" i="5" s="1"/>
  <c r="AH95" i="5"/>
  <c r="AH98" i="5" s="1"/>
  <c r="AZ93" i="5"/>
  <c r="AK93" i="5"/>
  <c r="AZ91" i="5"/>
  <c r="AK91" i="5"/>
  <c r="AZ89" i="5"/>
  <c r="AK89" i="5"/>
  <c r="AZ87" i="5"/>
  <c r="AK87" i="5"/>
  <c r="AZ85" i="5"/>
  <c r="AK85" i="5"/>
  <c r="AZ83" i="5"/>
  <c r="AK83" i="5"/>
  <c r="AZ81" i="5"/>
  <c r="AK81" i="5"/>
  <c r="AZ79" i="5"/>
  <c r="AK79" i="5"/>
  <c r="AZ77" i="5"/>
  <c r="AK77" i="5"/>
  <c r="AZ75" i="5"/>
  <c r="AK75" i="5"/>
  <c r="AZ73" i="5"/>
  <c r="AK73" i="5"/>
  <c r="AZ71" i="5"/>
  <c r="AK71" i="5"/>
  <c r="AZ69" i="5"/>
  <c r="AK69" i="5"/>
  <c r="AZ67" i="5"/>
  <c r="AK67" i="5"/>
  <c r="AZ65" i="5"/>
  <c r="AK65" i="5"/>
  <c r="AZ63" i="5"/>
  <c r="AK63" i="5"/>
  <c r="AZ61" i="5"/>
  <c r="AK61" i="5"/>
  <c r="AZ59" i="5"/>
  <c r="AK59" i="5"/>
  <c r="AZ57" i="5"/>
  <c r="AK57" i="5"/>
  <c r="AZ55" i="5"/>
  <c r="AK55" i="5"/>
  <c r="AZ53" i="5"/>
  <c r="AK53" i="5"/>
  <c r="AZ51" i="5"/>
  <c r="AK51" i="5"/>
  <c r="AZ49" i="5"/>
  <c r="AK49" i="5"/>
  <c r="AZ47" i="5"/>
  <c r="AK47" i="5"/>
  <c r="AZ45" i="5"/>
  <c r="AK45" i="5"/>
  <c r="AZ43" i="5"/>
  <c r="AK43" i="5"/>
  <c r="AZ41" i="5"/>
  <c r="AK41" i="5"/>
  <c r="AZ39" i="5"/>
  <c r="AK39" i="5"/>
  <c r="AZ37" i="5"/>
  <c r="AK37" i="5"/>
  <c r="AZ35" i="5"/>
  <c r="AK35" i="5"/>
  <c r="AZ33" i="5"/>
  <c r="AK33" i="5"/>
  <c r="AZ31" i="5"/>
  <c r="AK31" i="5"/>
  <c r="AZ29" i="5"/>
  <c r="AK29" i="5"/>
  <c r="AZ27" i="5"/>
  <c r="AK27" i="5"/>
  <c r="AZ25" i="5"/>
  <c r="AK25" i="5"/>
  <c r="AZ23" i="5"/>
  <c r="AK23" i="5"/>
  <c r="AZ21" i="5"/>
  <c r="AZ95" i="5" s="1"/>
  <c r="AK21" i="5"/>
  <c r="AZ19" i="5"/>
  <c r="AK19" i="5"/>
  <c r="AZ17" i="5"/>
  <c r="AK17" i="5"/>
  <c r="AZ15" i="5"/>
  <c r="AK15" i="5"/>
  <c r="BF14" i="5"/>
  <c r="BC14" i="5"/>
  <c r="AL12" i="5"/>
  <c r="AL11" i="5"/>
  <c r="A35" i="3"/>
  <c r="R33" i="3" l="1"/>
  <c r="P35" i="3" s="1"/>
  <c r="AJ98" i="5"/>
  <c r="R28" i="3"/>
  <c r="P30" i="3" s="1"/>
  <c r="P42" i="3" s="1"/>
  <c r="S43" i="3" s="1"/>
  <c r="BL98" i="5"/>
  <c r="L43" i="3"/>
  <c r="AY115" i="5"/>
  <c r="AX115" i="5"/>
  <c r="CB115" i="5"/>
  <c r="CB116" i="5" s="1"/>
  <c r="BZ115" i="5"/>
  <c r="BZ116" i="5" s="1"/>
  <c r="CA115" i="5"/>
  <c r="CA116" i="5" s="1"/>
  <c r="CB108" i="5"/>
  <c r="AT115" i="5"/>
  <c r="AT116" i="5" s="1"/>
  <c r="AV115" i="5"/>
  <c r="AV116" i="5" s="1"/>
  <c r="CD112" i="5"/>
  <c r="AW115" i="5"/>
  <c r="AW116" i="5" s="1"/>
  <c r="AV108" i="5"/>
  <c r="CD107" i="5"/>
  <c r="BU115" i="5"/>
  <c r="BU116" i="5"/>
  <c r="BZ108" i="5"/>
  <c r="CA108" i="5"/>
  <c r="CC116" i="5"/>
  <c r="CD114" i="5"/>
  <c r="AW108" i="5"/>
  <c r="CD111" i="5"/>
  <c r="AX116" i="5"/>
  <c r="AY116" i="5"/>
  <c r="AZ112" i="5"/>
  <c r="CC108" i="5"/>
  <c r="CD113" i="5"/>
  <c r="AZ113" i="5"/>
  <c r="AO115" i="5"/>
  <c r="AO116" i="5" s="1"/>
  <c r="AZ114" i="5"/>
  <c r="BS115" i="5"/>
  <c r="BS116" i="5" s="1"/>
  <c r="BR115" i="5"/>
  <c r="BR116" i="5" s="1"/>
  <c r="BW109" i="5"/>
  <c r="CD109" i="5" s="1"/>
  <c r="BV115" i="5"/>
  <c r="BV116" i="5" s="1"/>
  <c r="BU108" i="5"/>
  <c r="BW115" i="5"/>
  <c r="BW116" i="5" s="1"/>
  <c r="BX115" i="5"/>
  <c r="BX116" i="5" s="1"/>
  <c r="BY115" i="5"/>
  <c r="BY116" i="5" s="1"/>
  <c r="BT115" i="5"/>
  <c r="BT116" i="5" s="1"/>
  <c r="CD106" i="5"/>
  <c r="AZ109" i="5"/>
  <c r="AZ107" i="5"/>
  <c r="AP115" i="5"/>
  <c r="AP116" i="5" s="1"/>
  <c r="AQ115" i="5"/>
  <c r="AQ116" i="5" s="1"/>
  <c r="AN115" i="5"/>
  <c r="AN116" i="5" s="1"/>
  <c r="AR115" i="5"/>
  <c r="AR116" i="5" s="1"/>
  <c r="AS115" i="5"/>
  <c r="AS116" i="5" s="1"/>
  <c r="AT108" i="5"/>
  <c r="AZ106" i="5"/>
  <c r="AU115" i="5"/>
  <c r="AU116" i="5" s="1"/>
  <c r="B17" i="6"/>
  <c r="I43" i="25"/>
  <c r="I42" i="25"/>
  <c r="I41" i="25"/>
  <c r="I40" i="25"/>
  <c r="I39" i="25"/>
  <c r="I38" i="25"/>
  <c r="A34" i="25"/>
  <c r="AZ108" i="5" l="1"/>
  <c r="CD115" i="5"/>
  <c r="CD116" i="5" s="1"/>
  <c r="CD108" i="5"/>
  <c r="AZ115" i="5"/>
  <c r="AZ116" i="5" s="1"/>
  <c r="H19" i="10"/>
  <c r="H18" i="10"/>
  <c r="H17" i="10"/>
  <c r="H16" i="10"/>
  <c r="H15" i="10"/>
  <c r="O46" i="10"/>
  <c r="H26" i="10" s="1"/>
  <c r="O45" i="10"/>
  <c r="H25" i="10" s="1"/>
  <c r="O44" i="10"/>
  <c r="H24" i="10" s="1"/>
  <c r="O43" i="10"/>
  <c r="H23" i="10" s="1"/>
  <c r="O42" i="10"/>
  <c r="H22" i="10" s="1"/>
  <c r="O41" i="10"/>
  <c r="H21" i="10" s="1"/>
  <c r="O40" i="10"/>
  <c r="H20" i="10" s="1"/>
  <c r="O39" i="10"/>
  <c r="O38" i="10"/>
  <c r="O37" i="10"/>
  <c r="O36" i="10"/>
  <c r="O35" i="10"/>
  <c r="O26" i="11"/>
  <c r="O25" i="11"/>
  <c r="O24" i="11"/>
  <c r="O23" i="11"/>
  <c r="O22" i="11"/>
  <c r="O21" i="11"/>
  <c r="O20" i="11"/>
  <c r="O19" i="11"/>
  <c r="O18" i="11"/>
  <c r="O17" i="11"/>
  <c r="O16" i="11"/>
  <c r="O15" i="11"/>
  <c r="O46" i="9"/>
  <c r="H26" i="9" s="1"/>
  <c r="O45" i="9"/>
  <c r="H25" i="9" s="1"/>
  <c r="O44" i="9"/>
  <c r="H24" i="9" s="1"/>
  <c r="O43" i="9"/>
  <c r="H23" i="9" s="1"/>
  <c r="O42" i="9"/>
  <c r="H22" i="9" s="1"/>
  <c r="O41" i="9"/>
  <c r="H21" i="9" s="1"/>
  <c r="O40" i="9"/>
  <c r="H20" i="9" s="1"/>
  <c r="O39" i="9"/>
  <c r="H19" i="9" s="1"/>
  <c r="O38" i="9"/>
  <c r="H18" i="9" s="1"/>
  <c r="O37" i="9"/>
  <c r="H17" i="9" s="1"/>
  <c r="O36" i="9"/>
  <c r="H16" i="9" s="1"/>
  <c r="O35" i="9"/>
  <c r="H15" i="9" s="1"/>
  <c r="L15" i="10"/>
  <c r="O45" i="7"/>
  <c r="H27" i="7" s="1"/>
  <c r="O46" i="7"/>
  <c r="H28" i="7" s="1"/>
  <c r="O44" i="7"/>
  <c r="H26" i="7" s="1"/>
  <c r="O43" i="7"/>
  <c r="H25" i="7" s="1"/>
  <c r="O41" i="7"/>
  <c r="H23" i="7" s="1"/>
  <c r="O39" i="7"/>
  <c r="H21" i="7" s="1"/>
  <c r="O38" i="7"/>
  <c r="H20" i="7" s="1"/>
  <c r="O36" i="7"/>
  <c r="H18" i="7"/>
  <c r="O42" i="7"/>
  <c r="H24" i="7" s="1"/>
  <c r="O40" i="7"/>
  <c r="H22" i="7" s="1"/>
  <c r="O37" i="7"/>
  <c r="H19" i="7" s="1"/>
  <c r="O35" i="7"/>
  <c r="H17" i="7" s="1"/>
  <c r="A8" i="3"/>
  <c r="E40" i="1" l="1"/>
  <c r="E39" i="1"/>
  <c r="N27" i="11" l="1"/>
  <c r="H19" i="2" l="1"/>
  <c r="H17" i="2"/>
  <c r="D7" i="16" l="1"/>
  <c r="C35" i="3" l="1"/>
  <c r="C34" i="3"/>
  <c r="C33" i="3"/>
  <c r="C30" i="3" l="1"/>
  <c r="A30" i="3"/>
  <c r="D7" i="21" l="1"/>
  <c r="G20" i="13" l="1"/>
  <c r="G19" i="13"/>
  <c r="G18" i="13"/>
  <c r="G17" i="13"/>
  <c r="G16" i="13"/>
  <c r="G15" i="13"/>
  <c r="G14" i="13"/>
  <c r="G13" i="13"/>
  <c r="G12" i="13"/>
  <c r="G11" i="13"/>
  <c r="G10" i="13"/>
  <c r="G9" i="13"/>
  <c r="F20" i="13"/>
  <c r="F19" i="13"/>
  <c r="F18" i="13"/>
  <c r="F17" i="13"/>
  <c r="F16" i="13"/>
  <c r="F15" i="13"/>
  <c r="F14" i="13"/>
  <c r="F13" i="13"/>
  <c r="F12" i="13"/>
  <c r="F11" i="13"/>
  <c r="F10" i="13"/>
  <c r="F9" i="13"/>
  <c r="N27" i="16" s="1"/>
  <c r="E20" i="13"/>
  <c r="E19" i="13"/>
  <c r="E18" i="13"/>
  <c r="E17" i="13"/>
  <c r="E16" i="13"/>
  <c r="E15" i="13"/>
  <c r="E14" i="13"/>
  <c r="E13" i="13"/>
  <c r="E12" i="13"/>
  <c r="E11" i="13"/>
  <c r="E10" i="13"/>
  <c r="E9" i="13"/>
  <c r="D20" i="13"/>
  <c r="D19" i="13"/>
  <c r="D18" i="13"/>
  <c r="D17" i="13"/>
  <c r="D16" i="13"/>
  <c r="D15" i="13"/>
  <c r="D14" i="13"/>
  <c r="D13" i="13"/>
  <c r="D12" i="13"/>
  <c r="D11" i="13"/>
  <c r="D10" i="13"/>
  <c r="D9" i="13"/>
  <c r="O27" i="16" s="1"/>
  <c r="R20" i="13"/>
  <c r="Q20" i="13"/>
  <c r="P20" i="13"/>
  <c r="R19" i="13"/>
  <c r="Q19" i="13"/>
  <c r="P19" i="13"/>
  <c r="R18" i="13"/>
  <c r="Q18" i="13"/>
  <c r="P18" i="13"/>
  <c r="R17" i="13"/>
  <c r="Q17" i="13"/>
  <c r="P17" i="13"/>
  <c r="R16" i="13"/>
  <c r="Q16" i="13"/>
  <c r="P16" i="13"/>
  <c r="R15" i="13"/>
  <c r="Q15" i="13"/>
  <c r="P15" i="13"/>
  <c r="R14" i="13"/>
  <c r="Q14" i="13"/>
  <c r="P14" i="13"/>
  <c r="R13" i="13"/>
  <c r="Q13" i="13"/>
  <c r="P13" i="13"/>
  <c r="R12" i="13"/>
  <c r="Q12" i="13"/>
  <c r="P12" i="13"/>
  <c r="R11" i="13"/>
  <c r="Q11" i="13"/>
  <c r="P11" i="13"/>
  <c r="R10" i="13"/>
  <c r="Q10" i="13"/>
  <c r="P10" i="13"/>
  <c r="R9" i="13"/>
  <c r="Q9" i="13"/>
  <c r="P9" i="13"/>
  <c r="D29" i="12"/>
  <c r="D28" i="12"/>
  <c r="D27" i="12"/>
  <c r="D26" i="12"/>
  <c r="D25" i="12"/>
  <c r="D24" i="12"/>
  <c r="D23" i="12"/>
  <c r="D22" i="12"/>
  <c r="D21" i="12"/>
  <c r="D20" i="12"/>
  <c r="D19" i="12"/>
  <c r="D18" i="12"/>
  <c r="D17" i="12"/>
  <c r="D16" i="12"/>
  <c r="D15" i="12"/>
  <c r="D14" i="12"/>
  <c r="D13" i="12"/>
  <c r="D12" i="12"/>
  <c r="D11" i="12"/>
  <c r="K32" i="6"/>
  <c r="G43" i="5"/>
  <c r="G41" i="5"/>
  <c r="G39" i="5"/>
  <c r="G37" i="5"/>
  <c r="G35" i="5"/>
  <c r="G33" i="5"/>
  <c r="G31" i="5"/>
  <c r="G29" i="5"/>
  <c r="G27" i="5"/>
  <c r="G25" i="5"/>
  <c r="G23" i="5"/>
  <c r="G21" i="5"/>
  <c r="G19" i="5"/>
  <c r="G17" i="5"/>
  <c r="G15" i="5"/>
  <c r="H22" i="2"/>
  <c r="H21" i="2"/>
  <c r="K6" i="12"/>
  <c r="H6" i="11"/>
  <c r="H6" i="10"/>
  <c r="H6" i="9"/>
  <c r="H6" i="8"/>
  <c r="H6" i="7"/>
  <c r="D8" i="6"/>
  <c r="D27" i="16" s="1"/>
  <c r="H12" i="5"/>
  <c r="C12" i="4"/>
  <c r="B40" i="4" s="1"/>
  <c r="A1" i="14"/>
  <c r="G32" i="16"/>
  <c r="A14" i="13"/>
  <c r="H35" i="2"/>
  <c r="H37" i="2" s="1"/>
  <c r="C25" i="2"/>
  <c r="J11" i="2"/>
  <c r="F33" i="16"/>
  <c r="D35" i="23"/>
  <c r="G17" i="16" s="1"/>
  <c r="M26" i="10"/>
  <c r="L26" i="10"/>
  <c r="M25" i="10"/>
  <c r="L25" i="10"/>
  <c r="M24" i="10"/>
  <c r="L24" i="10"/>
  <c r="M23" i="10"/>
  <c r="L23" i="10"/>
  <c r="M22" i="10"/>
  <c r="L22" i="10"/>
  <c r="M21" i="10"/>
  <c r="L21" i="10"/>
  <c r="M20" i="10"/>
  <c r="L20" i="10"/>
  <c r="M19" i="10"/>
  <c r="L19" i="10"/>
  <c r="M18" i="10"/>
  <c r="L18" i="10"/>
  <c r="M17" i="10"/>
  <c r="L17" i="10"/>
  <c r="N17" i="10" s="1"/>
  <c r="M16" i="10"/>
  <c r="L16" i="10"/>
  <c r="M15" i="10"/>
  <c r="N15" i="10" s="1"/>
  <c r="K30" i="6"/>
  <c r="R22" i="1" s="1"/>
  <c r="R23" i="1" s="1"/>
  <c r="Y14" i="5"/>
  <c r="H20" i="2"/>
  <c r="AB14" i="5"/>
  <c r="C27" i="16"/>
  <c r="C17" i="16"/>
  <c r="S32" i="16"/>
  <c r="P32" i="16"/>
  <c r="R32" i="16"/>
  <c r="Q32" i="16"/>
  <c r="O32" i="16"/>
  <c r="N32" i="16"/>
  <c r="M32" i="16"/>
  <c r="H32" i="16"/>
  <c r="F32" i="16"/>
  <c r="E32" i="16"/>
  <c r="D32" i="16"/>
  <c r="M15" i="8"/>
  <c r="N15" i="8"/>
  <c r="Z10" i="13"/>
  <c r="AA10" i="13"/>
  <c r="Z11" i="13"/>
  <c r="AA11" i="13"/>
  <c r="Z12" i="13"/>
  <c r="AA12" i="13"/>
  <c r="Z13" i="13"/>
  <c r="AA13" i="13"/>
  <c r="Z14" i="13"/>
  <c r="AA14" i="13"/>
  <c r="Z15" i="13"/>
  <c r="AA15" i="13"/>
  <c r="Z16" i="13"/>
  <c r="AA16" i="13"/>
  <c r="Z17" i="13"/>
  <c r="AA17" i="13"/>
  <c r="Z18" i="13"/>
  <c r="AA18" i="13"/>
  <c r="Z19" i="13"/>
  <c r="AA19" i="13"/>
  <c r="Z20" i="13"/>
  <c r="AA20" i="13"/>
  <c r="AA9" i="13"/>
  <c r="Z9" i="13"/>
  <c r="N9" i="11"/>
  <c r="N11" i="11"/>
  <c r="N10" i="11"/>
  <c r="M11" i="10"/>
  <c r="M10" i="10"/>
  <c r="M9" i="10"/>
  <c r="M11" i="9"/>
  <c r="M10" i="9"/>
  <c r="M9" i="9"/>
  <c r="M11" i="8"/>
  <c r="M10" i="8"/>
  <c r="M9" i="8"/>
  <c r="M13" i="7"/>
  <c r="M12" i="7"/>
  <c r="M11" i="7"/>
  <c r="M10" i="7"/>
  <c r="M9" i="7"/>
  <c r="F29" i="7"/>
  <c r="P111" i="12"/>
  <c r="O111" i="12"/>
  <c r="N111" i="12"/>
  <c r="M111" i="12"/>
  <c r="L111" i="12"/>
  <c r="K111" i="12"/>
  <c r="J111" i="12"/>
  <c r="I111" i="12"/>
  <c r="H111" i="12"/>
  <c r="G111" i="12"/>
  <c r="F111" i="12"/>
  <c r="E111" i="12"/>
  <c r="M16" i="8"/>
  <c r="M17" i="8"/>
  <c r="M18" i="8"/>
  <c r="M19" i="8"/>
  <c r="M20" i="8"/>
  <c r="Q20" i="8" s="1"/>
  <c r="M21" i="8"/>
  <c r="M22" i="8"/>
  <c r="M23" i="8"/>
  <c r="M24" i="8"/>
  <c r="M25" i="8"/>
  <c r="M26" i="8"/>
  <c r="Q26" i="8" s="1"/>
  <c r="N16" i="8"/>
  <c r="N17" i="8"/>
  <c r="N18" i="8"/>
  <c r="N19" i="8"/>
  <c r="N20" i="8"/>
  <c r="N21" i="8"/>
  <c r="N22" i="8"/>
  <c r="O22" i="8"/>
  <c r="N23" i="8"/>
  <c r="O23" i="8" s="1"/>
  <c r="N24" i="8"/>
  <c r="O24" i="8" s="1"/>
  <c r="N25" i="8"/>
  <c r="N26" i="8"/>
  <c r="P26" i="8"/>
  <c r="P25" i="8"/>
  <c r="M28" i="10"/>
  <c r="J95" i="5"/>
  <c r="U95" i="5"/>
  <c r="T95" i="5"/>
  <c r="S95" i="5"/>
  <c r="R95" i="5"/>
  <c r="Q95" i="5"/>
  <c r="P95" i="5"/>
  <c r="O95" i="5"/>
  <c r="N95" i="5"/>
  <c r="M95" i="5"/>
  <c r="L95" i="5"/>
  <c r="K95" i="5"/>
  <c r="U114" i="5"/>
  <c r="T114" i="5"/>
  <c r="S114" i="5"/>
  <c r="R114" i="5"/>
  <c r="Q114" i="5"/>
  <c r="P114" i="5"/>
  <c r="O114" i="5"/>
  <c r="N114" i="5"/>
  <c r="M114" i="5"/>
  <c r="L114" i="5"/>
  <c r="K114" i="5"/>
  <c r="J114" i="5"/>
  <c r="U113" i="5"/>
  <c r="T113" i="5"/>
  <c r="S113" i="5"/>
  <c r="R113" i="5"/>
  <c r="Q113" i="5"/>
  <c r="P113" i="5"/>
  <c r="O113" i="5"/>
  <c r="N113" i="5"/>
  <c r="M113" i="5"/>
  <c r="L113" i="5"/>
  <c r="K113" i="5"/>
  <c r="J113" i="5"/>
  <c r="U112" i="5"/>
  <c r="T112" i="5"/>
  <c r="S112" i="5"/>
  <c r="R112" i="5"/>
  <c r="Q112" i="5"/>
  <c r="P112" i="5"/>
  <c r="O112" i="5"/>
  <c r="N112" i="5"/>
  <c r="M112" i="5"/>
  <c r="L112" i="5"/>
  <c r="K112" i="5"/>
  <c r="J112" i="5"/>
  <c r="U111" i="5"/>
  <c r="T111" i="5"/>
  <c r="S111" i="5"/>
  <c r="R111" i="5"/>
  <c r="Q111" i="5"/>
  <c r="P111" i="5"/>
  <c r="O111" i="5"/>
  <c r="N111" i="5"/>
  <c r="M111" i="5"/>
  <c r="L111" i="5"/>
  <c r="K111" i="5"/>
  <c r="J111" i="5"/>
  <c r="P24" i="8"/>
  <c r="P23" i="8"/>
  <c r="P22" i="8"/>
  <c r="P21" i="8"/>
  <c r="P20" i="8"/>
  <c r="P19" i="8"/>
  <c r="P18" i="8"/>
  <c r="P17" i="8"/>
  <c r="P16" i="8"/>
  <c r="P15" i="8"/>
  <c r="U107" i="5"/>
  <c r="U109" i="5" s="1"/>
  <c r="U106" i="5"/>
  <c r="U108" i="5" s="1"/>
  <c r="T107" i="5"/>
  <c r="T109" i="5" s="1"/>
  <c r="T106" i="5"/>
  <c r="T108" i="5" s="1"/>
  <c r="S107" i="5"/>
  <c r="S109" i="5" s="1"/>
  <c r="S106" i="5"/>
  <c r="S108" i="5" s="1"/>
  <c r="R107" i="5"/>
  <c r="R109" i="5" s="1"/>
  <c r="R106" i="5"/>
  <c r="R108" i="5" s="1"/>
  <c r="Q107" i="5"/>
  <c r="Q109" i="5" s="1"/>
  <c r="Q106" i="5"/>
  <c r="Q108" i="5" s="1"/>
  <c r="P107" i="5"/>
  <c r="P109" i="5" s="1"/>
  <c r="P106" i="5"/>
  <c r="P108" i="5" s="1"/>
  <c r="O107" i="5"/>
  <c r="O109" i="5" s="1"/>
  <c r="O106" i="5"/>
  <c r="O108" i="5" s="1"/>
  <c r="N107" i="5"/>
  <c r="N109" i="5" s="1"/>
  <c r="N106" i="5"/>
  <c r="N108" i="5" s="1"/>
  <c r="M107" i="5"/>
  <c r="M109" i="5" s="1"/>
  <c r="M106" i="5"/>
  <c r="M108" i="5" s="1"/>
  <c r="L107" i="5"/>
  <c r="L109" i="5" s="1"/>
  <c r="L106" i="5"/>
  <c r="K107" i="5"/>
  <c r="K106" i="5"/>
  <c r="K108" i="5" s="1"/>
  <c r="J107" i="5"/>
  <c r="J109" i="5" s="1"/>
  <c r="J106" i="5"/>
  <c r="J108" i="5" s="1"/>
  <c r="H11" i="5"/>
  <c r="V91" i="5"/>
  <c r="V89" i="5"/>
  <c r="V87" i="5"/>
  <c r="V85" i="5"/>
  <c r="V83" i="5"/>
  <c r="V81" i="5"/>
  <c r="V79" i="5"/>
  <c r="V77" i="5"/>
  <c r="V75" i="5"/>
  <c r="V73" i="5"/>
  <c r="V71" i="5"/>
  <c r="V69" i="5"/>
  <c r="V67" i="5"/>
  <c r="V65" i="5"/>
  <c r="V63" i="5"/>
  <c r="V61" i="5"/>
  <c r="V59" i="5"/>
  <c r="V57" i="5"/>
  <c r="V55" i="5"/>
  <c r="V53" i="5"/>
  <c r="V51" i="5"/>
  <c r="V49" i="5"/>
  <c r="V47" i="5"/>
  <c r="V45" i="5"/>
  <c r="V43" i="5"/>
  <c r="V41" i="5"/>
  <c r="V39" i="5"/>
  <c r="V37" i="5"/>
  <c r="V35" i="5"/>
  <c r="V33" i="5"/>
  <c r="V31" i="5"/>
  <c r="V29" i="5"/>
  <c r="V27" i="5"/>
  <c r="V25" i="5"/>
  <c r="V23" i="5"/>
  <c r="V21" i="5"/>
  <c r="P130" i="12"/>
  <c r="P129" i="12"/>
  <c r="P128" i="12"/>
  <c r="P127" i="12"/>
  <c r="O130" i="12"/>
  <c r="O129" i="12"/>
  <c r="O128" i="12"/>
  <c r="O127" i="12"/>
  <c r="N130" i="12"/>
  <c r="N129" i="12"/>
  <c r="N128" i="12"/>
  <c r="N127" i="12"/>
  <c r="M130" i="12"/>
  <c r="M129" i="12"/>
  <c r="M128" i="12"/>
  <c r="M127" i="12"/>
  <c r="L130" i="12"/>
  <c r="L129" i="12"/>
  <c r="L128" i="12"/>
  <c r="L127" i="12"/>
  <c r="K130" i="12"/>
  <c r="K129" i="12"/>
  <c r="K128" i="12"/>
  <c r="K127" i="12"/>
  <c r="J130" i="12"/>
  <c r="J129" i="12"/>
  <c r="J128" i="12"/>
  <c r="J127" i="12"/>
  <c r="I130" i="12"/>
  <c r="I129" i="12"/>
  <c r="I128" i="12"/>
  <c r="I127" i="12"/>
  <c r="H130" i="12"/>
  <c r="H129" i="12"/>
  <c r="H128" i="12"/>
  <c r="H127" i="12"/>
  <c r="G130" i="12"/>
  <c r="G129" i="12"/>
  <c r="G128" i="12"/>
  <c r="G127" i="12"/>
  <c r="F130" i="12"/>
  <c r="F129" i="12"/>
  <c r="F128" i="12"/>
  <c r="F127" i="12"/>
  <c r="E130" i="12"/>
  <c r="E129" i="12"/>
  <c r="E128" i="12"/>
  <c r="E127" i="12"/>
  <c r="D110" i="12"/>
  <c r="D109" i="12"/>
  <c r="D108" i="12"/>
  <c r="D107" i="12"/>
  <c r="D106" i="12"/>
  <c r="D105" i="12"/>
  <c r="D104" i="12"/>
  <c r="D103" i="12"/>
  <c r="D102" i="12"/>
  <c r="D101" i="12"/>
  <c r="D100" i="12"/>
  <c r="D99" i="12"/>
  <c r="D98" i="12"/>
  <c r="D97" i="12"/>
  <c r="D96" i="12"/>
  <c r="D95" i="12"/>
  <c r="D94" i="12"/>
  <c r="D93" i="12"/>
  <c r="D92" i="12"/>
  <c r="D91" i="12"/>
  <c r="D90" i="12"/>
  <c r="D89" i="12"/>
  <c r="D88" i="12"/>
  <c r="D87" i="12"/>
  <c r="D86" i="12"/>
  <c r="D85" i="12"/>
  <c r="D84" i="12"/>
  <c r="D83" i="12"/>
  <c r="D82" i="12"/>
  <c r="D81" i="12"/>
  <c r="D80" i="12"/>
  <c r="D79" i="12"/>
  <c r="D78" i="12"/>
  <c r="D77" i="12"/>
  <c r="D76" i="12"/>
  <c r="D75" i="12"/>
  <c r="D74" i="12"/>
  <c r="D73" i="12"/>
  <c r="D72" i="12"/>
  <c r="D71" i="12"/>
  <c r="D70" i="12"/>
  <c r="D69" i="12"/>
  <c r="D68" i="12"/>
  <c r="D67" i="12"/>
  <c r="D66" i="12"/>
  <c r="D65" i="12"/>
  <c r="D64" i="12"/>
  <c r="D63" i="12"/>
  <c r="D62" i="12"/>
  <c r="D61" i="12"/>
  <c r="D60" i="12"/>
  <c r="D59" i="12"/>
  <c r="D58" i="12"/>
  <c r="D57" i="12"/>
  <c r="D56" i="12"/>
  <c r="D55" i="12"/>
  <c r="D54" i="12"/>
  <c r="D53" i="12"/>
  <c r="D52" i="12"/>
  <c r="D51" i="12"/>
  <c r="D50" i="12"/>
  <c r="D49" i="12"/>
  <c r="D48" i="12"/>
  <c r="D47" i="12"/>
  <c r="D46" i="12"/>
  <c r="D45" i="12"/>
  <c r="D44" i="12"/>
  <c r="D43" i="12"/>
  <c r="D42" i="12"/>
  <c r="D41" i="12"/>
  <c r="D40" i="12"/>
  <c r="D39" i="12"/>
  <c r="D38" i="12"/>
  <c r="D37" i="12"/>
  <c r="D36" i="12"/>
  <c r="D35" i="12"/>
  <c r="D34" i="12"/>
  <c r="D33" i="12"/>
  <c r="D32" i="12"/>
  <c r="D31" i="12"/>
  <c r="K5" i="12"/>
  <c r="V93" i="5"/>
  <c r="V19" i="5"/>
  <c r="V17" i="5"/>
  <c r="V15" i="5"/>
  <c r="D20" i="23"/>
  <c r="A20" i="23"/>
  <c r="V27" i="16"/>
  <c r="L27" i="16"/>
  <c r="K27" i="16"/>
  <c r="J27" i="16"/>
  <c r="I27" i="16"/>
  <c r="G27" i="16"/>
  <c r="F27" i="16"/>
  <c r="E27" i="16"/>
  <c r="Q17" i="16"/>
  <c r="O17" i="16"/>
  <c r="M17" i="16"/>
  <c r="J17" i="16"/>
  <c r="K17" i="16"/>
  <c r="L17" i="16"/>
  <c r="I17" i="16"/>
  <c r="P16" i="16"/>
  <c r="H18" i="2"/>
  <c r="H5" i="9"/>
  <c r="O2" i="23"/>
  <c r="D39" i="23"/>
  <c r="G26" i="23"/>
  <c r="F26" i="23"/>
  <c r="E26" i="23"/>
  <c r="C26" i="23"/>
  <c r="B26" i="23"/>
  <c r="A26" i="23"/>
  <c r="D11" i="21"/>
  <c r="D6" i="21"/>
  <c r="K8" i="6"/>
  <c r="E28" i="21"/>
  <c r="B30" i="21" s="1"/>
  <c r="E30" i="21" s="1"/>
  <c r="C32" i="21" s="1"/>
  <c r="E32" i="21" s="1"/>
  <c r="E36" i="21" s="1"/>
  <c r="F36" i="21" s="1"/>
  <c r="H36" i="21" s="1"/>
  <c r="D15" i="21"/>
  <c r="E3" i="13"/>
  <c r="C7" i="16"/>
  <c r="I21" i="13"/>
  <c r="I22" i="13" s="1"/>
  <c r="C21" i="13"/>
  <c r="C22" i="13" s="1"/>
  <c r="G89" i="5"/>
  <c r="G91" i="5"/>
  <c r="G93" i="5"/>
  <c r="F95" i="5"/>
  <c r="F98" i="5" s="1"/>
  <c r="E95" i="5"/>
  <c r="E98" i="5" s="1"/>
  <c r="D95" i="5"/>
  <c r="D98" i="5" s="1"/>
  <c r="B3" i="14"/>
  <c r="D5" i="3"/>
  <c r="C11" i="4"/>
  <c r="A40" i="4" s="1"/>
  <c r="F40" i="4"/>
  <c r="G40" i="4"/>
  <c r="K40" i="4"/>
  <c r="M40" i="4"/>
  <c r="G45" i="5"/>
  <c r="G47" i="5"/>
  <c r="G49" i="5"/>
  <c r="G51" i="5"/>
  <c r="G53" i="5"/>
  <c r="G55" i="5"/>
  <c r="G57" i="5"/>
  <c r="G59" i="5"/>
  <c r="G61" i="5"/>
  <c r="G63" i="5"/>
  <c r="G65" i="5"/>
  <c r="G67" i="5"/>
  <c r="G69" i="5"/>
  <c r="G71" i="5"/>
  <c r="G73" i="5"/>
  <c r="G75" i="5"/>
  <c r="G77" i="5"/>
  <c r="G79" i="5"/>
  <c r="G81" i="5"/>
  <c r="G83" i="5"/>
  <c r="G85" i="5"/>
  <c r="G87" i="5"/>
  <c r="H8" i="6"/>
  <c r="I8" i="6"/>
  <c r="J21" i="13"/>
  <c r="J22" i="13" s="1"/>
  <c r="M21" i="13"/>
  <c r="M22" i="13" s="1"/>
  <c r="E36" i="6" s="1"/>
  <c r="H5" i="7"/>
  <c r="H5" i="8"/>
  <c r="F27" i="8"/>
  <c r="H27" i="8" s="1"/>
  <c r="F27" i="9"/>
  <c r="H27" i="9" s="1"/>
  <c r="H5" i="10"/>
  <c r="F27" i="10"/>
  <c r="H5" i="11"/>
  <c r="K21" i="13"/>
  <c r="K22" i="13" s="1"/>
  <c r="L21" i="13"/>
  <c r="N21" i="13"/>
  <c r="N22" i="13" s="1"/>
  <c r="O21" i="13"/>
  <c r="O22" i="13" s="1"/>
  <c r="F36" i="6" s="1"/>
  <c r="S21" i="13"/>
  <c r="S22" i="13" s="1"/>
  <c r="T27" i="16" s="1"/>
  <c r="T21" i="13"/>
  <c r="T22" i="13" s="1"/>
  <c r="N19" i="10" l="1"/>
  <c r="Q15" i="8"/>
  <c r="Q23" i="8"/>
  <c r="Q22" i="8"/>
  <c r="O21" i="8"/>
  <c r="Q21" i="8"/>
  <c r="Q25" i="8"/>
  <c r="Q24" i="8"/>
  <c r="N16" i="10"/>
  <c r="W16" i="13"/>
  <c r="W14" i="13"/>
  <c r="W10" i="13"/>
  <c r="W20" i="13"/>
  <c r="O25" i="8"/>
  <c r="O18" i="8"/>
  <c r="N27" i="8"/>
  <c r="Q19" i="8"/>
  <c r="F13" i="8"/>
  <c r="H8" i="7"/>
  <c r="H29" i="7"/>
  <c r="D33" i="3"/>
  <c r="B35" i="3" s="1"/>
  <c r="F13" i="10"/>
  <c r="H27" i="10"/>
  <c r="F13" i="9"/>
  <c r="O15" i="8"/>
  <c r="H27" i="11"/>
  <c r="F13" i="11"/>
  <c r="U11" i="4"/>
  <c r="T40" i="4" s="1"/>
  <c r="O11" i="4"/>
  <c r="N40" i="4" s="1"/>
  <c r="G14" i="6"/>
  <c r="P27" i="8"/>
  <c r="N18" i="10"/>
  <c r="H11" i="13"/>
  <c r="H12" i="13"/>
  <c r="O17" i="8"/>
  <c r="H14" i="13"/>
  <c r="H15" i="13"/>
  <c r="H16" i="13"/>
  <c r="N21" i="10"/>
  <c r="H18" i="13"/>
  <c r="Q17" i="8"/>
  <c r="H19" i="13"/>
  <c r="H20" i="13"/>
  <c r="S11" i="4"/>
  <c r="V7" i="16" s="1"/>
  <c r="W7" i="16" s="1"/>
  <c r="Q11" i="4"/>
  <c r="S7" i="16" s="1"/>
  <c r="T7" i="16" s="1"/>
  <c r="O20" i="8"/>
  <c r="O16" i="8"/>
  <c r="G13" i="6"/>
  <c r="N22" i="10"/>
  <c r="N24" i="10"/>
  <c r="D26" i="23"/>
  <c r="V95" i="5"/>
  <c r="Q16" i="8"/>
  <c r="N20" i="10"/>
  <c r="N23" i="10"/>
  <c r="N25" i="10"/>
  <c r="Q18" i="8"/>
  <c r="O26" i="8"/>
  <c r="O19" i="8"/>
  <c r="M27" i="10"/>
  <c r="N26" i="10"/>
  <c r="W18" i="13"/>
  <c r="N28" i="8"/>
  <c r="R21" i="13"/>
  <c r="W15" i="13"/>
  <c r="W19" i="13"/>
  <c r="W13" i="13"/>
  <c r="W17" i="13"/>
  <c r="W12" i="13"/>
  <c r="P17" i="16"/>
  <c r="D28" i="3"/>
  <c r="D16" i="21"/>
  <c r="D36" i="21" s="1"/>
  <c r="K20" i="23"/>
  <c r="N20" i="23" s="1"/>
  <c r="W9" i="13"/>
  <c r="W11" i="13"/>
  <c r="Q21" i="13"/>
  <c r="D111" i="12"/>
  <c r="D112" i="12" s="1"/>
  <c r="O131" i="12"/>
  <c r="H131" i="12"/>
  <c r="E131" i="12"/>
  <c r="A31" i="6" s="1"/>
  <c r="I131" i="12"/>
  <c r="K131" i="12"/>
  <c r="L131" i="12"/>
  <c r="M131" i="12"/>
  <c r="P131" i="12"/>
  <c r="H17" i="13"/>
  <c r="H13" i="13"/>
  <c r="E21" i="13"/>
  <c r="E22" i="13" s="1"/>
  <c r="F21" i="13"/>
  <c r="F22" i="13" s="1"/>
  <c r="H10" i="13"/>
  <c r="D21" i="13"/>
  <c r="D22" i="13" s="1"/>
  <c r="H9" i="13"/>
  <c r="C31" i="6" s="1"/>
  <c r="G131" i="12"/>
  <c r="N131" i="12"/>
  <c r="G21" i="13"/>
  <c r="G22" i="13" s="1"/>
  <c r="P27" i="16"/>
  <c r="F131" i="12"/>
  <c r="J131" i="12"/>
  <c r="M27" i="16"/>
  <c r="M11" i="4"/>
  <c r="H27" i="16"/>
  <c r="J115" i="5"/>
  <c r="J116" i="5" s="1"/>
  <c r="T115" i="5"/>
  <c r="T116" i="5" s="1"/>
  <c r="AA21" i="13"/>
  <c r="U115" i="5"/>
  <c r="U116" i="5" s="1"/>
  <c r="Q115" i="5"/>
  <c r="Q116" i="5" s="1"/>
  <c r="R115" i="5"/>
  <c r="R116" i="5" s="1"/>
  <c r="K115" i="5"/>
  <c r="K116" i="5" s="1"/>
  <c r="V114" i="5"/>
  <c r="V106" i="5"/>
  <c r="V111" i="5"/>
  <c r="O115" i="5"/>
  <c r="O116" i="5" s="1"/>
  <c r="P115" i="5"/>
  <c r="P116" i="5" s="1"/>
  <c r="L108" i="5"/>
  <c r="V108" i="5" s="1"/>
  <c r="M115" i="5"/>
  <c r="M116" i="5" s="1"/>
  <c r="V107" i="5"/>
  <c r="K109" i="5"/>
  <c r="V109" i="5" s="1"/>
  <c r="L115" i="5"/>
  <c r="L116" i="5" s="1"/>
  <c r="N115" i="5"/>
  <c r="N116" i="5" s="1"/>
  <c r="V112" i="5"/>
  <c r="V113" i="5"/>
  <c r="S115" i="5"/>
  <c r="S116" i="5" s="1"/>
  <c r="Z21" i="13"/>
  <c r="H26" i="23"/>
  <c r="G33" i="16"/>
  <c r="Y32" i="16"/>
  <c r="G95" i="5"/>
  <c r="Q22" i="13"/>
  <c r="U27" i="16"/>
  <c r="P22" i="13"/>
  <c r="C36" i="6"/>
  <c r="G36" i="6" s="1"/>
  <c r="L22" i="13"/>
  <c r="P21" i="13"/>
  <c r="Y7" i="16" l="1"/>
  <c r="Z7" i="16" s="1"/>
  <c r="S16" i="1"/>
  <c r="S23" i="1" s="1"/>
  <c r="O132" i="12"/>
  <c r="K132" i="12"/>
  <c r="W22" i="13"/>
  <c r="S22" i="1" s="1"/>
  <c r="P7" i="16"/>
  <c r="Q7" i="16" s="1"/>
  <c r="P132" i="12"/>
  <c r="J132" i="12"/>
  <c r="L132" i="12"/>
  <c r="V11" i="4"/>
  <c r="AA7" i="16" s="1"/>
  <c r="I26" i="23"/>
  <c r="J26" i="23" s="1"/>
  <c r="A35" i="23" s="1"/>
  <c r="D17" i="16" s="1"/>
  <c r="H132" i="12"/>
  <c r="G132" i="12"/>
  <c r="N132" i="12"/>
  <c r="F20" i="23"/>
  <c r="Q111" i="12"/>
  <c r="V21" i="1"/>
  <c r="F132" i="12"/>
  <c r="I132" i="12"/>
  <c r="Q27" i="16"/>
  <c r="M132" i="12"/>
  <c r="B5" i="23"/>
  <c r="D5" i="23" s="1"/>
  <c r="V18" i="1"/>
  <c r="V19" i="1"/>
  <c r="Q131" i="12"/>
  <c r="V20" i="1"/>
  <c r="H21" i="13"/>
  <c r="H22" i="13" s="1"/>
  <c r="P22" i="1" s="1"/>
  <c r="E132" i="12"/>
  <c r="L40" i="4"/>
  <c r="M7" i="16"/>
  <c r="N7" i="16" s="1"/>
  <c r="V115" i="5"/>
  <c r="V116" i="5" s="1"/>
  <c r="E11" i="4"/>
  <c r="W32" i="16" s="1"/>
  <c r="K32" i="16" s="1"/>
  <c r="R22" i="13"/>
  <c r="P34" i="13" s="1"/>
  <c r="D36" i="6"/>
  <c r="H36" i="6" s="1"/>
  <c r="I36" i="6" s="1"/>
  <c r="S27" i="16"/>
  <c r="R27" i="16" s="1"/>
  <c r="Q22" i="1" l="1"/>
  <c r="Q23" i="1" s="1"/>
  <c r="C12" i="3"/>
  <c r="T17" i="16"/>
  <c r="V23" i="1"/>
  <c r="O40" i="4"/>
  <c r="G20" i="23"/>
  <c r="H20" i="23" s="1"/>
  <c r="J20" i="23" s="1"/>
  <c r="L20" i="23" s="1"/>
  <c r="D11" i="4"/>
  <c r="E43" i="3"/>
  <c r="P16" i="1"/>
  <c r="P23" i="1" s="1"/>
  <c r="D40" i="4"/>
  <c r="F7" i="16"/>
  <c r="I22" i="3" l="1"/>
  <c r="P22" i="3"/>
  <c r="B22" i="3"/>
  <c r="E12" i="23" s="1"/>
  <c r="E7" i="16"/>
  <c r="N23" i="1"/>
  <c r="N22" i="1" s="1"/>
  <c r="I16" i="1" s="1"/>
  <c r="C40" i="4"/>
  <c r="V32" i="16"/>
  <c r="J32" i="16" s="1"/>
  <c r="D20" i="1" l="1"/>
  <c r="F11" i="4" s="1"/>
  <c r="E40" i="4" s="1"/>
  <c r="B11" i="4" l="1"/>
  <c r="I11" i="4" s="1"/>
  <c r="H40" i="4" s="1"/>
  <c r="A17" i="16"/>
  <c r="A7" i="16"/>
  <c r="O3" i="23"/>
  <c r="B12" i="23" s="1"/>
  <c r="G12" i="23" s="1"/>
  <c r="M20" i="23" s="1"/>
  <c r="O20" i="23" s="1"/>
  <c r="P20" i="23" s="1"/>
  <c r="B35" i="23" s="1"/>
  <c r="E17" i="16" s="1"/>
  <c r="F17" i="16" s="1"/>
  <c r="H17" i="16" s="1"/>
  <c r="C8" i="6"/>
  <c r="G7" i="16"/>
  <c r="A27" i="16"/>
  <c r="A32" i="16"/>
  <c r="I7" i="16" l="1"/>
  <c r="C35" i="23"/>
  <c r="E35" i="23" s="1"/>
  <c r="J11" i="4" s="1"/>
  <c r="K11" i="4" s="1"/>
  <c r="W11" i="4" l="1"/>
  <c r="AB7" i="16" s="1"/>
  <c r="J40" i="4"/>
  <c r="K7" i="16"/>
  <c r="J7" i="16"/>
  <c r="I40" i="4"/>
  <c r="V40" i="4" l="1"/>
  <c r="X11" i="4"/>
  <c r="AC7" i="16" s="1"/>
  <c r="U40" i="4" l="1"/>
  <c r="Y11" i="4"/>
  <c r="X40" i="4" s="1"/>
  <c r="W40" i="4"/>
  <c r="AD7" i="16" l="1"/>
  <c r="AA11" i="4"/>
  <c r="I15" i="3" s="1"/>
  <c r="I17" i="3" s="1"/>
  <c r="P15" i="3" l="1"/>
  <c r="P17" i="3" s="1"/>
  <c r="S22" i="3" s="1"/>
  <c r="AE7" i="16"/>
  <c r="B27" i="2"/>
  <c r="U32" i="16" s="1"/>
  <c r="I32" i="16" s="1"/>
  <c r="B15" i="3"/>
  <c r="L22" i="3"/>
  <c r="B17" i="3" l="1"/>
  <c r="B20" i="23"/>
  <c r="E22" i="3" l="1"/>
  <c r="C20" i="23"/>
  <c r="E20" i="23" s="1"/>
  <c r="I20" i="2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兵庫県</author>
  </authors>
  <commentList>
    <comment ref="D10" authorId="0" shapeId="0" xr:uid="{25A16071-A4F0-4577-B7A2-C763C16459A3}">
      <text>
        <r>
          <rPr>
            <b/>
            <sz val="9"/>
            <color indexed="81"/>
            <rFont val="ＭＳ Ｐゴシック"/>
            <family val="3"/>
            <charset val="128"/>
          </rPr>
          <t>正式名称を記入すること</t>
        </r>
      </text>
    </comment>
    <comment ref="D17" authorId="0" shapeId="0" xr:uid="{00000000-0006-0000-0000-000003000000}">
      <text>
        <r>
          <rPr>
            <b/>
            <sz val="11"/>
            <color indexed="81"/>
            <rFont val="Meiryo UI"/>
            <family val="3"/>
            <charset val="128"/>
          </rPr>
          <t>代表者の役職により分類すること。</t>
        </r>
      </text>
    </comment>
    <comment ref="D19" authorId="0" shapeId="0" xr:uid="{00000000-0006-0000-0000-000005000000}">
      <text>
        <r>
          <rPr>
            <sz val="11"/>
            <color indexed="81"/>
            <rFont val="Meiryo UI"/>
            <family val="3"/>
            <charset val="128"/>
          </rPr>
          <t>　病院内保育所の運営事業にかかる補助金がある場合その補助金名を記載してください。</t>
        </r>
      </text>
    </comment>
    <comment ref="D20" authorId="0" shapeId="0" xr:uid="{00000000-0006-0000-0000-000004000000}">
      <text>
        <r>
          <rPr>
            <b/>
            <sz val="10"/>
            <color indexed="81"/>
            <rFont val="ＭＳ Ｐゴシック"/>
            <family val="3"/>
            <charset val="128"/>
          </rPr>
          <t>病院内保育施設の利用状況、職員の配置状況から、右の表の補助対象種別要件を満たした型が表示されますので、</t>
        </r>
        <r>
          <rPr>
            <b/>
            <u/>
            <sz val="10"/>
            <color indexed="81"/>
            <rFont val="ＭＳ Ｐゴシック"/>
            <family val="3"/>
            <charset val="128"/>
          </rPr>
          <t>直接入力しない</t>
        </r>
        <r>
          <rPr>
            <b/>
            <sz val="10"/>
            <color indexed="81"/>
            <rFont val="ＭＳ Ｐゴシック"/>
            <family val="3"/>
            <charset val="128"/>
          </rPr>
          <t xml:space="preserve">でください。
</t>
        </r>
      </text>
    </comment>
    <comment ref="D25" authorId="0" shapeId="0" xr:uid="{AB91DEF2-BE9D-4C7E-8424-910178171867}">
      <text>
        <r>
          <rPr>
            <b/>
            <sz val="10"/>
            <color indexed="81"/>
            <rFont val="ＭＳ Ｐゴシック"/>
            <family val="3"/>
            <charset val="128"/>
          </rPr>
          <t>保育所運営を業者委託されている場合でも、申請内容の確認については申請者（病院等）に連絡させていただきますので、病院の担当者名と連絡先を記入してください。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事務センター</author>
    <author>兵庫県</author>
  </authors>
  <commentList>
    <comment ref="B15" authorId="0" shapeId="0" xr:uid="{365D4E99-9300-4C4C-8370-F5A429D75556}">
      <text>
        <r>
          <rPr>
            <sz val="9"/>
            <color indexed="81"/>
            <rFont val="ＭＳ Ｐゴシック"/>
            <family val="3"/>
            <charset val="128"/>
          </rPr>
          <t xml:space="preserve">保育士、保育助手など職名の記入をお願いします。
　　　　以下同様
</t>
        </r>
      </text>
    </comment>
    <comment ref="AF15" authorId="0" shapeId="0" xr:uid="{972823AB-3E5C-4775-B93D-0EFB0B7196F7}">
      <text>
        <r>
          <rPr>
            <sz val="9"/>
            <color indexed="81"/>
            <rFont val="ＭＳ Ｐゴシック"/>
            <family val="3"/>
            <charset val="128"/>
          </rPr>
          <t xml:space="preserve">保育士、保育助手など職名の記入をお願いします。
　　　　以下同様
</t>
        </r>
      </text>
    </comment>
    <comment ref="AL15" authorId="1" shapeId="0" xr:uid="{4C9A7C53-A2AE-4113-9E2B-23C6EF87A5C2}">
      <text>
        <r>
          <rPr>
            <b/>
            <sz val="9"/>
            <color indexed="81"/>
            <rFont val="ＭＳ Ｐゴシック"/>
            <family val="3"/>
            <charset val="128"/>
          </rPr>
          <t>勤務月を記入してください。
【記載例】
令和○年○月～令和○年○月（○月除く
令和○年○月・○月・○月</t>
        </r>
      </text>
    </comment>
    <comment ref="BJ15" authorId="0" shapeId="0" xr:uid="{C12C6AC5-2FEE-481B-954A-EB2709CBA323}">
      <text>
        <r>
          <rPr>
            <sz val="9"/>
            <color indexed="81"/>
            <rFont val="ＭＳ Ｐゴシック"/>
            <family val="3"/>
            <charset val="128"/>
          </rPr>
          <t xml:space="preserve">保育士、保育助手など職名の記入をお願いします。
　　　　以下同様
</t>
        </r>
      </text>
    </comment>
    <comment ref="H16" authorId="0" shapeId="0" xr:uid="{6803AA89-3CE8-4D68-B0A0-BA129E7E1E47}">
      <text>
        <r>
          <rPr>
            <b/>
            <sz val="9"/>
            <color indexed="81"/>
            <rFont val="ＭＳ Ｐゴシック"/>
            <family val="3"/>
            <charset val="128"/>
          </rPr>
          <t>常勤職員以外の場合は勤務形態を記入してください
【記載例】
・週○日　9:00～15:00
・火・金　10:00～15:00　等</t>
        </r>
      </text>
    </comment>
    <comment ref="AL16" authorId="1" shapeId="0" xr:uid="{2829EFD6-40E0-4842-B606-45E832D168CD}">
      <text>
        <r>
          <rPr>
            <b/>
            <sz val="9"/>
            <color indexed="81"/>
            <rFont val="ＭＳ Ｐゴシック"/>
            <family val="3"/>
            <charset val="128"/>
          </rPr>
          <t>常勤勤務以外の場合は勤務形態を記入してください
【記載例】
・週○日　9:00～15:00
・火・金　10:00～15:00　等</t>
        </r>
        <r>
          <rPr>
            <sz val="9"/>
            <color indexed="81"/>
            <rFont val="ＭＳ Ｐゴシック"/>
            <family val="3"/>
            <charset val="128"/>
          </rPr>
          <t xml:space="preserve">
</t>
        </r>
      </text>
    </comment>
    <comment ref="BP16" authorId="0" shapeId="0" xr:uid="{110D0E24-047F-4907-AD45-2AA74D455DAB}">
      <text>
        <r>
          <rPr>
            <b/>
            <sz val="9"/>
            <color indexed="81"/>
            <rFont val="ＭＳ Ｐゴシック"/>
            <family val="3"/>
            <charset val="128"/>
          </rPr>
          <t>常勤職員以外の場合は勤務形態を記入してください
【記載例】
・週○日　9:00～15:00
・火・金　10:00～15:00　等</t>
        </r>
      </text>
    </comment>
    <comment ref="AL17" authorId="1" shapeId="0" xr:uid="{283124BF-4CE9-4ECB-98F1-A7BDDCD0175B}">
      <text>
        <r>
          <rPr>
            <b/>
            <sz val="9"/>
            <color indexed="81"/>
            <rFont val="ＭＳ Ｐゴシック"/>
            <family val="3"/>
            <charset val="128"/>
          </rPr>
          <t>勤務月を記入してください。
【記載例】
令和○年○月～令和○年○月（○月除く
令和○年○月・○月・○月</t>
        </r>
      </text>
    </comment>
    <comment ref="AL18" authorId="1" shapeId="0" xr:uid="{7DDC99FF-7BEA-414A-8793-5C5325C2F90F}">
      <text>
        <r>
          <rPr>
            <b/>
            <sz val="9"/>
            <color indexed="81"/>
            <rFont val="ＭＳ Ｐゴシック"/>
            <family val="3"/>
            <charset val="128"/>
          </rPr>
          <t>常勤勤務以外の場合は勤務形態を記入してください
【記載例】
・週○日　9:00～15:00
・火・金　10:00～15:00　等</t>
        </r>
        <r>
          <rPr>
            <sz val="9"/>
            <color indexed="81"/>
            <rFont val="ＭＳ Ｐゴシック"/>
            <family val="3"/>
            <charset val="128"/>
          </rPr>
          <t xml:space="preserve">
</t>
        </r>
      </text>
    </comment>
    <comment ref="AL19" authorId="1" shapeId="0" xr:uid="{56DDE2EE-3082-4178-9934-B254C62A12C2}">
      <text>
        <r>
          <rPr>
            <b/>
            <sz val="9"/>
            <color indexed="81"/>
            <rFont val="ＭＳ Ｐゴシック"/>
            <family val="3"/>
            <charset val="128"/>
          </rPr>
          <t>勤務月を記入してください。
【記載例】
令和○年○月～令和○年○月（○月除く
令和○年○月・○月・○月</t>
        </r>
      </text>
    </comment>
    <comment ref="AL20" authorId="1" shapeId="0" xr:uid="{3D39F2B0-1CA1-4D70-8990-EB9003DFE908}">
      <text>
        <r>
          <rPr>
            <b/>
            <sz val="9"/>
            <color indexed="81"/>
            <rFont val="ＭＳ Ｐゴシック"/>
            <family val="3"/>
            <charset val="128"/>
          </rPr>
          <t>常勤勤務以外の場合は勤務形態を記入してください
【記載例】
・週○日　9:00～15:00
・火・金　10:00～15:00　等</t>
        </r>
        <r>
          <rPr>
            <sz val="9"/>
            <color indexed="81"/>
            <rFont val="ＭＳ Ｐゴシック"/>
            <family val="3"/>
            <charset val="128"/>
          </rPr>
          <t xml:space="preserve">
</t>
        </r>
      </text>
    </comment>
    <comment ref="AL21" authorId="1" shapeId="0" xr:uid="{B7276049-0E89-41EC-95E7-059DED790675}">
      <text>
        <r>
          <rPr>
            <b/>
            <sz val="9"/>
            <color indexed="81"/>
            <rFont val="ＭＳ Ｐゴシック"/>
            <family val="3"/>
            <charset val="128"/>
          </rPr>
          <t xml:space="preserve">勤務期間を記入してください
</t>
        </r>
      </text>
    </comment>
    <comment ref="AL22" authorId="1" shapeId="0" xr:uid="{362D6C38-8A0C-4C8A-9287-295483726158}">
      <text>
        <r>
          <rPr>
            <b/>
            <sz val="9"/>
            <color indexed="81"/>
            <rFont val="ＭＳ Ｐゴシック"/>
            <family val="3"/>
            <charset val="128"/>
          </rPr>
          <t>常勤勤務以外の場合は勤務形態を記入してください
【記載例】
・週○日　9:00～15:00
・火・金　10:00～15:00　等</t>
        </r>
        <r>
          <rPr>
            <sz val="9"/>
            <color indexed="81"/>
            <rFont val="ＭＳ Ｐゴシック"/>
            <family val="3"/>
            <charset val="128"/>
          </rPr>
          <t xml:space="preserve">
</t>
        </r>
      </text>
    </comment>
    <comment ref="AL23" authorId="1" shapeId="0" xr:uid="{B4ECC42F-993E-4E63-8A9F-60C0FEED6583}">
      <text>
        <r>
          <rPr>
            <b/>
            <sz val="9"/>
            <color indexed="81"/>
            <rFont val="ＭＳ Ｐゴシック"/>
            <family val="3"/>
            <charset val="128"/>
          </rPr>
          <t xml:space="preserve">勤務期間を記入してください
</t>
        </r>
      </text>
    </comment>
    <comment ref="AL24" authorId="1" shapeId="0" xr:uid="{3B986293-B626-4B6E-A08B-54F406281833}">
      <text>
        <r>
          <rPr>
            <b/>
            <sz val="9"/>
            <color indexed="81"/>
            <rFont val="ＭＳ Ｐゴシック"/>
            <family val="3"/>
            <charset val="128"/>
          </rPr>
          <t>常勤勤務以外の場合は勤務形態を記入してください
【記載例】
・週○日　9:00～15:00
・火・金　10:00～15:00　等</t>
        </r>
        <r>
          <rPr>
            <sz val="9"/>
            <color indexed="81"/>
            <rFont val="ＭＳ Ｐゴシック"/>
            <family val="3"/>
            <charset val="128"/>
          </rPr>
          <t xml:space="preserve">
</t>
        </r>
      </text>
    </comment>
    <comment ref="AL27" authorId="1" shapeId="0" xr:uid="{3A743129-576F-4A81-94CC-549904E22CD4}">
      <text>
        <r>
          <rPr>
            <b/>
            <sz val="9"/>
            <color indexed="81"/>
            <rFont val="ＭＳ Ｐゴシック"/>
            <family val="3"/>
            <charset val="128"/>
          </rPr>
          <t xml:space="preserve">勤務期間を記入してください
</t>
        </r>
      </text>
    </comment>
    <comment ref="AL28" authorId="1" shapeId="0" xr:uid="{7B468E86-4E39-42B7-A367-2EA379FA3D40}">
      <text>
        <r>
          <rPr>
            <b/>
            <sz val="9"/>
            <color indexed="81"/>
            <rFont val="ＭＳ Ｐゴシック"/>
            <family val="3"/>
            <charset val="128"/>
          </rPr>
          <t>常勤勤務以外の場合は勤務形態を記入してください
【記載例】
・週○日　9:00～15:00
・火・金　10:00～15:00　等</t>
        </r>
        <r>
          <rPr>
            <sz val="9"/>
            <color indexed="81"/>
            <rFont val="ＭＳ Ｐゴシック"/>
            <family val="3"/>
            <charset val="128"/>
          </rPr>
          <t xml:space="preserve">
</t>
        </r>
      </text>
    </comment>
    <comment ref="AL29" authorId="1" shapeId="0" xr:uid="{80E7A757-637C-4648-8369-6166B4A57275}">
      <text>
        <r>
          <rPr>
            <b/>
            <sz val="9"/>
            <color indexed="81"/>
            <rFont val="ＭＳ Ｐゴシック"/>
            <family val="3"/>
            <charset val="128"/>
          </rPr>
          <t xml:space="preserve">勤務期間を記入してください
</t>
        </r>
      </text>
    </comment>
    <comment ref="AL30" authorId="1" shapeId="0" xr:uid="{A48DD4C3-4F43-46BB-912D-DBAD64E0BDC5}">
      <text>
        <r>
          <rPr>
            <b/>
            <sz val="9"/>
            <color indexed="81"/>
            <rFont val="ＭＳ Ｐゴシック"/>
            <family val="3"/>
            <charset val="128"/>
          </rPr>
          <t>常勤勤務以外の場合は勤務形態を記入してください
【記載例】
・週○日　9:00～15:00
・火・金　10:00～15:00　等</t>
        </r>
        <r>
          <rPr>
            <sz val="9"/>
            <color indexed="81"/>
            <rFont val="ＭＳ Ｐゴシック"/>
            <family val="3"/>
            <charset val="128"/>
          </rPr>
          <t xml:space="preserve">
</t>
        </r>
      </text>
    </comment>
    <comment ref="AL31" authorId="1" shapeId="0" xr:uid="{9A5DB983-F9B9-42A4-BC60-05648522A64E}">
      <text>
        <r>
          <rPr>
            <b/>
            <sz val="9"/>
            <color indexed="81"/>
            <rFont val="ＭＳ Ｐゴシック"/>
            <family val="3"/>
            <charset val="128"/>
          </rPr>
          <t xml:space="preserve">勤務期間を記入してください
</t>
        </r>
      </text>
    </comment>
    <comment ref="AL32" authorId="1" shapeId="0" xr:uid="{D2AF8C3B-21A5-4298-B188-E15CB9CFFF0E}">
      <text>
        <r>
          <rPr>
            <b/>
            <sz val="9"/>
            <color indexed="81"/>
            <rFont val="ＭＳ Ｐゴシック"/>
            <family val="3"/>
            <charset val="128"/>
          </rPr>
          <t>常勤勤務以外の場合は勤務形態を記入してください
【記載例】
・週○日　9:00～15:00
・火・金　10:00～15:00　等</t>
        </r>
        <r>
          <rPr>
            <sz val="9"/>
            <color indexed="81"/>
            <rFont val="ＭＳ Ｐゴシック"/>
            <family val="3"/>
            <charset val="128"/>
          </rPr>
          <t xml:space="preserve">
</t>
        </r>
      </text>
    </comment>
    <comment ref="AL33" authorId="1" shapeId="0" xr:uid="{8375A9A9-CD84-4690-BB43-07B2BDAD8AB3}">
      <text>
        <r>
          <rPr>
            <b/>
            <sz val="9"/>
            <color indexed="81"/>
            <rFont val="ＭＳ Ｐゴシック"/>
            <family val="3"/>
            <charset val="128"/>
          </rPr>
          <t xml:space="preserve">勤務期間を記入してください
</t>
        </r>
      </text>
    </comment>
    <comment ref="AL34" authorId="1" shapeId="0" xr:uid="{DB7A6457-727E-4512-B473-122EB780DD07}">
      <text>
        <r>
          <rPr>
            <b/>
            <sz val="9"/>
            <color indexed="81"/>
            <rFont val="ＭＳ Ｐゴシック"/>
            <family val="3"/>
            <charset val="128"/>
          </rPr>
          <t>常勤勤務以外の場合は勤務形態を記入してください
【記載例】
・週○日　9:00～15:00
・火・金　10:00～15:00　等</t>
        </r>
        <r>
          <rPr>
            <sz val="9"/>
            <color indexed="81"/>
            <rFont val="ＭＳ Ｐゴシック"/>
            <family val="3"/>
            <charset val="128"/>
          </rPr>
          <t xml:space="preserve">
</t>
        </r>
      </text>
    </comment>
    <comment ref="AL35" authorId="1" shapeId="0" xr:uid="{F4B1B2E3-867B-45A2-B2B7-4BAC165DA8F9}">
      <text>
        <r>
          <rPr>
            <b/>
            <sz val="9"/>
            <color indexed="81"/>
            <rFont val="ＭＳ Ｐゴシック"/>
            <family val="3"/>
            <charset val="128"/>
          </rPr>
          <t xml:space="preserve">勤務期間を記入してください
</t>
        </r>
      </text>
    </comment>
    <comment ref="BP35" authorId="1" shapeId="0" xr:uid="{FF32D128-4565-4557-A209-38EE85466787}">
      <text>
        <r>
          <rPr>
            <b/>
            <sz val="9"/>
            <color indexed="81"/>
            <rFont val="ＭＳ Ｐゴシック"/>
            <family val="3"/>
            <charset val="128"/>
          </rPr>
          <t xml:space="preserve">勤務期間を記入してください
</t>
        </r>
      </text>
    </comment>
    <comment ref="AL36" authorId="1" shapeId="0" xr:uid="{2D5084D1-88DF-4D5C-973B-B5D5492AFBC6}">
      <text>
        <r>
          <rPr>
            <b/>
            <sz val="9"/>
            <color indexed="81"/>
            <rFont val="ＭＳ Ｐゴシック"/>
            <family val="3"/>
            <charset val="128"/>
          </rPr>
          <t>常勤勤務以外の場合は勤務形態を記入してください
【記載例】
・週○日　9:00～15:00
・火・金　10:00～15:00　等</t>
        </r>
        <r>
          <rPr>
            <sz val="9"/>
            <color indexed="81"/>
            <rFont val="ＭＳ Ｐゴシック"/>
            <family val="3"/>
            <charset val="128"/>
          </rPr>
          <t xml:space="preserve">
</t>
        </r>
      </text>
    </comment>
    <comment ref="BP36" authorId="1" shapeId="0" xr:uid="{8974684B-9083-4EB5-8411-2CE9B5E9FE69}">
      <text>
        <r>
          <rPr>
            <b/>
            <sz val="9"/>
            <color indexed="81"/>
            <rFont val="ＭＳ Ｐゴシック"/>
            <family val="3"/>
            <charset val="128"/>
          </rPr>
          <t>常勤勤務以外の場合は勤務形態を記入してください
【記載例】
・週○日　9:00～15:00
・火・金　10:00～15:00　等</t>
        </r>
        <r>
          <rPr>
            <sz val="9"/>
            <color indexed="81"/>
            <rFont val="ＭＳ Ｐゴシック"/>
            <family val="3"/>
            <charset val="128"/>
          </rPr>
          <t xml:space="preserve">
</t>
        </r>
      </text>
    </comment>
    <comment ref="AL37" authorId="1" shapeId="0" xr:uid="{0CBD96FB-D634-4D8A-B203-EB5632B109DC}">
      <text>
        <r>
          <rPr>
            <b/>
            <sz val="9"/>
            <color indexed="81"/>
            <rFont val="ＭＳ Ｐゴシック"/>
            <family val="3"/>
            <charset val="128"/>
          </rPr>
          <t xml:space="preserve">勤務期間を記入してください
</t>
        </r>
      </text>
    </comment>
    <comment ref="BP37" authorId="1" shapeId="0" xr:uid="{854213AB-9449-49D7-8BB7-CDEF9E4793A3}">
      <text>
        <r>
          <rPr>
            <b/>
            <sz val="9"/>
            <color indexed="81"/>
            <rFont val="ＭＳ Ｐゴシック"/>
            <family val="3"/>
            <charset val="128"/>
          </rPr>
          <t xml:space="preserve">勤務期間を記入してください
</t>
        </r>
      </text>
    </comment>
    <comment ref="AL38" authorId="1" shapeId="0" xr:uid="{1817A7D5-3233-4618-BD8E-9D8FBAB54D07}">
      <text>
        <r>
          <rPr>
            <b/>
            <sz val="9"/>
            <color indexed="81"/>
            <rFont val="ＭＳ Ｐゴシック"/>
            <family val="3"/>
            <charset val="128"/>
          </rPr>
          <t>常勤勤務以外の場合は勤務形態を記入してください
【記載例】
・週○日　9:00～15:00
・火・金　10:00～15:00　等</t>
        </r>
        <r>
          <rPr>
            <sz val="9"/>
            <color indexed="81"/>
            <rFont val="ＭＳ Ｐゴシック"/>
            <family val="3"/>
            <charset val="128"/>
          </rPr>
          <t xml:space="preserve">
</t>
        </r>
      </text>
    </comment>
    <comment ref="BP38" authorId="1" shapeId="0" xr:uid="{D2D01C29-CD66-4451-A91D-5CD448CBAEBC}">
      <text>
        <r>
          <rPr>
            <b/>
            <sz val="9"/>
            <color indexed="81"/>
            <rFont val="ＭＳ Ｐゴシック"/>
            <family val="3"/>
            <charset val="128"/>
          </rPr>
          <t>常勤勤務以外の場合は勤務形態を記入してください
【記載例】
・週○日　9:00～15:00
・火・金　10:00～15:00　等</t>
        </r>
        <r>
          <rPr>
            <sz val="9"/>
            <color indexed="81"/>
            <rFont val="ＭＳ Ｐゴシック"/>
            <family val="3"/>
            <charset val="128"/>
          </rPr>
          <t xml:space="preserve">
</t>
        </r>
      </text>
    </comment>
    <comment ref="AL39" authorId="1" shapeId="0" xr:uid="{769568DD-0C8F-46B9-AD6E-780617D6A705}">
      <text>
        <r>
          <rPr>
            <b/>
            <sz val="9"/>
            <color indexed="81"/>
            <rFont val="ＭＳ Ｐゴシック"/>
            <family val="3"/>
            <charset val="128"/>
          </rPr>
          <t xml:space="preserve">勤務期間を記入してください
</t>
        </r>
      </text>
    </comment>
    <comment ref="BP39" authorId="1" shapeId="0" xr:uid="{A76FEDB7-AF41-4648-969C-D78105243A21}">
      <text>
        <r>
          <rPr>
            <b/>
            <sz val="9"/>
            <color indexed="81"/>
            <rFont val="ＭＳ Ｐゴシック"/>
            <family val="3"/>
            <charset val="128"/>
          </rPr>
          <t xml:space="preserve">勤務期間を記入してください
</t>
        </r>
      </text>
    </comment>
    <comment ref="AL40" authorId="1" shapeId="0" xr:uid="{5ECA4182-C924-4AF2-A5C7-961411728982}">
      <text>
        <r>
          <rPr>
            <b/>
            <sz val="9"/>
            <color indexed="81"/>
            <rFont val="ＭＳ Ｐゴシック"/>
            <family val="3"/>
            <charset val="128"/>
          </rPr>
          <t>常勤勤務以外の場合は勤務形態を記入してください
【記載例】
・週○日　9:00～15:00
・火・金　10:00～15:00　等</t>
        </r>
        <r>
          <rPr>
            <sz val="9"/>
            <color indexed="81"/>
            <rFont val="ＭＳ Ｐゴシック"/>
            <family val="3"/>
            <charset val="128"/>
          </rPr>
          <t xml:space="preserve">
</t>
        </r>
      </text>
    </comment>
    <comment ref="BP40" authorId="1" shapeId="0" xr:uid="{93DE7900-33E9-405F-BC1B-7B06B3294151}">
      <text>
        <r>
          <rPr>
            <b/>
            <sz val="9"/>
            <color indexed="81"/>
            <rFont val="ＭＳ Ｐゴシック"/>
            <family val="3"/>
            <charset val="128"/>
          </rPr>
          <t>常勤勤務以外の場合は勤務形態を記入してください
【記載例】
・週○日　9:00～15:00
・火・金　10:00～15:00　等</t>
        </r>
        <r>
          <rPr>
            <sz val="9"/>
            <color indexed="81"/>
            <rFont val="ＭＳ Ｐゴシック"/>
            <family val="3"/>
            <charset val="128"/>
          </rPr>
          <t xml:space="preserve">
</t>
        </r>
      </text>
    </comment>
    <comment ref="AL41" authorId="1" shapeId="0" xr:uid="{15B707AB-7E0E-4F4E-8EDC-E0E921629D0B}">
      <text>
        <r>
          <rPr>
            <b/>
            <sz val="9"/>
            <color indexed="81"/>
            <rFont val="ＭＳ Ｐゴシック"/>
            <family val="3"/>
            <charset val="128"/>
          </rPr>
          <t xml:space="preserve">勤務期間を記入してください
</t>
        </r>
      </text>
    </comment>
    <comment ref="BP41" authorId="1" shapeId="0" xr:uid="{82D4E088-7B13-4CC0-952F-5010446BF2BD}">
      <text>
        <r>
          <rPr>
            <b/>
            <sz val="9"/>
            <color indexed="81"/>
            <rFont val="ＭＳ Ｐゴシック"/>
            <family val="3"/>
            <charset val="128"/>
          </rPr>
          <t xml:space="preserve">勤務期間を記入してください
</t>
        </r>
      </text>
    </comment>
    <comment ref="H42" authorId="1" shapeId="0" xr:uid="{00000000-0006-0000-0800-00001C000000}">
      <text>
        <r>
          <rPr>
            <b/>
            <sz val="9"/>
            <color indexed="81"/>
            <rFont val="ＭＳ Ｐゴシック"/>
            <family val="3"/>
            <charset val="128"/>
          </rPr>
          <t>常勤勤務以外の場合は勤務形態を記入してください
【記載例】
・週○日　9:00～15:00
・火・金　10:00～15:00　等</t>
        </r>
        <r>
          <rPr>
            <sz val="9"/>
            <color indexed="81"/>
            <rFont val="ＭＳ Ｐゴシック"/>
            <family val="3"/>
            <charset val="128"/>
          </rPr>
          <t xml:space="preserve">
</t>
        </r>
      </text>
    </comment>
    <comment ref="AL42" authorId="1" shapeId="0" xr:uid="{820E83F8-F499-4036-B838-E9A49405783E}">
      <text>
        <r>
          <rPr>
            <b/>
            <sz val="9"/>
            <color indexed="81"/>
            <rFont val="ＭＳ Ｐゴシック"/>
            <family val="3"/>
            <charset val="128"/>
          </rPr>
          <t>常勤勤務以外の場合は勤務形態を記入してください
【記載例】
・週○日　9:00～15:00
・火・金　10:00～15:00　等</t>
        </r>
        <r>
          <rPr>
            <sz val="9"/>
            <color indexed="81"/>
            <rFont val="ＭＳ Ｐゴシック"/>
            <family val="3"/>
            <charset val="128"/>
          </rPr>
          <t xml:space="preserve">
</t>
        </r>
      </text>
    </comment>
    <comment ref="BP42" authorId="1" shapeId="0" xr:uid="{0A7E08D7-716C-4CE3-8BC5-D36143B09C25}">
      <text>
        <r>
          <rPr>
            <b/>
            <sz val="9"/>
            <color indexed="81"/>
            <rFont val="ＭＳ Ｐゴシック"/>
            <family val="3"/>
            <charset val="128"/>
          </rPr>
          <t>常勤勤務以外の場合は勤務形態を記入してください
【記載例】
・週○日　9:00～15:00
・火・金　10:00～15:00　等</t>
        </r>
        <r>
          <rPr>
            <sz val="9"/>
            <color indexed="81"/>
            <rFont val="ＭＳ Ｐゴシック"/>
            <family val="3"/>
            <charset val="128"/>
          </rPr>
          <t xml:space="preserve">
</t>
        </r>
      </text>
    </comment>
    <comment ref="H43" authorId="1" shapeId="0" xr:uid="{00000000-0006-0000-0800-00001D000000}">
      <text>
        <r>
          <rPr>
            <b/>
            <sz val="9"/>
            <color indexed="81"/>
            <rFont val="ＭＳ Ｐゴシック"/>
            <family val="3"/>
            <charset val="128"/>
          </rPr>
          <t xml:space="preserve">勤務期間を記入してください
</t>
        </r>
      </text>
    </comment>
    <comment ref="AL43" authorId="1" shapeId="0" xr:uid="{4824E953-79B1-4E4D-A938-1B6802AABA8D}">
      <text>
        <r>
          <rPr>
            <b/>
            <sz val="9"/>
            <color indexed="81"/>
            <rFont val="ＭＳ Ｐゴシック"/>
            <family val="3"/>
            <charset val="128"/>
          </rPr>
          <t xml:space="preserve">勤務期間を記入してください
</t>
        </r>
      </text>
    </comment>
    <comment ref="BP43" authorId="1" shapeId="0" xr:uid="{8BE5A611-5049-4D51-998B-DD7EDA8812CA}">
      <text>
        <r>
          <rPr>
            <b/>
            <sz val="9"/>
            <color indexed="81"/>
            <rFont val="ＭＳ Ｐゴシック"/>
            <family val="3"/>
            <charset val="128"/>
          </rPr>
          <t xml:space="preserve">勤務期間を記入してください
</t>
        </r>
      </text>
    </comment>
    <comment ref="H44" authorId="1" shapeId="0" xr:uid="{00000000-0006-0000-0800-00001E000000}">
      <text>
        <r>
          <rPr>
            <b/>
            <sz val="9"/>
            <color indexed="81"/>
            <rFont val="ＭＳ Ｐゴシック"/>
            <family val="3"/>
            <charset val="128"/>
          </rPr>
          <t>常勤勤務以外の場合は勤務形態を記入してください
【記載例】
・週○日　9:00～15:00
・火・金　10:00～15:00　等</t>
        </r>
        <r>
          <rPr>
            <sz val="9"/>
            <color indexed="81"/>
            <rFont val="ＭＳ Ｐゴシック"/>
            <family val="3"/>
            <charset val="128"/>
          </rPr>
          <t xml:space="preserve">
</t>
        </r>
      </text>
    </comment>
    <comment ref="AL44" authorId="1" shapeId="0" xr:uid="{68FED4B0-63EA-4739-9DDA-F89F9C3A5FC9}">
      <text>
        <r>
          <rPr>
            <b/>
            <sz val="9"/>
            <color indexed="81"/>
            <rFont val="ＭＳ Ｐゴシック"/>
            <family val="3"/>
            <charset val="128"/>
          </rPr>
          <t>常勤勤務以外の場合は勤務形態を記入してください
【記載例】
・週○日　9:00～15:00
・火・金　10:00～15:00　等</t>
        </r>
        <r>
          <rPr>
            <sz val="9"/>
            <color indexed="81"/>
            <rFont val="ＭＳ Ｐゴシック"/>
            <family val="3"/>
            <charset val="128"/>
          </rPr>
          <t xml:space="preserve">
</t>
        </r>
      </text>
    </comment>
    <comment ref="BP44" authorId="1" shapeId="0" xr:uid="{BD803A2C-A7CA-4900-910C-910FC99464B6}">
      <text>
        <r>
          <rPr>
            <b/>
            <sz val="9"/>
            <color indexed="81"/>
            <rFont val="ＭＳ Ｐゴシック"/>
            <family val="3"/>
            <charset val="128"/>
          </rPr>
          <t>常勤勤務以外の場合は勤務形態を記入してください
【記載例】
・週○日　9:00～15:00
・火・金　10:00～15:00　等</t>
        </r>
        <r>
          <rPr>
            <sz val="9"/>
            <color indexed="81"/>
            <rFont val="ＭＳ Ｐゴシック"/>
            <family val="3"/>
            <charset val="128"/>
          </rPr>
          <t xml:space="preserve">
</t>
        </r>
      </text>
    </comment>
    <comment ref="H45" authorId="1" shapeId="0" xr:uid="{00000000-0006-0000-0800-00001F000000}">
      <text>
        <r>
          <rPr>
            <b/>
            <sz val="9"/>
            <color indexed="81"/>
            <rFont val="ＭＳ Ｐゴシック"/>
            <family val="3"/>
            <charset val="128"/>
          </rPr>
          <t xml:space="preserve">勤務期間を記入してください
</t>
        </r>
      </text>
    </comment>
    <comment ref="AL45" authorId="1" shapeId="0" xr:uid="{6A9ADB83-9E09-42AC-AD33-70D1FB56B2EF}">
      <text>
        <r>
          <rPr>
            <b/>
            <sz val="9"/>
            <color indexed="81"/>
            <rFont val="ＭＳ Ｐゴシック"/>
            <family val="3"/>
            <charset val="128"/>
          </rPr>
          <t xml:space="preserve">勤務期間を記入してください
</t>
        </r>
      </text>
    </comment>
    <comment ref="BP45" authorId="1" shapeId="0" xr:uid="{065336B8-2FA4-42ED-A694-6A03B7D43A76}">
      <text>
        <r>
          <rPr>
            <b/>
            <sz val="9"/>
            <color indexed="81"/>
            <rFont val="ＭＳ Ｐゴシック"/>
            <family val="3"/>
            <charset val="128"/>
          </rPr>
          <t xml:space="preserve">勤務期間を記入してください
</t>
        </r>
      </text>
    </comment>
    <comment ref="H46" authorId="1" shapeId="0" xr:uid="{00000000-0006-0000-0800-000020000000}">
      <text>
        <r>
          <rPr>
            <b/>
            <sz val="9"/>
            <color indexed="81"/>
            <rFont val="ＭＳ Ｐゴシック"/>
            <family val="3"/>
            <charset val="128"/>
          </rPr>
          <t>常勤勤務以外の場合は勤務形態を記入してください
【記載例】
・週○日　9:00～15:00
・火・金　10:00～15:00　等</t>
        </r>
        <r>
          <rPr>
            <sz val="9"/>
            <color indexed="81"/>
            <rFont val="ＭＳ Ｐゴシック"/>
            <family val="3"/>
            <charset val="128"/>
          </rPr>
          <t xml:space="preserve">
</t>
        </r>
      </text>
    </comment>
    <comment ref="AL46" authorId="1" shapeId="0" xr:uid="{57603CDE-71ED-4299-9305-EBB63A7F40B1}">
      <text>
        <r>
          <rPr>
            <b/>
            <sz val="9"/>
            <color indexed="81"/>
            <rFont val="ＭＳ Ｐゴシック"/>
            <family val="3"/>
            <charset val="128"/>
          </rPr>
          <t>常勤勤務以外の場合は勤務形態を記入してください
【記載例】
・週○日　9:00～15:00
・火・金　10:00～15:00　等</t>
        </r>
        <r>
          <rPr>
            <sz val="9"/>
            <color indexed="81"/>
            <rFont val="ＭＳ Ｐゴシック"/>
            <family val="3"/>
            <charset val="128"/>
          </rPr>
          <t xml:space="preserve">
</t>
        </r>
      </text>
    </comment>
    <comment ref="BP46" authorId="1" shapeId="0" xr:uid="{505DC752-9CEC-4058-9E97-3E4BC8F489D0}">
      <text>
        <r>
          <rPr>
            <b/>
            <sz val="9"/>
            <color indexed="81"/>
            <rFont val="ＭＳ Ｐゴシック"/>
            <family val="3"/>
            <charset val="128"/>
          </rPr>
          <t>常勤勤務以外の場合は勤務形態を記入してください
【記載例】
・週○日　9:00～15:00
・火・金　10:00～15:00　等</t>
        </r>
        <r>
          <rPr>
            <sz val="9"/>
            <color indexed="81"/>
            <rFont val="ＭＳ Ｐゴシック"/>
            <family val="3"/>
            <charset val="128"/>
          </rPr>
          <t xml:space="preserve">
</t>
        </r>
      </text>
    </comment>
    <comment ref="H47" authorId="1" shapeId="0" xr:uid="{00000000-0006-0000-0800-000021000000}">
      <text>
        <r>
          <rPr>
            <b/>
            <sz val="9"/>
            <color indexed="81"/>
            <rFont val="ＭＳ Ｐゴシック"/>
            <family val="3"/>
            <charset val="128"/>
          </rPr>
          <t xml:space="preserve">勤務期間を記入してください
</t>
        </r>
      </text>
    </comment>
    <comment ref="AL47" authorId="1" shapeId="0" xr:uid="{43A49D44-20B9-475B-A5F8-7A26807234F4}">
      <text>
        <r>
          <rPr>
            <b/>
            <sz val="9"/>
            <color indexed="81"/>
            <rFont val="ＭＳ Ｐゴシック"/>
            <family val="3"/>
            <charset val="128"/>
          </rPr>
          <t xml:space="preserve">勤務期間を記入してください
</t>
        </r>
      </text>
    </comment>
    <comment ref="BP47" authorId="1" shapeId="0" xr:uid="{DFC03E55-638B-4BB5-8A8D-C071830861D1}">
      <text>
        <r>
          <rPr>
            <b/>
            <sz val="9"/>
            <color indexed="81"/>
            <rFont val="ＭＳ Ｐゴシック"/>
            <family val="3"/>
            <charset val="128"/>
          </rPr>
          <t xml:space="preserve">勤務期間を記入してください
</t>
        </r>
      </text>
    </comment>
    <comment ref="H48" authorId="1" shapeId="0" xr:uid="{00000000-0006-0000-0800-000022000000}">
      <text>
        <r>
          <rPr>
            <b/>
            <sz val="9"/>
            <color indexed="81"/>
            <rFont val="ＭＳ Ｐゴシック"/>
            <family val="3"/>
            <charset val="128"/>
          </rPr>
          <t>常勤勤務以外の場合は勤務形態を記入してください
【記載例】
・週○日　9:00～15:00
・火・金　10:00～15:00　等</t>
        </r>
        <r>
          <rPr>
            <sz val="9"/>
            <color indexed="81"/>
            <rFont val="ＭＳ Ｐゴシック"/>
            <family val="3"/>
            <charset val="128"/>
          </rPr>
          <t xml:space="preserve">
</t>
        </r>
      </text>
    </comment>
    <comment ref="AL48" authorId="1" shapeId="0" xr:uid="{DDE183EC-26CB-4EDD-B108-AE97A5D1F012}">
      <text>
        <r>
          <rPr>
            <b/>
            <sz val="9"/>
            <color indexed="81"/>
            <rFont val="ＭＳ Ｐゴシック"/>
            <family val="3"/>
            <charset val="128"/>
          </rPr>
          <t>常勤勤務以外の場合は勤務形態を記入してください
【記載例】
・週○日　9:00～15:00
・火・金　10:00～15:00　等</t>
        </r>
        <r>
          <rPr>
            <sz val="9"/>
            <color indexed="81"/>
            <rFont val="ＭＳ Ｐゴシック"/>
            <family val="3"/>
            <charset val="128"/>
          </rPr>
          <t xml:space="preserve">
</t>
        </r>
      </text>
    </comment>
    <comment ref="BP48" authorId="1" shapeId="0" xr:uid="{2C70EE28-3428-449D-821D-39CD8CA39B19}">
      <text>
        <r>
          <rPr>
            <b/>
            <sz val="9"/>
            <color indexed="81"/>
            <rFont val="ＭＳ Ｐゴシック"/>
            <family val="3"/>
            <charset val="128"/>
          </rPr>
          <t>常勤勤務以外の場合は勤務形態を記入してください
【記載例】
・週○日　9:00～15:00
・火・金　10:00～15:00　等</t>
        </r>
        <r>
          <rPr>
            <sz val="9"/>
            <color indexed="81"/>
            <rFont val="ＭＳ Ｐゴシック"/>
            <family val="3"/>
            <charset val="128"/>
          </rPr>
          <t xml:space="preserve">
</t>
        </r>
      </text>
    </comment>
    <comment ref="H49" authorId="1" shapeId="0" xr:uid="{00000000-0006-0000-0800-000023000000}">
      <text>
        <r>
          <rPr>
            <b/>
            <sz val="9"/>
            <color indexed="81"/>
            <rFont val="ＭＳ Ｐゴシック"/>
            <family val="3"/>
            <charset val="128"/>
          </rPr>
          <t xml:space="preserve">勤務期間を記入してください
</t>
        </r>
      </text>
    </comment>
    <comment ref="AL49" authorId="1" shapeId="0" xr:uid="{5F7898B6-573F-499A-AAEA-1D79BE00ED43}">
      <text>
        <r>
          <rPr>
            <b/>
            <sz val="9"/>
            <color indexed="81"/>
            <rFont val="ＭＳ Ｐゴシック"/>
            <family val="3"/>
            <charset val="128"/>
          </rPr>
          <t xml:space="preserve">勤務期間を記入してください
</t>
        </r>
      </text>
    </comment>
    <comment ref="BP49" authorId="1" shapeId="0" xr:uid="{FF4634A3-E0BC-4851-9CC0-1C9244C0BCD6}">
      <text>
        <r>
          <rPr>
            <b/>
            <sz val="9"/>
            <color indexed="81"/>
            <rFont val="ＭＳ Ｐゴシック"/>
            <family val="3"/>
            <charset val="128"/>
          </rPr>
          <t xml:space="preserve">勤務期間を記入してください
</t>
        </r>
      </text>
    </comment>
    <comment ref="H50" authorId="1" shapeId="0" xr:uid="{00000000-0006-0000-0800-000024000000}">
      <text>
        <r>
          <rPr>
            <b/>
            <sz val="9"/>
            <color indexed="81"/>
            <rFont val="ＭＳ Ｐゴシック"/>
            <family val="3"/>
            <charset val="128"/>
          </rPr>
          <t>常勤勤務以外の場合は勤務形態を記入してください
【記載例】
・週○日　9:00～15:00
・火・金　10:00～15:00　等</t>
        </r>
        <r>
          <rPr>
            <sz val="9"/>
            <color indexed="81"/>
            <rFont val="ＭＳ Ｐゴシック"/>
            <family val="3"/>
            <charset val="128"/>
          </rPr>
          <t xml:space="preserve">
</t>
        </r>
      </text>
    </comment>
    <comment ref="AL50" authorId="1" shapeId="0" xr:uid="{996D797C-373F-4E10-9243-C05181CD74C5}">
      <text>
        <r>
          <rPr>
            <b/>
            <sz val="9"/>
            <color indexed="81"/>
            <rFont val="ＭＳ Ｐゴシック"/>
            <family val="3"/>
            <charset val="128"/>
          </rPr>
          <t>常勤勤務以外の場合は勤務形態を記入してください
【記載例】
・週○日　9:00～15:00
・火・金　10:00～15:00　等</t>
        </r>
        <r>
          <rPr>
            <sz val="9"/>
            <color indexed="81"/>
            <rFont val="ＭＳ Ｐゴシック"/>
            <family val="3"/>
            <charset val="128"/>
          </rPr>
          <t xml:space="preserve">
</t>
        </r>
      </text>
    </comment>
    <comment ref="BP50" authorId="1" shapeId="0" xr:uid="{CBAE4D7A-D8B2-4FFE-90C3-B9C90B24175D}">
      <text>
        <r>
          <rPr>
            <b/>
            <sz val="9"/>
            <color indexed="81"/>
            <rFont val="ＭＳ Ｐゴシック"/>
            <family val="3"/>
            <charset val="128"/>
          </rPr>
          <t>常勤勤務以外の場合は勤務形態を記入してください
【記載例】
・週○日　9:00～15:00
・火・金　10:00～15:00　等</t>
        </r>
        <r>
          <rPr>
            <sz val="9"/>
            <color indexed="81"/>
            <rFont val="ＭＳ Ｐゴシック"/>
            <family val="3"/>
            <charset val="128"/>
          </rPr>
          <t xml:space="preserve">
</t>
        </r>
      </text>
    </comment>
    <comment ref="H51" authorId="1" shapeId="0" xr:uid="{00000000-0006-0000-0800-000025000000}">
      <text>
        <r>
          <rPr>
            <b/>
            <sz val="9"/>
            <color indexed="81"/>
            <rFont val="ＭＳ Ｐゴシック"/>
            <family val="3"/>
            <charset val="128"/>
          </rPr>
          <t xml:space="preserve">勤務期間を記入してください
</t>
        </r>
      </text>
    </comment>
    <comment ref="AL51" authorId="1" shapeId="0" xr:uid="{3663AF5B-97FA-4091-B273-2D89F680FF82}">
      <text>
        <r>
          <rPr>
            <b/>
            <sz val="9"/>
            <color indexed="81"/>
            <rFont val="ＭＳ Ｐゴシック"/>
            <family val="3"/>
            <charset val="128"/>
          </rPr>
          <t xml:space="preserve">勤務期間を記入してください
</t>
        </r>
      </text>
    </comment>
    <comment ref="BP51" authorId="1" shapeId="0" xr:uid="{0023F4FD-0D5B-469C-9351-49A9F57532D9}">
      <text>
        <r>
          <rPr>
            <b/>
            <sz val="9"/>
            <color indexed="81"/>
            <rFont val="ＭＳ Ｐゴシック"/>
            <family val="3"/>
            <charset val="128"/>
          </rPr>
          <t xml:space="preserve">勤務期間を記入してください
</t>
        </r>
      </text>
    </comment>
    <comment ref="H52" authorId="1" shapeId="0" xr:uid="{00000000-0006-0000-0800-000026000000}">
      <text>
        <r>
          <rPr>
            <b/>
            <sz val="9"/>
            <color indexed="81"/>
            <rFont val="ＭＳ Ｐゴシック"/>
            <family val="3"/>
            <charset val="128"/>
          </rPr>
          <t>常勤勤務以外の場合は勤務形態を記入してください
【記載例】
・週○日　9:00～15:00
・火・金　10:00～15:00　等</t>
        </r>
        <r>
          <rPr>
            <sz val="9"/>
            <color indexed="81"/>
            <rFont val="ＭＳ Ｐゴシック"/>
            <family val="3"/>
            <charset val="128"/>
          </rPr>
          <t xml:space="preserve">
</t>
        </r>
      </text>
    </comment>
    <comment ref="AL52" authorId="1" shapeId="0" xr:uid="{99FB2D6D-C555-40A1-8774-DD8DF650E13A}">
      <text>
        <r>
          <rPr>
            <b/>
            <sz val="9"/>
            <color indexed="81"/>
            <rFont val="ＭＳ Ｐゴシック"/>
            <family val="3"/>
            <charset val="128"/>
          </rPr>
          <t>常勤勤務以外の場合は勤務形態を記入してください
【記載例】
・週○日　9:00～15:00
・火・金　10:00～15:00　等</t>
        </r>
        <r>
          <rPr>
            <sz val="9"/>
            <color indexed="81"/>
            <rFont val="ＭＳ Ｐゴシック"/>
            <family val="3"/>
            <charset val="128"/>
          </rPr>
          <t xml:space="preserve">
</t>
        </r>
      </text>
    </comment>
    <comment ref="BP52" authorId="1" shapeId="0" xr:uid="{BF942DB0-3F24-47B0-BBC3-311471E343CA}">
      <text>
        <r>
          <rPr>
            <b/>
            <sz val="9"/>
            <color indexed="81"/>
            <rFont val="ＭＳ Ｐゴシック"/>
            <family val="3"/>
            <charset val="128"/>
          </rPr>
          <t>常勤勤務以外の場合は勤務形態を記入してください
【記載例】
・週○日　9:00～15:00
・火・金　10:00～15:00　等</t>
        </r>
        <r>
          <rPr>
            <sz val="9"/>
            <color indexed="81"/>
            <rFont val="ＭＳ Ｐゴシック"/>
            <family val="3"/>
            <charset val="128"/>
          </rPr>
          <t xml:space="preserve">
</t>
        </r>
      </text>
    </comment>
    <comment ref="H53" authorId="1" shapeId="0" xr:uid="{00000000-0006-0000-0800-000027000000}">
      <text>
        <r>
          <rPr>
            <b/>
            <sz val="9"/>
            <color indexed="81"/>
            <rFont val="ＭＳ Ｐゴシック"/>
            <family val="3"/>
            <charset val="128"/>
          </rPr>
          <t xml:space="preserve">勤務期間を記入してください
</t>
        </r>
      </text>
    </comment>
    <comment ref="AL53" authorId="1" shapeId="0" xr:uid="{EC94073E-5B55-4B3F-A482-1FC8362A69E9}">
      <text>
        <r>
          <rPr>
            <b/>
            <sz val="9"/>
            <color indexed="81"/>
            <rFont val="ＭＳ Ｐゴシック"/>
            <family val="3"/>
            <charset val="128"/>
          </rPr>
          <t xml:space="preserve">勤務期間を記入してください
</t>
        </r>
      </text>
    </comment>
    <comment ref="BP53" authorId="1" shapeId="0" xr:uid="{59BF778B-D614-4F78-8753-814B26FB82CC}">
      <text>
        <r>
          <rPr>
            <b/>
            <sz val="9"/>
            <color indexed="81"/>
            <rFont val="ＭＳ Ｐゴシック"/>
            <family val="3"/>
            <charset val="128"/>
          </rPr>
          <t xml:space="preserve">勤務期間を記入してください
</t>
        </r>
      </text>
    </comment>
    <comment ref="H54" authorId="1" shapeId="0" xr:uid="{00000000-0006-0000-0800-000028000000}">
      <text>
        <r>
          <rPr>
            <b/>
            <sz val="9"/>
            <color indexed="81"/>
            <rFont val="ＭＳ Ｐゴシック"/>
            <family val="3"/>
            <charset val="128"/>
          </rPr>
          <t>常勤勤務以外の場合は勤務形態を記入してください
【記載例】
・週○日　9:00～15:00
・火・金　10:00～15:00　等</t>
        </r>
        <r>
          <rPr>
            <sz val="9"/>
            <color indexed="81"/>
            <rFont val="ＭＳ Ｐゴシック"/>
            <family val="3"/>
            <charset val="128"/>
          </rPr>
          <t xml:space="preserve">
</t>
        </r>
      </text>
    </comment>
    <comment ref="AL54" authorId="1" shapeId="0" xr:uid="{391BD719-5E4C-49F1-B445-BD018397FBA0}">
      <text>
        <r>
          <rPr>
            <b/>
            <sz val="9"/>
            <color indexed="81"/>
            <rFont val="ＭＳ Ｐゴシック"/>
            <family val="3"/>
            <charset val="128"/>
          </rPr>
          <t>常勤勤務以外の場合は勤務形態を記入してください
【記載例】
・週○日　9:00～15:00
・火・金　10:00～15:00　等</t>
        </r>
        <r>
          <rPr>
            <sz val="9"/>
            <color indexed="81"/>
            <rFont val="ＭＳ Ｐゴシック"/>
            <family val="3"/>
            <charset val="128"/>
          </rPr>
          <t xml:space="preserve">
</t>
        </r>
      </text>
    </comment>
    <comment ref="BP54" authorId="1" shapeId="0" xr:uid="{D429ED21-F38F-4D1A-BA7A-BE26CB5918E7}">
      <text>
        <r>
          <rPr>
            <b/>
            <sz val="9"/>
            <color indexed="81"/>
            <rFont val="ＭＳ Ｐゴシック"/>
            <family val="3"/>
            <charset val="128"/>
          </rPr>
          <t>常勤勤務以外の場合は勤務形態を記入してください
【記載例】
・週○日　9:00～15:00
・火・金　10:00～15:00　等</t>
        </r>
        <r>
          <rPr>
            <sz val="9"/>
            <color indexed="81"/>
            <rFont val="ＭＳ Ｐゴシック"/>
            <family val="3"/>
            <charset val="128"/>
          </rPr>
          <t xml:space="preserve">
</t>
        </r>
      </text>
    </comment>
    <comment ref="H55" authorId="1" shapeId="0" xr:uid="{00000000-0006-0000-0800-000029000000}">
      <text>
        <r>
          <rPr>
            <b/>
            <sz val="9"/>
            <color indexed="81"/>
            <rFont val="ＭＳ Ｐゴシック"/>
            <family val="3"/>
            <charset val="128"/>
          </rPr>
          <t xml:space="preserve">勤務期間を記入してください
</t>
        </r>
      </text>
    </comment>
    <comment ref="AL55" authorId="1" shapeId="0" xr:uid="{DBE4DE58-05E3-4407-8A18-696BF8214204}">
      <text>
        <r>
          <rPr>
            <b/>
            <sz val="9"/>
            <color indexed="81"/>
            <rFont val="ＭＳ Ｐゴシック"/>
            <family val="3"/>
            <charset val="128"/>
          </rPr>
          <t xml:space="preserve">勤務期間を記入してください
</t>
        </r>
      </text>
    </comment>
    <comment ref="BP55" authorId="1" shapeId="0" xr:uid="{440DE0F9-B7C3-4753-8236-4FCFC748B64F}">
      <text>
        <r>
          <rPr>
            <b/>
            <sz val="9"/>
            <color indexed="81"/>
            <rFont val="ＭＳ Ｐゴシック"/>
            <family val="3"/>
            <charset val="128"/>
          </rPr>
          <t xml:space="preserve">勤務期間を記入してください
</t>
        </r>
      </text>
    </comment>
    <comment ref="H56" authorId="1" shapeId="0" xr:uid="{00000000-0006-0000-0800-00002A000000}">
      <text>
        <r>
          <rPr>
            <b/>
            <sz val="9"/>
            <color indexed="81"/>
            <rFont val="ＭＳ Ｐゴシック"/>
            <family val="3"/>
            <charset val="128"/>
          </rPr>
          <t>常勤勤務以外の場合は勤務形態を記入してください
【記載例】
・週○日　9:00～15:00
・火・金　10:00～15:00　等</t>
        </r>
        <r>
          <rPr>
            <sz val="9"/>
            <color indexed="81"/>
            <rFont val="ＭＳ Ｐゴシック"/>
            <family val="3"/>
            <charset val="128"/>
          </rPr>
          <t xml:space="preserve">
</t>
        </r>
      </text>
    </comment>
    <comment ref="AL56" authorId="1" shapeId="0" xr:uid="{EE45F536-6086-49D2-B8AA-3CBB0E66533F}">
      <text>
        <r>
          <rPr>
            <b/>
            <sz val="9"/>
            <color indexed="81"/>
            <rFont val="ＭＳ Ｐゴシック"/>
            <family val="3"/>
            <charset val="128"/>
          </rPr>
          <t>常勤勤務以外の場合は勤務形態を記入してください
【記載例】
・週○日　9:00～15:00
・火・金　10:00～15:00　等</t>
        </r>
        <r>
          <rPr>
            <sz val="9"/>
            <color indexed="81"/>
            <rFont val="ＭＳ Ｐゴシック"/>
            <family val="3"/>
            <charset val="128"/>
          </rPr>
          <t xml:space="preserve">
</t>
        </r>
      </text>
    </comment>
    <comment ref="BP56" authorId="1" shapeId="0" xr:uid="{5783C180-DB9B-4193-B64E-5456801321B4}">
      <text>
        <r>
          <rPr>
            <b/>
            <sz val="9"/>
            <color indexed="81"/>
            <rFont val="ＭＳ Ｐゴシック"/>
            <family val="3"/>
            <charset val="128"/>
          </rPr>
          <t>常勤勤務以外の場合は勤務形態を記入してください
【記載例】
・週○日　9:00～15:00
・火・金　10:00～15:00　等</t>
        </r>
        <r>
          <rPr>
            <sz val="9"/>
            <color indexed="81"/>
            <rFont val="ＭＳ Ｐゴシック"/>
            <family val="3"/>
            <charset val="128"/>
          </rPr>
          <t xml:space="preserve">
</t>
        </r>
      </text>
    </comment>
    <comment ref="H57" authorId="1" shapeId="0" xr:uid="{00000000-0006-0000-0800-00002B000000}">
      <text>
        <r>
          <rPr>
            <b/>
            <sz val="9"/>
            <color indexed="81"/>
            <rFont val="ＭＳ Ｐゴシック"/>
            <family val="3"/>
            <charset val="128"/>
          </rPr>
          <t xml:space="preserve">勤務期間を記入してください
</t>
        </r>
      </text>
    </comment>
    <comment ref="AL57" authorId="1" shapeId="0" xr:uid="{FC7DDC81-B7C6-4E7E-8E60-9FCBD3974976}">
      <text>
        <r>
          <rPr>
            <b/>
            <sz val="9"/>
            <color indexed="81"/>
            <rFont val="ＭＳ Ｐゴシック"/>
            <family val="3"/>
            <charset val="128"/>
          </rPr>
          <t xml:space="preserve">勤務期間を記入してください
</t>
        </r>
      </text>
    </comment>
    <comment ref="BP57" authorId="1" shapeId="0" xr:uid="{04B03B88-B8B9-466C-B6A8-DCBC32E08799}">
      <text>
        <r>
          <rPr>
            <b/>
            <sz val="9"/>
            <color indexed="81"/>
            <rFont val="ＭＳ Ｐゴシック"/>
            <family val="3"/>
            <charset val="128"/>
          </rPr>
          <t xml:space="preserve">勤務期間を記入してください
</t>
        </r>
      </text>
    </comment>
    <comment ref="H58" authorId="1" shapeId="0" xr:uid="{00000000-0006-0000-0800-00002C000000}">
      <text>
        <r>
          <rPr>
            <b/>
            <sz val="9"/>
            <color indexed="81"/>
            <rFont val="ＭＳ Ｐゴシック"/>
            <family val="3"/>
            <charset val="128"/>
          </rPr>
          <t>常勤勤務以外の場合は勤務形態を記入してください
【記載例】
・週○日　9:00～15:00
・火・金　10:00～15:00　等</t>
        </r>
        <r>
          <rPr>
            <sz val="9"/>
            <color indexed="81"/>
            <rFont val="ＭＳ Ｐゴシック"/>
            <family val="3"/>
            <charset val="128"/>
          </rPr>
          <t xml:space="preserve">
</t>
        </r>
      </text>
    </comment>
    <comment ref="AL58" authorId="1" shapeId="0" xr:uid="{5F60532B-3F83-4037-B4B8-C7E511032FD2}">
      <text>
        <r>
          <rPr>
            <b/>
            <sz val="9"/>
            <color indexed="81"/>
            <rFont val="ＭＳ Ｐゴシック"/>
            <family val="3"/>
            <charset val="128"/>
          </rPr>
          <t>常勤勤務以外の場合は勤務形態を記入してください
【記載例】
・週○日　9:00～15:00
・火・金　10:00～15:00　等</t>
        </r>
        <r>
          <rPr>
            <sz val="9"/>
            <color indexed="81"/>
            <rFont val="ＭＳ Ｐゴシック"/>
            <family val="3"/>
            <charset val="128"/>
          </rPr>
          <t xml:space="preserve">
</t>
        </r>
      </text>
    </comment>
    <comment ref="BP58" authorId="1" shapeId="0" xr:uid="{FCF83DC2-B07C-4E12-8977-2C4598529D5C}">
      <text>
        <r>
          <rPr>
            <b/>
            <sz val="9"/>
            <color indexed="81"/>
            <rFont val="ＭＳ Ｐゴシック"/>
            <family val="3"/>
            <charset val="128"/>
          </rPr>
          <t>常勤勤務以外の場合は勤務形態を記入してください
【記載例】
・週○日　9:00～15:00
・火・金　10:00～15:00　等</t>
        </r>
        <r>
          <rPr>
            <sz val="9"/>
            <color indexed="81"/>
            <rFont val="ＭＳ Ｐゴシック"/>
            <family val="3"/>
            <charset val="128"/>
          </rPr>
          <t xml:space="preserve">
</t>
        </r>
      </text>
    </comment>
    <comment ref="H59" authorId="1" shapeId="0" xr:uid="{00000000-0006-0000-0800-00002D000000}">
      <text>
        <r>
          <rPr>
            <b/>
            <sz val="9"/>
            <color indexed="81"/>
            <rFont val="ＭＳ Ｐゴシック"/>
            <family val="3"/>
            <charset val="128"/>
          </rPr>
          <t xml:space="preserve">勤務期間を記入してください
</t>
        </r>
      </text>
    </comment>
    <comment ref="AL59" authorId="1" shapeId="0" xr:uid="{D1E37263-3F5D-45B4-BAEF-FFE113DE8B6C}">
      <text>
        <r>
          <rPr>
            <b/>
            <sz val="9"/>
            <color indexed="81"/>
            <rFont val="ＭＳ Ｐゴシック"/>
            <family val="3"/>
            <charset val="128"/>
          </rPr>
          <t xml:space="preserve">勤務期間を記入してください
</t>
        </r>
      </text>
    </comment>
    <comment ref="BP59" authorId="1" shapeId="0" xr:uid="{10602A39-D4FC-4FB2-9F69-C5CCFA1C617C}">
      <text>
        <r>
          <rPr>
            <b/>
            <sz val="9"/>
            <color indexed="81"/>
            <rFont val="ＭＳ Ｐゴシック"/>
            <family val="3"/>
            <charset val="128"/>
          </rPr>
          <t xml:space="preserve">勤務期間を記入してください
</t>
        </r>
      </text>
    </comment>
    <comment ref="H60" authorId="1" shapeId="0" xr:uid="{00000000-0006-0000-0800-00002E000000}">
      <text>
        <r>
          <rPr>
            <b/>
            <sz val="9"/>
            <color indexed="81"/>
            <rFont val="ＭＳ Ｐゴシック"/>
            <family val="3"/>
            <charset val="128"/>
          </rPr>
          <t>常勤勤務以外の場合は勤務形態を記入してください
【記載例】
・週○日　9:00～15:00
・火・金　10:00～15:00　等</t>
        </r>
        <r>
          <rPr>
            <sz val="9"/>
            <color indexed="81"/>
            <rFont val="ＭＳ Ｐゴシック"/>
            <family val="3"/>
            <charset val="128"/>
          </rPr>
          <t xml:space="preserve">
</t>
        </r>
      </text>
    </comment>
    <comment ref="AL60" authorId="1" shapeId="0" xr:uid="{9245B063-6900-4DCD-B3A5-6D28553EC51D}">
      <text>
        <r>
          <rPr>
            <b/>
            <sz val="9"/>
            <color indexed="81"/>
            <rFont val="ＭＳ Ｐゴシック"/>
            <family val="3"/>
            <charset val="128"/>
          </rPr>
          <t>常勤勤務以外の場合は勤務形態を記入してください
【記載例】
・週○日　9:00～15:00
・火・金　10:00～15:00　等</t>
        </r>
        <r>
          <rPr>
            <sz val="9"/>
            <color indexed="81"/>
            <rFont val="ＭＳ Ｐゴシック"/>
            <family val="3"/>
            <charset val="128"/>
          </rPr>
          <t xml:space="preserve">
</t>
        </r>
      </text>
    </comment>
    <comment ref="BP60" authorId="1" shapeId="0" xr:uid="{04AE9B1D-FC31-43CC-941E-4E7466C70E71}">
      <text>
        <r>
          <rPr>
            <b/>
            <sz val="9"/>
            <color indexed="81"/>
            <rFont val="ＭＳ Ｐゴシック"/>
            <family val="3"/>
            <charset val="128"/>
          </rPr>
          <t>常勤勤務以外の場合は勤務形態を記入してください
【記載例】
・週○日　9:00～15:00
・火・金　10:00～15:00　等</t>
        </r>
        <r>
          <rPr>
            <sz val="9"/>
            <color indexed="81"/>
            <rFont val="ＭＳ Ｐゴシック"/>
            <family val="3"/>
            <charset val="128"/>
          </rPr>
          <t xml:space="preserve">
</t>
        </r>
      </text>
    </comment>
    <comment ref="H61" authorId="1" shapeId="0" xr:uid="{00000000-0006-0000-0800-00002F000000}">
      <text>
        <r>
          <rPr>
            <b/>
            <sz val="9"/>
            <color indexed="81"/>
            <rFont val="ＭＳ Ｐゴシック"/>
            <family val="3"/>
            <charset val="128"/>
          </rPr>
          <t xml:space="preserve">勤務期間を記入してください
</t>
        </r>
      </text>
    </comment>
    <comment ref="AL61" authorId="1" shapeId="0" xr:uid="{3E8E2377-0AC0-426E-8A3A-FCDFD57A9E3D}">
      <text>
        <r>
          <rPr>
            <b/>
            <sz val="9"/>
            <color indexed="81"/>
            <rFont val="ＭＳ Ｐゴシック"/>
            <family val="3"/>
            <charset val="128"/>
          </rPr>
          <t xml:space="preserve">勤務期間を記入してください
</t>
        </r>
      </text>
    </comment>
    <comment ref="BP61" authorId="1" shapeId="0" xr:uid="{9E63E138-17C5-42D9-974C-27329E32D3E4}">
      <text>
        <r>
          <rPr>
            <b/>
            <sz val="9"/>
            <color indexed="81"/>
            <rFont val="ＭＳ Ｐゴシック"/>
            <family val="3"/>
            <charset val="128"/>
          </rPr>
          <t xml:space="preserve">勤務期間を記入してください
</t>
        </r>
      </text>
    </comment>
    <comment ref="H62" authorId="1" shapeId="0" xr:uid="{00000000-0006-0000-0800-000030000000}">
      <text>
        <r>
          <rPr>
            <b/>
            <sz val="9"/>
            <color indexed="81"/>
            <rFont val="ＭＳ Ｐゴシック"/>
            <family val="3"/>
            <charset val="128"/>
          </rPr>
          <t>常勤勤務以外の場合は勤務形態を記入してください
【記載例】
・週○日　9:00～15:00
・火・金　10:00～15:00　等</t>
        </r>
        <r>
          <rPr>
            <sz val="9"/>
            <color indexed="81"/>
            <rFont val="ＭＳ Ｐゴシック"/>
            <family val="3"/>
            <charset val="128"/>
          </rPr>
          <t xml:space="preserve">
</t>
        </r>
      </text>
    </comment>
    <comment ref="AL62" authorId="1" shapeId="0" xr:uid="{117A6667-4686-49A6-8EA1-291363B2DE84}">
      <text>
        <r>
          <rPr>
            <b/>
            <sz val="9"/>
            <color indexed="81"/>
            <rFont val="ＭＳ Ｐゴシック"/>
            <family val="3"/>
            <charset val="128"/>
          </rPr>
          <t>常勤勤務以外の場合は勤務形態を記入してください
【記載例】
・週○日　9:00～15:00
・火・金　10:00～15:00　等</t>
        </r>
        <r>
          <rPr>
            <sz val="9"/>
            <color indexed="81"/>
            <rFont val="ＭＳ Ｐゴシック"/>
            <family val="3"/>
            <charset val="128"/>
          </rPr>
          <t xml:space="preserve">
</t>
        </r>
      </text>
    </comment>
    <comment ref="BP62" authorId="1" shapeId="0" xr:uid="{2160B8CD-6E51-4BB2-9FFD-49378B364C50}">
      <text>
        <r>
          <rPr>
            <b/>
            <sz val="9"/>
            <color indexed="81"/>
            <rFont val="ＭＳ Ｐゴシック"/>
            <family val="3"/>
            <charset val="128"/>
          </rPr>
          <t>常勤勤務以外の場合は勤務形態を記入してください
【記載例】
・週○日　9:00～15:00
・火・金　10:00～15:00　等</t>
        </r>
        <r>
          <rPr>
            <sz val="9"/>
            <color indexed="81"/>
            <rFont val="ＭＳ Ｐゴシック"/>
            <family val="3"/>
            <charset val="128"/>
          </rPr>
          <t xml:space="preserve">
</t>
        </r>
      </text>
    </comment>
    <comment ref="H63" authorId="1" shapeId="0" xr:uid="{00000000-0006-0000-0800-000031000000}">
      <text>
        <r>
          <rPr>
            <b/>
            <sz val="9"/>
            <color indexed="81"/>
            <rFont val="ＭＳ Ｐゴシック"/>
            <family val="3"/>
            <charset val="128"/>
          </rPr>
          <t xml:space="preserve">勤務期間を記入してください
</t>
        </r>
      </text>
    </comment>
    <comment ref="AL63" authorId="1" shapeId="0" xr:uid="{9EBB3D6C-5A5A-4D1A-BFF3-3519BB89A4AB}">
      <text>
        <r>
          <rPr>
            <b/>
            <sz val="9"/>
            <color indexed="81"/>
            <rFont val="ＭＳ Ｐゴシック"/>
            <family val="3"/>
            <charset val="128"/>
          </rPr>
          <t xml:space="preserve">勤務期間を記入してください
</t>
        </r>
      </text>
    </comment>
    <comment ref="BP63" authorId="1" shapeId="0" xr:uid="{5A2A53B5-76CA-4B66-BEE7-0A2094BFEF34}">
      <text>
        <r>
          <rPr>
            <b/>
            <sz val="9"/>
            <color indexed="81"/>
            <rFont val="ＭＳ Ｐゴシック"/>
            <family val="3"/>
            <charset val="128"/>
          </rPr>
          <t xml:space="preserve">勤務期間を記入してください
</t>
        </r>
      </text>
    </comment>
    <comment ref="H64" authorId="1" shapeId="0" xr:uid="{00000000-0006-0000-0800-000032000000}">
      <text>
        <r>
          <rPr>
            <b/>
            <sz val="9"/>
            <color indexed="81"/>
            <rFont val="ＭＳ Ｐゴシック"/>
            <family val="3"/>
            <charset val="128"/>
          </rPr>
          <t>常勤勤務以外の場合は勤務形態を記入してください
【記載例】
・週○日　9:00～15:00
・火・金　10:00～15:00　等</t>
        </r>
        <r>
          <rPr>
            <sz val="9"/>
            <color indexed="81"/>
            <rFont val="ＭＳ Ｐゴシック"/>
            <family val="3"/>
            <charset val="128"/>
          </rPr>
          <t xml:space="preserve">
</t>
        </r>
      </text>
    </comment>
    <comment ref="AL64" authorId="1" shapeId="0" xr:uid="{4FE57391-CF9E-4A3C-BD4F-A8D10913822A}">
      <text>
        <r>
          <rPr>
            <b/>
            <sz val="9"/>
            <color indexed="81"/>
            <rFont val="ＭＳ Ｐゴシック"/>
            <family val="3"/>
            <charset val="128"/>
          </rPr>
          <t>常勤勤務以外の場合は勤務形態を記入してください
【記載例】
・週○日　9:00～15:00
・火・金　10:00～15:00　等</t>
        </r>
        <r>
          <rPr>
            <sz val="9"/>
            <color indexed="81"/>
            <rFont val="ＭＳ Ｐゴシック"/>
            <family val="3"/>
            <charset val="128"/>
          </rPr>
          <t xml:space="preserve">
</t>
        </r>
      </text>
    </comment>
    <comment ref="BP64" authorId="1" shapeId="0" xr:uid="{04C67DB4-478C-4BE3-A074-906702DBF2A4}">
      <text>
        <r>
          <rPr>
            <b/>
            <sz val="9"/>
            <color indexed="81"/>
            <rFont val="ＭＳ Ｐゴシック"/>
            <family val="3"/>
            <charset val="128"/>
          </rPr>
          <t>常勤勤務以外の場合は勤務形態を記入してください
【記載例】
・週○日　9:00～15:00
・火・金　10:00～15:00　等</t>
        </r>
        <r>
          <rPr>
            <sz val="9"/>
            <color indexed="81"/>
            <rFont val="ＭＳ Ｐゴシック"/>
            <family val="3"/>
            <charset val="128"/>
          </rPr>
          <t xml:space="preserve">
</t>
        </r>
      </text>
    </comment>
    <comment ref="H65" authorId="1" shapeId="0" xr:uid="{00000000-0006-0000-0800-000033000000}">
      <text>
        <r>
          <rPr>
            <b/>
            <sz val="9"/>
            <color indexed="81"/>
            <rFont val="ＭＳ Ｐゴシック"/>
            <family val="3"/>
            <charset val="128"/>
          </rPr>
          <t xml:space="preserve">勤務期間を記入してください
</t>
        </r>
      </text>
    </comment>
    <comment ref="AL65" authorId="1" shapeId="0" xr:uid="{5D4BF919-E2DD-4617-B3F5-F16ACD8CD514}">
      <text>
        <r>
          <rPr>
            <b/>
            <sz val="9"/>
            <color indexed="81"/>
            <rFont val="ＭＳ Ｐゴシック"/>
            <family val="3"/>
            <charset val="128"/>
          </rPr>
          <t xml:space="preserve">勤務期間を記入してください
</t>
        </r>
      </text>
    </comment>
    <comment ref="BP65" authorId="1" shapeId="0" xr:uid="{DED7C518-9251-4C32-9288-AC47DCCE5F8C}">
      <text>
        <r>
          <rPr>
            <b/>
            <sz val="9"/>
            <color indexed="81"/>
            <rFont val="ＭＳ Ｐゴシック"/>
            <family val="3"/>
            <charset val="128"/>
          </rPr>
          <t xml:space="preserve">勤務期間を記入してください
</t>
        </r>
      </text>
    </comment>
    <comment ref="H66" authorId="1" shapeId="0" xr:uid="{00000000-0006-0000-0800-000034000000}">
      <text>
        <r>
          <rPr>
            <b/>
            <sz val="9"/>
            <color indexed="81"/>
            <rFont val="ＭＳ Ｐゴシック"/>
            <family val="3"/>
            <charset val="128"/>
          </rPr>
          <t>常勤勤務以外の場合は勤務形態を記入してください
【記載例】
・週○日　9:00～15:00
・火・金　10:00～15:00　等</t>
        </r>
        <r>
          <rPr>
            <sz val="9"/>
            <color indexed="81"/>
            <rFont val="ＭＳ Ｐゴシック"/>
            <family val="3"/>
            <charset val="128"/>
          </rPr>
          <t xml:space="preserve">
</t>
        </r>
      </text>
    </comment>
    <comment ref="AL66" authorId="1" shapeId="0" xr:uid="{B0BD38D9-1F24-4F2F-BB1F-827C4756EB82}">
      <text>
        <r>
          <rPr>
            <b/>
            <sz val="9"/>
            <color indexed="81"/>
            <rFont val="ＭＳ Ｐゴシック"/>
            <family val="3"/>
            <charset val="128"/>
          </rPr>
          <t>常勤勤務以外の場合は勤務形態を記入してください
【記載例】
・週○日　9:00～15:00
・火・金　10:00～15:00　等</t>
        </r>
        <r>
          <rPr>
            <sz val="9"/>
            <color indexed="81"/>
            <rFont val="ＭＳ Ｐゴシック"/>
            <family val="3"/>
            <charset val="128"/>
          </rPr>
          <t xml:space="preserve">
</t>
        </r>
      </text>
    </comment>
    <comment ref="BP66" authorId="1" shapeId="0" xr:uid="{E8F65097-1584-4DB8-9618-41E140CDE8A0}">
      <text>
        <r>
          <rPr>
            <b/>
            <sz val="9"/>
            <color indexed="81"/>
            <rFont val="ＭＳ Ｐゴシック"/>
            <family val="3"/>
            <charset val="128"/>
          </rPr>
          <t>常勤勤務以外の場合は勤務形態を記入してください
【記載例】
・週○日　9:00～15:00
・火・金　10:00～15:00　等</t>
        </r>
        <r>
          <rPr>
            <sz val="9"/>
            <color indexed="81"/>
            <rFont val="ＭＳ Ｐゴシック"/>
            <family val="3"/>
            <charset val="128"/>
          </rPr>
          <t xml:space="preserve">
</t>
        </r>
      </text>
    </comment>
    <comment ref="H67" authorId="1" shapeId="0" xr:uid="{00000000-0006-0000-0800-000035000000}">
      <text>
        <r>
          <rPr>
            <b/>
            <sz val="9"/>
            <color indexed="81"/>
            <rFont val="ＭＳ Ｐゴシック"/>
            <family val="3"/>
            <charset val="128"/>
          </rPr>
          <t xml:space="preserve">勤務期間を記入してください
</t>
        </r>
      </text>
    </comment>
    <comment ref="AL67" authorId="1" shapeId="0" xr:uid="{9BAED272-FC18-4113-99F6-A72BE88363D5}">
      <text>
        <r>
          <rPr>
            <b/>
            <sz val="9"/>
            <color indexed="81"/>
            <rFont val="ＭＳ Ｐゴシック"/>
            <family val="3"/>
            <charset val="128"/>
          </rPr>
          <t xml:space="preserve">勤務期間を記入してください
</t>
        </r>
      </text>
    </comment>
    <comment ref="BP67" authorId="1" shapeId="0" xr:uid="{57513980-9D1B-4F17-9EB8-891D21D471FE}">
      <text>
        <r>
          <rPr>
            <b/>
            <sz val="9"/>
            <color indexed="81"/>
            <rFont val="ＭＳ Ｐゴシック"/>
            <family val="3"/>
            <charset val="128"/>
          </rPr>
          <t xml:space="preserve">勤務期間を記入してください
</t>
        </r>
      </text>
    </comment>
    <comment ref="H68" authorId="1" shapeId="0" xr:uid="{00000000-0006-0000-0800-000036000000}">
      <text>
        <r>
          <rPr>
            <b/>
            <sz val="9"/>
            <color indexed="81"/>
            <rFont val="ＭＳ Ｐゴシック"/>
            <family val="3"/>
            <charset val="128"/>
          </rPr>
          <t>常勤勤務以外の場合は勤務形態を記入してください
【記載例】
・週○日　9:00～15:00
・火・金　10:00～15:00　等</t>
        </r>
        <r>
          <rPr>
            <sz val="9"/>
            <color indexed="81"/>
            <rFont val="ＭＳ Ｐゴシック"/>
            <family val="3"/>
            <charset val="128"/>
          </rPr>
          <t xml:space="preserve">
</t>
        </r>
      </text>
    </comment>
    <comment ref="AL68" authorId="1" shapeId="0" xr:uid="{162D321F-D43E-45E5-ADC1-FFF6869D6C92}">
      <text>
        <r>
          <rPr>
            <b/>
            <sz val="9"/>
            <color indexed="81"/>
            <rFont val="ＭＳ Ｐゴシック"/>
            <family val="3"/>
            <charset val="128"/>
          </rPr>
          <t>常勤勤務以外の場合は勤務形態を記入してください
【記載例】
・週○日　9:00～15:00
・火・金　10:00～15:00　等</t>
        </r>
        <r>
          <rPr>
            <sz val="9"/>
            <color indexed="81"/>
            <rFont val="ＭＳ Ｐゴシック"/>
            <family val="3"/>
            <charset val="128"/>
          </rPr>
          <t xml:space="preserve">
</t>
        </r>
      </text>
    </comment>
    <comment ref="BP68" authorId="1" shapeId="0" xr:uid="{58D8B42C-B184-4C8B-8728-24572F7201C6}">
      <text>
        <r>
          <rPr>
            <b/>
            <sz val="9"/>
            <color indexed="81"/>
            <rFont val="ＭＳ Ｐゴシック"/>
            <family val="3"/>
            <charset val="128"/>
          </rPr>
          <t>常勤勤務以外の場合は勤務形態を記入してください
【記載例】
・週○日　9:00～15:00
・火・金　10:00～15:00　等</t>
        </r>
        <r>
          <rPr>
            <sz val="9"/>
            <color indexed="81"/>
            <rFont val="ＭＳ Ｐゴシック"/>
            <family val="3"/>
            <charset val="128"/>
          </rPr>
          <t xml:space="preserve">
</t>
        </r>
      </text>
    </comment>
    <comment ref="H69" authorId="1" shapeId="0" xr:uid="{00000000-0006-0000-0800-000037000000}">
      <text>
        <r>
          <rPr>
            <b/>
            <sz val="9"/>
            <color indexed="81"/>
            <rFont val="ＭＳ Ｐゴシック"/>
            <family val="3"/>
            <charset val="128"/>
          </rPr>
          <t xml:space="preserve">勤務期間を記入してください
</t>
        </r>
      </text>
    </comment>
    <comment ref="AL69" authorId="1" shapeId="0" xr:uid="{2CEB6323-4D2D-4DB6-8EB9-86644440F9AC}">
      <text>
        <r>
          <rPr>
            <b/>
            <sz val="9"/>
            <color indexed="81"/>
            <rFont val="ＭＳ Ｐゴシック"/>
            <family val="3"/>
            <charset val="128"/>
          </rPr>
          <t xml:space="preserve">勤務期間を記入してください
</t>
        </r>
      </text>
    </comment>
    <comment ref="BP69" authorId="1" shapeId="0" xr:uid="{AD739AA7-3F08-4A41-A759-62CB00343A9B}">
      <text>
        <r>
          <rPr>
            <b/>
            <sz val="9"/>
            <color indexed="81"/>
            <rFont val="ＭＳ Ｐゴシック"/>
            <family val="3"/>
            <charset val="128"/>
          </rPr>
          <t xml:space="preserve">勤務期間を記入してください
</t>
        </r>
      </text>
    </comment>
    <comment ref="H70" authorId="1" shapeId="0" xr:uid="{00000000-0006-0000-0800-000038000000}">
      <text>
        <r>
          <rPr>
            <b/>
            <sz val="9"/>
            <color indexed="81"/>
            <rFont val="ＭＳ Ｐゴシック"/>
            <family val="3"/>
            <charset val="128"/>
          </rPr>
          <t>常勤勤務以外の場合は勤務形態を記入してください
【記載例】
・週○日　9:00～15:00
・火・金　10:00～15:00　等</t>
        </r>
        <r>
          <rPr>
            <sz val="9"/>
            <color indexed="81"/>
            <rFont val="ＭＳ Ｐゴシック"/>
            <family val="3"/>
            <charset val="128"/>
          </rPr>
          <t xml:space="preserve">
</t>
        </r>
      </text>
    </comment>
    <comment ref="AL70" authorId="1" shapeId="0" xr:uid="{311FD93D-8160-43F2-8B74-7696E63FF99E}">
      <text>
        <r>
          <rPr>
            <b/>
            <sz val="9"/>
            <color indexed="81"/>
            <rFont val="ＭＳ Ｐゴシック"/>
            <family val="3"/>
            <charset val="128"/>
          </rPr>
          <t>常勤勤務以外の場合は勤務形態を記入してください
【記載例】
・週○日　9:00～15:00
・火・金　10:00～15:00　等</t>
        </r>
        <r>
          <rPr>
            <sz val="9"/>
            <color indexed="81"/>
            <rFont val="ＭＳ Ｐゴシック"/>
            <family val="3"/>
            <charset val="128"/>
          </rPr>
          <t xml:space="preserve">
</t>
        </r>
      </text>
    </comment>
    <comment ref="BP70" authorId="1" shapeId="0" xr:uid="{EB24C98E-05D4-4DB5-BB50-0EF64BC56B9C}">
      <text>
        <r>
          <rPr>
            <b/>
            <sz val="9"/>
            <color indexed="81"/>
            <rFont val="ＭＳ Ｐゴシック"/>
            <family val="3"/>
            <charset val="128"/>
          </rPr>
          <t>常勤勤務以外の場合は勤務形態を記入してください
【記載例】
・週○日　9:00～15:00
・火・金　10:00～15:00　等</t>
        </r>
        <r>
          <rPr>
            <sz val="9"/>
            <color indexed="81"/>
            <rFont val="ＭＳ Ｐゴシック"/>
            <family val="3"/>
            <charset val="128"/>
          </rPr>
          <t xml:space="preserve">
</t>
        </r>
      </text>
    </comment>
    <comment ref="H71" authorId="1" shapeId="0" xr:uid="{00000000-0006-0000-0800-000039000000}">
      <text>
        <r>
          <rPr>
            <b/>
            <sz val="9"/>
            <color indexed="81"/>
            <rFont val="ＭＳ Ｐゴシック"/>
            <family val="3"/>
            <charset val="128"/>
          </rPr>
          <t xml:space="preserve">勤務期間を記入してください
</t>
        </r>
      </text>
    </comment>
    <comment ref="AL71" authorId="1" shapeId="0" xr:uid="{4088ADF9-D21A-46C5-9675-C19F222B6452}">
      <text>
        <r>
          <rPr>
            <b/>
            <sz val="9"/>
            <color indexed="81"/>
            <rFont val="ＭＳ Ｐゴシック"/>
            <family val="3"/>
            <charset val="128"/>
          </rPr>
          <t xml:space="preserve">勤務期間を記入してください
</t>
        </r>
      </text>
    </comment>
    <comment ref="BP71" authorId="1" shapeId="0" xr:uid="{9B83D7CC-BC37-40AD-B7CA-434764BCB357}">
      <text>
        <r>
          <rPr>
            <b/>
            <sz val="9"/>
            <color indexed="81"/>
            <rFont val="ＭＳ Ｐゴシック"/>
            <family val="3"/>
            <charset val="128"/>
          </rPr>
          <t xml:space="preserve">勤務期間を記入してください
</t>
        </r>
      </text>
    </comment>
    <comment ref="H72" authorId="1" shapeId="0" xr:uid="{00000000-0006-0000-0800-00003A000000}">
      <text>
        <r>
          <rPr>
            <b/>
            <sz val="9"/>
            <color indexed="81"/>
            <rFont val="ＭＳ Ｐゴシック"/>
            <family val="3"/>
            <charset val="128"/>
          </rPr>
          <t>常勤勤務以外の場合は勤務形態を記入してください
【記載例】
・週○日　9:00～15:00
・火・金　10:00～15:00　等</t>
        </r>
        <r>
          <rPr>
            <sz val="9"/>
            <color indexed="81"/>
            <rFont val="ＭＳ Ｐゴシック"/>
            <family val="3"/>
            <charset val="128"/>
          </rPr>
          <t xml:space="preserve">
</t>
        </r>
      </text>
    </comment>
    <comment ref="AL72" authorId="1" shapeId="0" xr:uid="{442EFC89-5CBD-4B16-94E5-A510CEC490EE}">
      <text>
        <r>
          <rPr>
            <b/>
            <sz val="9"/>
            <color indexed="81"/>
            <rFont val="ＭＳ Ｐゴシック"/>
            <family val="3"/>
            <charset val="128"/>
          </rPr>
          <t>常勤勤務以外の場合は勤務形態を記入してください
【記載例】
・週○日　9:00～15:00
・火・金　10:00～15:00　等</t>
        </r>
        <r>
          <rPr>
            <sz val="9"/>
            <color indexed="81"/>
            <rFont val="ＭＳ Ｐゴシック"/>
            <family val="3"/>
            <charset val="128"/>
          </rPr>
          <t xml:space="preserve">
</t>
        </r>
      </text>
    </comment>
    <comment ref="BP72" authorId="1" shapeId="0" xr:uid="{E9B16073-0D80-430A-B184-5E864D5E2286}">
      <text>
        <r>
          <rPr>
            <b/>
            <sz val="9"/>
            <color indexed="81"/>
            <rFont val="ＭＳ Ｐゴシック"/>
            <family val="3"/>
            <charset val="128"/>
          </rPr>
          <t>常勤勤務以外の場合は勤務形態を記入してください
【記載例】
・週○日　9:00～15:00
・火・金　10:00～15:00　等</t>
        </r>
        <r>
          <rPr>
            <sz val="9"/>
            <color indexed="81"/>
            <rFont val="ＭＳ Ｐゴシック"/>
            <family val="3"/>
            <charset val="128"/>
          </rPr>
          <t xml:space="preserve">
</t>
        </r>
      </text>
    </comment>
    <comment ref="H73" authorId="1" shapeId="0" xr:uid="{00000000-0006-0000-0800-00003B000000}">
      <text>
        <r>
          <rPr>
            <b/>
            <sz val="9"/>
            <color indexed="81"/>
            <rFont val="ＭＳ Ｐゴシック"/>
            <family val="3"/>
            <charset val="128"/>
          </rPr>
          <t xml:space="preserve">勤務期間を記入してください
</t>
        </r>
      </text>
    </comment>
    <comment ref="AL73" authorId="1" shapeId="0" xr:uid="{DABC53D2-8CAE-45D1-BBDD-03384AB70636}">
      <text>
        <r>
          <rPr>
            <b/>
            <sz val="9"/>
            <color indexed="81"/>
            <rFont val="ＭＳ Ｐゴシック"/>
            <family val="3"/>
            <charset val="128"/>
          </rPr>
          <t xml:space="preserve">勤務期間を記入してください
</t>
        </r>
      </text>
    </comment>
    <comment ref="BP73" authorId="1" shapeId="0" xr:uid="{688F81A9-7616-4E9C-AE0D-EAF30C8B3D97}">
      <text>
        <r>
          <rPr>
            <b/>
            <sz val="9"/>
            <color indexed="81"/>
            <rFont val="ＭＳ Ｐゴシック"/>
            <family val="3"/>
            <charset val="128"/>
          </rPr>
          <t xml:space="preserve">勤務期間を記入してください
</t>
        </r>
      </text>
    </comment>
    <comment ref="H74" authorId="1" shapeId="0" xr:uid="{00000000-0006-0000-0800-00003C000000}">
      <text>
        <r>
          <rPr>
            <b/>
            <sz val="9"/>
            <color indexed="81"/>
            <rFont val="ＭＳ Ｐゴシック"/>
            <family val="3"/>
            <charset val="128"/>
          </rPr>
          <t>常勤勤務以外の場合は勤務形態を記入してください
【記載例】
・週○日　9:00～15:00
・火・金　10:00～15:00　等</t>
        </r>
        <r>
          <rPr>
            <sz val="9"/>
            <color indexed="81"/>
            <rFont val="ＭＳ Ｐゴシック"/>
            <family val="3"/>
            <charset val="128"/>
          </rPr>
          <t xml:space="preserve">
</t>
        </r>
      </text>
    </comment>
    <comment ref="AL74" authorId="1" shapeId="0" xr:uid="{D866680A-AED3-4DDA-9B6D-87D6C1AE6B25}">
      <text>
        <r>
          <rPr>
            <b/>
            <sz val="9"/>
            <color indexed="81"/>
            <rFont val="ＭＳ Ｐゴシック"/>
            <family val="3"/>
            <charset val="128"/>
          </rPr>
          <t>常勤勤務以外の場合は勤務形態を記入してください
【記載例】
・週○日　9:00～15:00
・火・金　10:00～15:00　等</t>
        </r>
        <r>
          <rPr>
            <sz val="9"/>
            <color indexed="81"/>
            <rFont val="ＭＳ Ｐゴシック"/>
            <family val="3"/>
            <charset val="128"/>
          </rPr>
          <t xml:space="preserve">
</t>
        </r>
      </text>
    </comment>
    <comment ref="BP74" authorId="1" shapeId="0" xr:uid="{A45FF717-5EB5-4637-BBB5-9C06EC8BFBDE}">
      <text>
        <r>
          <rPr>
            <b/>
            <sz val="9"/>
            <color indexed="81"/>
            <rFont val="ＭＳ Ｐゴシック"/>
            <family val="3"/>
            <charset val="128"/>
          </rPr>
          <t>常勤勤務以外の場合は勤務形態を記入してください
【記載例】
・週○日　9:00～15:00
・火・金　10:00～15:00　等</t>
        </r>
        <r>
          <rPr>
            <sz val="9"/>
            <color indexed="81"/>
            <rFont val="ＭＳ Ｐゴシック"/>
            <family val="3"/>
            <charset val="128"/>
          </rPr>
          <t xml:space="preserve">
</t>
        </r>
      </text>
    </comment>
    <comment ref="H75" authorId="1" shapeId="0" xr:uid="{00000000-0006-0000-0800-00003D000000}">
      <text>
        <r>
          <rPr>
            <b/>
            <sz val="9"/>
            <color indexed="81"/>
            <rFont val="ＭＳ Ｐゴシック"/>
            <family val="3"/>
            <charset val="128"/>
          </rPr>
          <t xml:space="preserve">勤務期間を記入してください
</t>
        </r>
      </text>
    </comment>
    <comment ref="AL75" authorId="1" shapeId="0" xr:uid="{2D96BFA0-3FBB-4388-BCA8-DC40000C09F4}">
      <text>
        <r>
          <rPr>
            <b/>
            <sz val="9"/>
            <color indexed="81"/>
            <rFont val="ＭＳ Ｐゴシック"/>
            <family val="3"/>
            <charset val="128"/>
          </rPr>
          <t xml:space="preserve">勤務期間を記入してください
</t>
        </r>
      </text>
    </comment>
    <comment ref="BP75" authorId="1" shapeId="0" xr:uid="{3DE5459D-4119-4BD0-9EDA-2DE6A1CFD3F7}">
      <text>
        <r>
          <rPr>
            <b/>
            <sz val="9"/>
            <color indexed="81"/>
            <rFont val="ＭＳ Ｐゴシック"/>
            <family val="3"/>
            <charset val="128"/>
          </rPr>
          <t xml:space="preserve">勤務期間を記入してください
</t>
        </r>
      </text>
    </comment>
    <comment ref="H76" authorId="1" shapeId="0" xr:uid="{00000000-0006-0000-0800-00003E000000}">
      <text>
        <r>
          <rPr>
            <b/>
            <sz val="9"/>
            <color indexed="81"/>
            <rFont val="ＭＳ Ｐゴシック"/>
            <family val="3"/>
            <charset val="128"/>
          </rPr>
          <t>常勤勤務以外の場合は勤務形態を記入してください
【記載例】
・週○日　9:00～15:00
・火・金　10:00～15:00　等</t>
        </r>
        <r>
          <rPr>
            <sz val="9"/>
            <color indexed="81"/>
            <rFont val="ＭＳ Ｐゴシック"/>
            <family val="3"/>
            <charset val="128"/>
          </rPr>
          <t xml:space="preserve">
</t>
        </r>
      </text>
    </comment>
    <comment ref="AL76" authorId="1" shapeId="0" xr:uid="{81B49513-D5E5-4AB0-BB57-78DA7DFD42C1}">
      <text>
        <r>
          <rPr>
            <b/>
            <sz val="9"/>
            <color indexed="81"/>
            <rFont val="ＭＳ Ｐゴシック"/>
            <family val="3"/>
            <charset val="128"/>
          </rPr>
          <t>常勤勤務以外の場合は勤務形態を記入してください
【記載例】
・週○日　9:00～15:00
・火・金　10:00～15:00　等</t>
        </r>
        <r>
          <rPr>
            <sz val="9"/>
            <color indexed="81"/>
            <rFont val="ＭＳ Ｐゴシック"/>
            <family val="3"/>
            <charset val="128"/>
          </rPr>
          <t xml:space="preserve">
</t>
        </r>
      </text>
    </comment>
    <comment ref="BP76" authorId="1" shapeId="0" xr:uid="{5F6F8B33-F2D5-4374-B67C-B72FE3253C13}">
      <text>
        <r>
          <rPr>
            <b/>
            <sz val="9"/>
            <color indexed="81"/>
            <rFont val="ＭＳ Ｐゴシック"/>
            <family val="3"/>
            <charset val="128"/>
          </rPr>
          <t>常勤勤務以外の場合は勤務形態を記入してください
【記載例】
・週○日　9:00～15:00
・火・金　10:00～15:00　等</t>
        </r>
        <r>
          <rPr>
            <sz val="9"/>
            <color indexed="81"/>
            <rFont val="ＭＳ Ｐゴシック"/>
            <family val="3"/>
            <charset val="128"/>
          </rPr>
          <t xml:space="preserve">
</t>
        </r>
      </text>
    </comment>
    <comment ref="H77" authorId="1" shapeId="0" xr:uid="{00000000-0006-0000-0800-00003F000000}">
      <text>
        <r>
          <rPr>
            <b/>
            <sz val="9"/>
            <color indexed="81"/>
            <rFont val="ＭＳ Ｐゴシック"/>
            <family val="3"/>
            <charset val="128"/>
          </rPr>
          <t xml:space="preserve">勤務期間を記入してください
</t>
        </r>
      </text>
    </comment>
    <comment ref="AL77" authorId="1" shapeId="0" xr:uid="{C82D7D23-78C6-4327-9194-2201B81BD9AE}">
      <text>
        <r>
          <rPr>
            <b/>
            <sz val="9"/>
            <color indexed="81"/>
            <rFont val="ＭＳ Ｐゴシック"/>
            <family val="3"/>
            <charset val="128"/>
          </rPr>
          <t xml:space="preserve">勤務期間を記入してください
</t>
        </r>
      </text>
    </comment>
    <comment ref="BP77" authorId="1" shapeId="0" xr:uid="{1B19DA93-FDDF-49DD-93FF-5842ED5FBDB0}">
      <text>
        <r>
          <rPr>
            <b/>
            <sz val="9"/>
            <color indexed="81"/>
            <rFont val="ＭＳ Ｐゴシック"/>
            <family val="3"/>
            <charset val="128"/>
          </rPr>
          <t xml:space="preserve">勤務期間を記入してください
</t>
        </r>
      </text>
    </comment>
    <comment ref="H78" authorId="1" shapeId="0" xr:uid="{00000000-0006-0000-0800-000040000000}">
      <text>
        <r>
          <rPr>
            <b/>
            <sz val="9"/>
            <color indexed="81"/>
            <rFont val="ＭＳ Ｐゴシック"/>
            <family val="3"/>
            <charset val="128"/>
          </rPr>
          <t>常勤勤務以外の場合は勤務形態を記入してください
【記載例】
・週○日　9:00～15:00
・火・金　10:00～15:00　等</t>
        </r>
        <r>
          <rPr>
            <sz val="9"/>
            <color indexed="81"/>
            <rFont val="ＭＳ Ｐゴシック"/>
            <family val="3"/>
            <charset val="128"/>
          </rPr>
          <t xml:space="preserve">
</t>
        </r>
      </text>
    </comment>
    <comment ref="AL78" authorId="1" shapeId="0" xr:uid="{5605E85D-1874-4AE4-B235-ACEA6B04F798}">
      <text>
        <r>
          <rPr>
            <b/>
            <sz val="9"/>
            <color indexed="81"/>
            <rFont val="ＭＳ Ｐゴシック"/>
            <family val="3"/>
            <charset val="128"/>
          </rPr>
          <t>常勤勤務以外の場合は勤務形態を記入してください
【記載例】
・週○日　9:00～15:00
・火・金　10:00～15:00　等</t>
        </r>
        <r>
          <rPr>
            <sz val="9"/>
            <color indexed="81"/>
            <rFont val="ＭＳ Ｐゴシック"/>
            <family val="3"/>
            <charset val="128"/>
          </rPr>
          <t xml:space="preserve">
</t>
        </r>
      </text>
    </comment>
    <comment ref="BP78" authorId="1" shapeId="0" xr:uid="{856CAA52-3F8E-497E-9F3C-9E446665507C}">
      <text>
        <r>
          <rPr>
            <b/>
            <sz val="9"/>
            <color indexed="81"/>
            <rFont val="ＭＳ Ｐゴシック"/>
            <family val="3"/>
            <charset val="128"/>
          </rPr>
          <t>常勤勤務以外の場合は勤務形態を記入してください
【記載例】
・週○日　9:00～15:00
・火・金　10:00～15:00　等</t>
        </r>
        <r>
          <rPr>
            <sz val="9"/>
            <color indexed="81"/>
            <rFont val="ＭＳ Ｐゴシック"/>
            <family val="3"/>
            <charset val="128"/>
          </rPr>
          <t xml:space="preserve">
</t>
        </r>
      </text>
    </comment>
    <comment ref="H79" authorId="1" shapeId="0" xr:uid="{00000000-0006-0000-0800-000041000000}">
      <text>
        <r>
          <rPr>
            <b/>
            <sz val="9"/>
            <color indexed="81"/>
            <rFont val="ＭＳ Ｐゴシック"/>
            <family val="3"/>
            <charset val="128"/>
          </rPr>
          <t xml:space="preserve">勤務期間を記入してください
</t>
        </r>
      </text>
    </comment>
    <comment ref="AL79" authorId="1" shapeId="0" xr:uid="{D42C51CC-C256-4CA5-8026-6B44910426C7}">
      <text>
        <r>
          <rPr>
            <b/>
            <sz val="9"/>
            <color indexed="81"/>
            <rFont val="ＭＳ Ｐゴシック"/>
            <family val="3"/>
            <charset val="128"/>
          </rPr>
          <t xml:space="preserve">勤務期間を記入してください
</t>
        </r>
      </text>
    </comment>
    <comment ref="BP79" authorId="1" shapeId="0" xr:uid="{BDB2DD33-3272-4608-A507-84C45EF2C276}">
      <text>
        <r>
          <rPr>
            <b/>
            <sz val="9"/>
            <color indexed="81"/>
            <rFont val="ＭＳ Ｐゴシック"/>
            <family val="3"/>
            <charset val="128"/>
          </rPr>
          <t xml:space="preserve">勤務期間を記入してください
</t>
        </r>
      </text>
    </comment>
    <comment ref="H80" authorId="1" shapeId="0" xr:uid="{00000000-0006-0000-0800-000042000000}">
      <text>
        <r>
          <rPr>
            <b/>
            <sz val="9"/>
            <color indexed="81"/>
            <rFont val="ＭＳ Ｐゴシック"/>
            <family val="3"/>
            <charset val="128"/>
          </rPr>
          <t>常勤勤務以外の場合は勤務形態を記入してください
【記載例】
・週○日　9:00～15:00
・火・金　10:00～15:00　等</t>
        </r>
        <r>
          <rPr>
            <sz val="9"/>
            <color indexed="81"/>
            <rFont val="ＭＳ Ｐゴシック"/>
            <family val="3"/>
            <charset val="128"/>
          </rPr>
          <t xml:space="preserve">
</t>
        </r>
      </text>
    </comment>
    <comment ref="AL80" authorId="1" shapeId="0" xr:uid="{BA729B85-DB8F-49F3-B0DA-AEEA6387E7B7}">
      <text>
        <r>
          <rPr>
            <b/>
            <sz val="9"/>
            <color indexed="81"/>
            <rFont val="ＭＳ Ｐゴシック"/>
            <family val="3"/>
            <charset val="128"/>
          </rPr>
          <t>常勤勤務以外の場合は勤務形態を記入してください
【記載例】
・週○日　9:00～15:00
・火・金　10:00～15:00　等</t>
        </r>
        <r>
          <rPr>
            <sz val="9"/>
            <color indexed="81"/>
            <rFont val="ＭＳ Ｐゴシック"/>
            <family val="3"/>
            <charset val="128"/>
          </rPr>
          <t xml:space="preserve">
</t>
        </r>
      </text>
    </comment>
    <comment ref="BP80" authorId="1" shapeId="0" xr:uid="{D9A9A824-14F6-4849-BA14-CE250DE69313}">
      <text>
        <r>
          <rPr>
            <b/>
            <sz val="9"/>
            <color indexed="81"/>
            <rFont val="ＭＳ Ｐゴシック"/>
            <family val="3"/>
            <charset val="128"/>
          </rPr>
          <t>常勤勤務以外の場合は勤務形態を記入してください
【記載例】
・週○日　9:00～15:00
・火・金　10:00～15:00　等</t>
        </r>
        <r>
          <rPr>
            <sz val="9"/>
            <color indexed="81"/>
            <rFont val="ＭＳ Ｐゴシック"/>
            <family val="3"/>
            <charset val="128"/>
          </rPr>
          <t xml:space="preserve">
</t>
        </r>
      </text>
    </comment>
    <comment ref="H81" authorId="1" shapeId="0" xr:uid="{00000000-0006-0000-0800-000043000000}">
      <text>
        <r>
          <rPr>
            <b/>
            <sz val="9"/>
            <color indexed="81"/>
            <rFont val="ＭＳ Ｐゴシック"/>
            <family val="3"/>
            <charset val="128"/>
          </rPr>
          <t xml:space="preserve">勤務期間を記入してください
</t>
        </r>
      </text>
    </comment>
    <comment ref="AL81" authorId="1" shapeId="0" xr:uid="{B3DA9D95-7865-4E7D-BB6F-2F02B9188658}">
      <text>
        <r>
          <rPr>
            <b/>
            <sz val="9"/>
            <color indexed="81"/>
            <rFont val="ＭＳ Ｐゴシック"/>
            <family val="3"/>
            <charset val="128"/>
          </rPr>
          <t xml:space="preserve">勤務期間を記入してください
</t>
        </r>
      </text>
    </comment>
    <comment ref="BP81" authorId="1" shapeId="0" xr:uid="{B5D578C6-F044-4023-AB11-E24A36CF3A08}">
      <text>
        <r>
          <rPr>
            <b/>
            <sz val="9"/>
            <color indexed="81"/>
            <rFont val="ＭＳ Ｐゴシック"/>
            <family val="3"/>
            <charset val="128"/>
          </rPr>
          <t xml:space="preserve">勤務期間を記入してください
</t>
        </r>
      </text>
    </comment>
    <comment ref="H82" authorId="1" shapeId="0" xr:uid="{00000000-0006-0000-0800-000044000000}">
      <text>
        <r>
          <rPr>
            <b/>
            <sz val="9"/>
            <color indexed="81"/>
            <rFont val="ＭＳ Ｐゴシック"/>
            <family val="3"/>
            <charset val="128"/>
          </rPr>
          <t>常勤勤務以外の場合は勤務形態を記入してください
【記載例】
・週○日　9:00～15:00
・火・金　10:00～15:00　等</t>
        </r>
        <r>
          <rPr>
            <sz val="9"/>
            <color indexed="81"/>
            <rFont val="ＭＳ Ｐゴシック"/>
            <family val="3"/>
            <charset val="128"/>
          </rPr>
          <t xml:space="preserve">
</t>
        </r>
      </text>
    </comment>
    <comment ref="AL82" authorId="1" shapeId="0" xr:uid="{8D6ACF52-C2E7-4A69-B208-7ED1435D49EE}">
      <text>
        <r>
          <rPr>
            <b/>
            <sz val="9"/>
            <color indexed="81"/>
            <rFont val="ＭＳ Ｐゴシック"/>
            <family val="3"/>
            <charset val="128"/>
          </rPr>
          <t>常勤勤務以外の場合は勤務形態を記入してください
【記載例】
・週○日　9:00～15:00
・火・金　10:00～15:00　等</t>
        </r>
        <r>
          <rPr>
            <sz val="9"/>
            <color indexed="81"/>
            <rFont val="ＭＳ Ｐゴシック"/>
            <family val="3"/>
            <charset val="128"/>
          </rPr>
          <t xml:space="preserve">
</t>
        </r>
      </text>
    </comment>
    <comment ref="BP82" authorId="1" shapeId="0" xr:uid="{49992C53-7BAF-4E10-93EB-E60C9846905A}">
      <text>
        <r>
          <rPr>
            <b/>
            <sz val="9"/>
            <color indexed="81"/>
            <rFont val="ＭＳ Ｐゴシック"/>
            <family val="3"/>
            <charset val="128"/>
          </rPr>
          <t>常勤勤務以外の場合は勤務形態を記入してください
【記載例】
・週○日　9:00～15:00
・火・金　10:00～15:00　等</t>
        </r>
        <r>
          <rPr>
            <sz val="9"/>
            <color indexed="81"/>
            <rFont val="ＭＳ Ｐゴシック"/>
            <family val="3"/>
            <charset val="128"/>
          </rPr>
          <t xml:space="preserve">
</t>
        </r>
      </text>
    </comment>
    <comment ref="H83" authorId="1" shapeId="0" xr:uid="{00000000-0006-0000-0800-000045000000}">
      <text>
        <r>
          <rPr>
            <b/>
            <sz val="9"/>
            <color indexed="81"/>
            <rFont val="ＭＳ Ｐゴシック"/>
            <family val="3"/>
            <charset val="128"/>
          </rPr>
          <t xml:space="preserve">勤務期間を記入してください
</t>
        </r>
      </text>
    </comment>
    <comment ref="AL83" authorId="1" shapeId="0" xr:uid="{AC9B4644-C9AB-488F-9741-9422CE8FD1C3}">
      <text>
        <r>
          <rPr>
            <b/>
            <sz val="9"/>
            <color indexed="81"/>
            <rFont val="ＭＳ Ｐゴシック"/>
            <family val="3"/>
            <charset val="128"/>
          </rPr>
          <t xml:space="preserve">勤務期間を記入してください
</t>
        </r>
      </text>
    </comment>
    <comment ref="BP83" authorId="1" shapeId="0" xr:uid="{3AB250D8-7AE0-4E30-A982-ABBC2C8F5E72}">
      <text>
        <r>
          <rPr>
            <b/>
            <sz val="9"/>
            <color indexed="81"/>
            <rFont val="ＭＳ Ｐゴシック"/>
            <family val="3"/>
            <charset val="128"/>
          </rPr>
          <t xml:space="preserve">勤務期間を記入してください
</t>
        </r>
      </text>
    </comment>
    <comment ref="H84" authorId="1" shapeId="0" xr:uid="{00000000-0006-0000-0800-000046000000}">
      <text>
        <r>
          <rPr>
            <b/>
            <sz val="9"/>
            <color indexed="81"/>
            <rFont val="ＭＳ Ｐゴシック"/>
            <family val="3"/>
            <charset val="128"/>
          </rPr>
          <t>常勤勤務以外の場合は勤務形態を記入してください
【記載例】
・週○日　9:00～15:00
・火・金　10:00～15:00　等</t>
        </r>
        <r>
          <rPr>
            <sz val="9"/>
            <color indexed="81"/>
            <rFont val="ＭＳ Ｐゴシック"/>
            <family val="3"/>
            <charset val="128"/>
          </rPr>
          <t xml:space="preserve">
</t>
        </r>
      </text>
    </comment>
    <comment ref="AL84" authorId="1" shapeId="0" xr:uid="{5201151F-76A4-4F0B-9D78-F2814CA90962}">
      <text>
        <r>
          <rPr>
            <b/>
            <sz val="9"/>
            <color indexed="81"/>
            <rFont val="ＭＳ Ｐゴシック"/>
            <family val="3"/>
            <charset val="128"/>
          </rPr>
          <t>常勤勤務以外の場合は勤務形態を記入してください
【記載例】
・週○日　9:00～15:00
・火・金　10:00～15:00　等</t>
        </r>
        <r>
          <rPr>
            <sz val="9"/>
            <color indexed="81"/>
            <rFont val="ＭＳ Ｐゴシック"/>
            <family val="3"/>
            <charset val="128"/>
          </rPr>
          <t xml:space="preserve">
</t>
        </r>
      </text>
    </comment>
    <comment ref="BP84" authorId="1" shapeId="0" xr:uid="{9A4B0FDF-4FA8-48EF-BDDA-96FED11B903F}">
      <text>
        <r>
          <rPr>
            <b/>
            <sz val="9"/>
            <color indexed="81"/>
            <rFont val="ＭＳ Ｐゴシック"/>
            <family val="3"/>
            <charset val="128"/>
          </rPr>
          <t>常勤勤務以外の場合は勤務形態を記入してください
【記載例】
・週○日　9:00～15:00
・火・金　10:00～15:00　等</t>
        </r>
        <r>
          <rPr>
            <sz val="9"/>
            <color indexed="81"/>
            <rFont val="ＭＳ Ｐゴシック"/>
            <family val="3"/>
            <charset val="128"/>
          </rPr>
          <t xml:space="preserve">
</t>
        </r>
      </text>
    </comment>
    <comment ref="H85" authorId="1" shapeId="0" xr:uid="{00000000-0006-0000-0800-000047000000}">
      <text>
        <r>
          <rPr>
            <b/>
            <sz val="9"/>
            <color indexed="81"/>
            <rFont val="ＭＳ Ｐゴシック"/>
            <family val="3"/>
            <charset val="128"/>
          </rPr>
          <t xml:space="preserve">勤務期間を記入してください
</t>
        </r>
      </text>
    </comment>
    <comment ref="AL85" authorId="1" shapeId="0" xr:uid="{E9FFC885-EF3B-4A00-915C-644E2FE7E60F}">
      <text>
        <r>
          <rPr>
            <b/>
            <sz val="9"/>
            <color indexed="81"/>
            <rFont val="ＭＳ Ｐゴシック"/>
            <family val="3"/>
            <charset val="128"/>
          </rPr>
          <t xml:space="preserve">勤務期間を記入してください
</t>
        </r>
      </text>
    </comment>
    <comment ref="BP85" authorId="1" shapeId="0" xr:uid="{0AB369E3-114B-427F-8788-8D8D5CE29EDA}">
      <text>
        <r>
          <rPr>
            <b/>
            <sz val="9"/>
            <color indexed="81"/>
            <rFont val="ＭＳ Ｐゴシック"/>
            <family val="3"/>
            <charset val="128"/>
          </rPr>
          <t xml:space="preserve">勤務期間を記入してください
</t>
        </r>
      </text>
    </comment>
    <comment ref="H86" authorId="1" shapeId="0" xr:uid="{00000000-0006-0000-0800-000048000000}">
      <text>
        <r>
          <rPr>
            <b/>
            <sz val="9"/>
            <color indexed="81"/>
            <rFont val="ＭＳ Ｐゴシック"/>
            <family val="3"/>
            <charset val="128"/>
          </rPr>
          <t>常勤勤務以外の場合は勤務形態を記入してください
【記載例】
・週○日　9:00～15:00
・火・金　10:00～15:00　等</t>
        </r>
        <r>
          <rPr>
            <sz val="9"/>
            <color indexed="81"/>
            <rFont val="ＭＳ Ｐゴシック"/>
            <family val="3"/>
            <charset val="128"/>
          </rPr>
          <t xml:space="preserve">
</t>
        </r>
      </text>
    </comment>
    <comment ref="AL86" authorId="1" shapeId="0" xr:uid="{1149E770-3298-45AE-9960-22D1D4329344}">
      <text>
        <r>
          <rPr>
            <b/>
            <sz val="9"/>
            <color indexed="81"/>
            <rFont val="ＭＳ Ｐゴシック"/>
            <family val="3"/>
            <charset val="128"/>
          </rPr>
          <t>常勤勤務以外の場合は勤務形態を記入してください
【記載例】
・週○日　9:00～15:00
・火・金　10:00～15:00　等</t>
        </r>
        <r>
          <rPr>
            <sz val="9"/>
            <color indexed="81"/>
            <rFont val="ＭＳ Ｐゴシック"/>
            <family val="3"/>
            <charset val="128"/>
          </rPr>
          <t xml:space="preserve">
</t>
        </r>
      </text>
    </comment>
    <comment ref="BP86" authorId="1" shapeId="0" xr:uid="{95F0C827-03FC-4A8F-BF45-970608CB6C09}">
      <text>
        <r>
          <rPr>
            <b/>
            <sz val="9"/>
            <color indexed="81"/>
            <rFont val="ＭＳ Ｐゴシック"/>
            <family val="3"/>
            <charset val="128"/>
          </rPr>
          <t>常勤勤務以外の場合は勤務形態を記入してください
【記載例】
・週○日　9:00～15:00
・火・金　10:00～15:00　等</t>
        </r>
        <r>
          <rPr>
            <sz val="9"/>
            <color indexed="81"/>
            <rFont val="ＭＳ Ｐゴシック"/>
            <family val="3"/>
            <charset val="128"/>
          </rPr>
          <t xml:space="preserve">
</t>
        </r>
      </text>
    </comment>
    <comment ref="H87" authorId="1" shapeId="0" xr:uid="{00000000-0006-0000-0800-000049000000}">
      <text>
        <r>
          <rPr>
            <b/>
            <sz val="9"/>
            <color indexed="81"/>
            <rFont val="ＭＳ Ｐゴシック"/>
            <family val="3"/>
            <charset val="128"/>
          </rPr>
          <t xml:space="preserve">勤務期間を記入してください
</t>
        </r>
      </text>
    </comment>
    <comment ref="AL87" authorId="1" shapeId="0" xr:uid="{542D061C-FE2F-4184-9CA8-8EE3CD7C87D5}">
      <text>
        <r>
          <rPr>
            <b/>
            <sz val="9"/>
            <color indexed="81"/>
            <rFont val="ＭＳ Ｐゴシック"/>
            <family val="3"/>
            <charset val="128"/>
          </rPr>
          <t xml:space="preserve">勤務期間を記入してください
</t>
        </r>
      </text>
    </comment>
    <comment ref="BP87" authorId="1" shapeId="0" xr:uid="{3CC4775F-1EAC-4AFA-9F1E-0EA56B1A6E0B}">
      <text>
        <r>
          <rPr>
            <b/>
            <sz val="9"/>
            <color indexed="81"/>
            <rFont val="ＭＳ Ｐゴシック"/>
            <family val="3"/>
            <charset val="128"/>
          </rPr>
          <t xml:space="preserve">勤務期間を記入してください
</t>
        </r>
      </text>
    </comment>
    <comment ref="H88" authorId="1" shapeId="0" xr:uid="{00000000-0006-0000-0800-00004A000000}">
      <text>
        <r>
          <rPr>
            <b/>
            <sz val="9"/>
            <color indexed="81"/>
            <rFont val="ＭＳ Ｐゴシック"/>
            <family val="3"/>
            <charset val="128"/>
          </rPr>
          <t>常勤勤務以外の場合は勤務形態を記入してください
【記載例】
・週○日　9:00～15:00
・火・金　10:00～15:00　等</t>
        </r>
        <r>
          <rPr>
            <sz val="9"/>
            <color indexed="81"/>
            <rFont val="ＭＳ Ｐゴシック"/>
            <family val="3"/>
            <charset val="128"/>
          </rPr>
          <t xml:space="preserve">
</t>
        </r>
      </text>
    </comment>
    <comment ref="AL88" authorId="1" shapeId="0" xr:uid="{AFF0A57A-7C86-45C8-8B73-01870382398F}">
      <text>
        <r>
          <rPr>
            <b/>
            <sz val="9"/>
            <color indexed="81"/>
            <rFont val="ＭＳ Ｐゴシック"/>
            <family val="3"/>
            <charset val="128"/>
          </rPr>
          <t>常勤勤務以外の場合は勤務形態を記入してください
【記載例】
・週○日　9:00～15:00
・火・金　10:00～15:00　等</t>
        </r>
        <r>
          <rPr>
            <sz val="9"/>
            <color indexed="81"/>
            <rFont val="ＭＳ Ｐゴシック"/>
            <family val="3"/>
            <charset val="128"/>
          </rPr>
          <t xml:space="preserve">
</t>
        </r>
      </text>
    </comment>
    <comment ref="BP88" authorId="1" shapeId="0" xr:uid="{E03F7152-8375-4D22-8B01-8328A30BED65}">
      <text>
        <r>
          <rPr>
            <b/>
            <sz val="9"/>
            <color indexed="81"/>
            <rFont val="ＭＳ Ｐゴシック"/>
            <family val="3"/>
            <charset val="128"/>
          </rPr>
          <t>常勤勤務以外の場合は勤務形態を記入してください
【記載例】
・週○日　9:00～15:00
・火・金　10:00～15:00　等</t>
        </r>
        <r>
          <rPr>
            <sz val="9"/>
            <color indexed="81"/>
            <rFont val="ＭＳ Ｐゴシック"/>
            <family val="3"/>
            <charset val="128"/>
          </rPr>
          <t xml:space="preserve">
</t>
        </r>
      </text>
    </comment>
    <comment ref="H89" authorId="1" shapeId="0" xr:uid="{00000000-0006-0000-0800-00004B000000}">
      <text>
        <r>
          <rPr>
            <b/>
            <sz val="9"/>
            <color indexed="81"/>
            <rFont val="ＭＳ Ｐゴシック"/>
            <family val="3"/>
            <charset val="128"/>
          </rPr>
          <t xml:space="preserve">勤務期間を記入してください
</t>
        </r>
      </text>
    </comment>
    <comment ref="AL89" authorId="1" shapeId="0" xr:uid="{0EEBF8DE-2C2D-4916-B772-9399AAB04484}">
      <text>
        <r>
          <rPr>
            <b/>
            <sz val="9"/>
            <color indexed="81"/>
            <rFont val="ＭＳ Ｐゴシック"/>
            <family val="3"/>
            <charset val="128"/>
          </rPr>
          <t xml:space="preserve">勤務期間を記入してください
</t>
        </r>
      </text>
    </comment>
    <comment ref="BP89" authorId="1" shapeId="0" xr:uid="{F5D90F3E-02AC-4FBB-844F-8104CC711679}">
      <text>
        <r>
          <rPr>
            <b/>
            <sz val="9"/>
            <color indexed="81"/>
            <rFont val="ＭＳ Ｐゴシック"/>
            <family val="3"/>
            <charset val="128"/>
          </rPr>
          <t xml:space="preserve">勤務期間を記入してください
</t>
        </r>
      </text>
    </comment>
    <comment ref="H90" authorId="1" shapeId="0" xr:uid="{00000000-0006-0000-0800-00004C000000}">
      <text>
        <r>
          <rPr>
            <b/>
            <sz val="9"/>
            <color indexed="81"/>
            <rFont val="ＭＳ Ｐゴシック"/>
            <family val="3"/>
            <charset val="128"/>
          </rPr>
          <t>常勤勤務以外の場合は勤務形態を記入してください
【記載例】
・週○日　9:00～15:00
・火・金　10:00～15:00　等</t>
        </r>
        <r>
          <rPr>
            <sz val="9"/>
            <color indexed="81"/>
            <rFont val="ＭＳ Ｐゴシック"/>
            <family val="3"/>
            <charset val="128"/>
          </rPr>
          <t xml:space="preserve">
</t>
        </r>
      </text>
    </comment>
    <comment ref="AL90" authorId="1" shapeId="0" xr:uid="{9FF43207-BDD4-4BC5-B5EF-5D02A1F42D04}">
      <text>
        <r>
          <rPr>
            <b/>
            <sz val="9"/>
            <color indexed="81"/>
            <rFont val="ＭＳ Ｐゴシック"/>
            <family val="3"/>
            <charset val="128"/>
          </rPr>
          <t>常勤勤務以外の場合は勤務形態を記入してください
【記載例】
・週○日　9:00～15:00
・火・金　10:00～15:00　等</t>
        </r>
        <r>
          <rPr>
            <sz val="9"/>
            <color indexed="81"/>
            <rFont val="ＭＳ Ｐゴシック"/>
            <family val="3"/>
            <charset val="128"/>
          </rPr>
          <t xml:space="preserve">
</t>
        </r>
      </text>
    </comment>
    <comment ref="BP90" authorId="1" shapeId="0" xr:uid="{03880C8B-0075-4C93-9F39-A2FACBF7B059}">
      <text>
        <r>
          <rPr>
            <b/>
            <sz val="9"/>
            <color indexed="81"/>
            <rFont val="ＭＳ Ｐゴシック"/>
            <family val="3"/>
            <charset val="128"/>
          </rPr>
          <t>常勤勤務以外の場合は勤務形態を記入してください
【記載例】
・週○日　9:00～15:00
・火・金　10:00～15:00　等</t>
        </r>
        <r>
          <rPr>
            <sz val="9"/>
            <color indexed="81"/>
            <rFont val="ＭＳ Ｐゴシック"/>
            <family val="3"/>
            <charset val="128"/>
          </rPr>
          <t xml:space="preserve">
</t>
        </r>
      </text>
    </comment>
    <comment ref="H91" authorId="1" shapeId="0" xr:uid="{00000000-0006-0000-0800-00004D000000}">
      <text>
        <r>
          <rPr>
            <b/>
            <sz val="9"/>
            <color indexed="81"/>
            <rFont val="ＭＳ Ｐゴシック"/>
            <family val="3"/>
            <charset val="128"/>
          </rPr>
          <t xml:space="preserve">勤務期間を記入してください
</t>
        </r>
      </text>
    </comment>
    <comment ref="AL91" authorId="1" shapeId="0" xr:uid="{EC438355-B663-4838-8177-C52CA80353C4}">
      <text>
        <r>
          <rPr>
            <b/>
            <sz val="9"/>
            <color indexed="81"/>
            <rFont val="ＭＳ Ｐゴシック"/>
            <family val="3"/>
            <charset val="128"/>
          </rPr>
          <t xml:space="preserve">勤務期間を記入してください
</t>
        </r>
      </text>
    </comment>
    <comment ref="BP91" authorId="1" shapeId="0" xr:uid="{0C8A83C7-3AA1-408F-84A1-198D28B9D073}">
      <text>
        <r>
          <rPr>
            <b/>
            <sz val="9"/>
            <color indexed="81"/>
            <rFont val="ＭＳ Ｐゴシック"/>
            <family val="3"/>
            <charset val="128"/>
          </rPr>
          <t xml:space="preserve">勤務期間を記入してください
</t>
        </r>
      </text>
    </comment>
    <comment ref="H92" authorId="1" shapeId="0" xr:uid="{00000000-0006-0000-0800-00004E000000}">
      <text>
        <r>
          <rPr>
            <b/>
            <sz val="9"/>
            <color indexed="81"/>
            <rFont val="ＭＳ Ｐゴシック"/>
            <family val="3"/>
            <charset val="128"/>
          </rPr>
          <t>常勤勤務以外の場合は勤務形態を記入してください
【記載例】
・週○日　9:00～15:00
・火・金　10:00～15:00　等</t>
        </r>
        <r>
          <rPr>
            <sz val="9"/>
            <color indexed="81"/>
            <rFont val="ＭＳ Ｐゴシック"/>
            <family val="3"/>
            <charset val="128"/>
          </rPr>
          <t xml:space="preserve">
</t>
        </r>
      </text>
    </comment>
    <comment ref="AL92" authorId="1" shapeId="0" xr:uid="{61EAA00E-7EDC-412B-91C6-966E09F88706}">
      <text>
        <r>
          <rPr>
            <b/>
            <sz val="9"/>
            <color indexed="81"/>
            <rFont val="ＭＳ Ｐゴシック"/>
            <family val="3"/>
            <charset val="128"/>
          </rPr>
          <t>常勤勤務以外の場合は勤務形態を記入してください
【記載例】
・週○日　9:00～15:00
・火・金　10:00～15:00　等</t>
        </r>
        <r>
          <rPr>
            <sz val="9"/>
            <color indexed="81"/>
            <rFont val="ＭＳ Ｐゴシック"/>
            <family val="3"/>
            <charset val="128"/>
          </rPr>
          <t xml:space="preserve">
</t>
        </r>
      </text>
    </comment>
    <comment ref="BP92" authorId="1" shapeId="0" xr:uid="{D82FF1B0-5279-4EAC-B208-CD87D9EC0E8B}">
      <text>
        <r>
          <rPr>
            <b/>
            <sz val="9"/>
            <color indexed="81"/>
            <rFont val="ＭＳ Ｐゴシック"/>
            <family val="3"/>
            <charset val="128"/>
          </rPr>
          <t>常勤勤務以外の場合は勤務形態を記入してください
【記載例】
・週○日　9:00～15:00
・火・金　10:00～15:00　等</t>
        </r>
        <r>
          <rPr>
            <sz val="9"/>
            <color indexed="81"/>
            <rFont val="ＭＳ Ｐゴシック"/>
            <family val="3"/>
            <charset val="128"/>
          </rPr>
          <t xml:space="preserve">
</t>
        </r>
      </text>
    </comment>
    <comment ref="H93" authorId="1" shapeId="0" xr:uid="{00000000-0006-0000-0800-00004F000000}">
      <text>
        <r>
          <rPr>
            <b/>
            <sz val="9"/>
            <color indexed="81"/>
            <rFont val="ＭＳ Ｐゴシック"/>
            <family val="3"/>
            <charset val="128"/>
          </rPr>
          <t xml:space="preserve">勤務期間を記入してください
</t>
        </r>
      </text>
    </comment>
    <comment ref="AL93" authorId="1" shapeId="0" xr:uid="{B836F500-8819-49C2-B7AF-BBFB30D31F65}">
      <text>
        <r>
          <rPr>
            <b/>
            <sz val="9"/>
            <color indexed="81"/>
            <rFont val="ＭＳ Ｐゴシック"/>
            <family val="3"/>
            <charset val="128"/>
          </rPr>
          <t xml:space="preserve">勤務期間を記入してください
</t>
        </r>
      </text>
    </comment>
    <comment ref="BP93" authorId="1" shapeId="0" xr:uid="{D096C68B-E3CE-4B25-9428-CAA04F1A27C6}">
      <text>
        <r>
          <rPr>
            <b/>
            <sz val="9"/>
            <color indexed="81"/>
            <rFont val="ＭＳ Ｐゴシック"/>
            <family val="3"/>
            <charset val="128"/>
          </rPr>
          <t xml:space="preserve">勤務期間を記入してください
</t>
        </r>
      </text>
    </comment>
    <comment ref="H94" authorId="1" shapeId="0" xr:uid="{00000000-0006-0000-0800-000050000000}">
      <text>
        <r>
          <rPr>
            <b/>
            <sz val="9"/>
            <color indexed="81"/>
            <rFont val="ＭＳ Ｐゴシック"/>
            <family val="3"/>
            <charset val="128"/>
          </rPr>
          <t>常勤勤務以外の場合は勤務形態を記入してください
【記載例】
・週○日　9:00～15:00
・火・金　10:00～15:00　等</t>
        </r>
        <r>
          <rPr>
            <sz val="9"/>
            <color indexed="81"/>
            <rFont val="ＭＳ Ｐゴシック"/>
            <family val="3"/>
            <charset val="128"/>
          </rPr>
          <t xml:space="preserve">
</t>
        </r>
      </text>
    </comment>
    <comment ref="AL94" authorId="1" shapeId="0" xr:uid="{84CB65F8-B8A2-4B6B-BC71-69F3EAFE77BF}">
      <text>
        <r>
          <rPr>
            <b/>
            <sz val="9"/>
            <color indexed="81"/>
            <rFont val="ＭＳ Ｐゴシック"/>
            <family val="3"/>
            <charset val="128"/>
          </rPr>
          <t>常勤勤務以外の場合は勤務形態を記入してください
【記載例】
・週○日　9:00～15:00
・火・金　10:00～15:00　等</t>
        </r>
        <r>
          <rPr>
            <sz val="9"/>
            <color indexed="81"/>
            <rFont val="ＭＳ Ｐゴシック"/>
            <family val="3"/>
            <charset val="128"/>
          </rPr>
          <t xml:space="preserve">
</t>
        </r>
      </text>
    </comment>
    <comment ref="BP94" authorId="1" shapeId="0" xr:uid="{FE78A084-43FE-4072-8A1A-ED4DF53CC413}">
      <text>
        <r>
          <rPr>
            <b/>
            <sz val="9"/>
            <color indexed="81"/>
            <rFont val="ＭＳ Ｐゴシック"/>
            <family val="3"/>
            <charset val="128"/>
          </rPr>
          <t>常勤勤務以外の場合は勤務形態を記入してください
【記載例】
・週○日　9:00～15:00
・火・金　10:00～15:00　等</t>
        </r>
        <r>
          <rPr>
            <sz val="9"/>
            <color indexed="81"/>
            <rFont val="ＭＳ Ｐゴシック"/>
            <family val="3"/>
            <charset val="128"/>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事務センター</author>
  </authors>
  <commentList>
    <comment ref="L9" authorId="0" shapeId="0" xr:uid="{A7214F6D-2397-4CD4-9E9C-49FB7252F1B7}">
      <text>
        <r>
          <rPr>
            <sz val="11"/>
            <color indexed="81"/>
            <rFont val="ＭＳ Ｐゴシック"/>
            <family val="3"/>
            <charset val="128"/>
          </rPr>
          <t xml:space="preserve">常勤職員換算数を記入すること。
自動的に（）表示になります。
</t>
        </r>
      </text>
    </comment>
    <comment ref="O9" authorId="0" shapeId="0" xr:uid="{3129968F-0104-4856-B648-3C677DEE2D09}">
      <text>
        <r>
          <rPr>
            <sz val="11"/>
            <color indexed="81"/>
            <rFont val="ＭＳ Ｐゴシック"/>
            <family val="3"/>
            <charset val="128"/>
          </rPr>
          <t xml:space="preserve">常勤職員換算数を記入すること。
自動的に（）表示になります。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事務センター</author>
    <author>兵庫県</author>
  </authors>
  <commentList>
    <comment ref="F8" authorId="0" shapeId="0" xr:uid="{629AD09E-40DF-4B5A-A642-AC222965E668}">
      <text>
        <r>
          <rPr>
            <b/>
            <sz val="9"/>
            <color indexed="10"/>
            <rFont val="ＭＳ Ｐゴシック"/>
            <family val="3"/>
            <charset val="128"/>
          </rPr>
          <t>保育所の所在地</t>
        </r>
        <r>
          <rPr>
            <b/>
            <sz val="9"/>
            <color indexed="81"/>
            <rFont val="ＭＳ Ｐゴシック"/>
            <family val="3"/>
            <charset val="128"/>
          </rPr>
          <t xml:space="preserve">
を記入してください。</t>
        </r>
      </text>
    </comment>
    <comment ref="J8" authorId="1" shapeId="0" xr:uid="{00000000-0006-0000-0900-000002000000}">
      <text>
        <r>
          <rPr>
            <sz val="9"/>
            <color indexed="81"/>
            <rFont val="ＭＳ Ｐゴシック"/>
            <family val="3"/>
            <charset val="128"/>
          </rPr>
          <t xml:space="preserve">数字のみ記入してください。
</t>
        </r>
      </text>
    </comment>
    <comment ref="H30" authorId="0" shapeId="0" xr:uid="{00000000-0006-0000-0900-000003000000}">
      <text>
        <r>
          <rPr>
            <b/>
            <sz val="9"/>
            <color indexed="81"/>
            <rFont val="ＭＳ Ｐゴシック"/>
            <family val="3"/>
            <charset val="128"/>
          </rPr>
          <t>入力は、全角、半角どちらでも構いません。</t>
        </r>
      </text>
    </comment>
  </commentList>
</comments>
</file>

<file path=xl/sharedStrings.xml><?xml version="1.0" encoding="utf-8"?>
<sst xmlns="http://schemas.openxmlformats.org/spreadsheetml/2006/main" count="1806" uniqueCount="941">
  <si>
    <t>　・　このシーﾄは印刷の必要はありません。</t>
    <rPh sb="9" eb="11">
      <t>インサツ</t>
    </rPh>
    <rPh sb="12" eb="14">
      <t>ヒツヨウ</t>
    </rPh>
    <phoneticPr fontId="26"/>
  </si>
  <si>
    <t>①</t>
    <phoneticPr fontId="24"/>
  </si>
  <si>
    <t>（記載例）</t>
    <rPh sb="1" eb="4">
      <t>キサイレイ</t>
    </rPh>
    <phoneticPr fontId="24"/>
  </si>
  <si>
    <t>病院名</t>
    <rPh sb="0" eb="2">
      <t>ビョウイン</t>
    </rPh>
    <rPh sb="2" eb="3">
      <t>メイ</t>
    </rPh>
    <phoneticPr fontId="24"/>
  </si>
  <si>
    <t>○○病院</t>
    <rPh sb="2" eb="4">
      <t>ビョウイン</t>
    </rPh>
    <phoneticPr fontId="24"/>
  </si>
  <si>
    <t>A型特例</t>
    <rPh sb="1" eb="2">
      <t>ガタ</t>
    </rPh>
    <rPh sb="2" eb="4">
      <t>トクレイ</t>
    </rPh>
    <phoneticPr fontId="24"/>
  </si>
  <si>
    <t>種別</t>
    <rPh sb="0" eb="2">
      <t>シュベツ</t>
    </rPh>
    <phoneticPr fontId="24"/>
  </si>
  <si>
    <t>A型</t>
    <rPh sb="1" eb="2">
      <t>ガタ</t>
    </rPh>
    <phoneticPr fontId="24"/>
  </si>
  <si>
    <t>設置区分</t>
    <rPh sb="0" eb="2">
      <t>セッチ</t>
    </rPh>
    <rPh sb="2" eb="4">
      <t>クブン</t>
    </rPh>
    <phoneticPr fontId="24"/>
  </si>
  <si>
    <t>保育施設名</t>
    <rPh sb="0" eb="2">
      <t>ホイク</t>
    </rPh>
    <rPh sb="2" eb="4">
      <t>シセツ</t>
    </rPh>
    <rPh sb="4" eb="5">
      <t>メイ</t>
    </rPh>
    <phoneticPr fontId="24"/>
  </si>
  <si>
    <t>直営</t>
    <rPh sb="0" eb="2">
      <t>チョクエイ</t>
    </rPh>
    <phoneticPr fontId="24"/>
  </si>
  <si>
    <t>②</t>
    <phoneticPr fontId="24"/>
  </si>
  <si>
    <t>医療法人</t>
    <rPh sb="0" eb="4">
      <t>イリョウホウジン</t>
    </rPh>
    <phoneticPr fontId="24"/>
  </si>
  <si>
    <t>社会福祉法人</t>
    <rPh sb="0" eb="2">
      <t>シャカイ</t>
    </rPh>
    <rPh sb="2" eb="4">
      <t>フクシ</t>
    </rPh>
    <rPh sb="4" eb="6">
      <t>ホウジン</t>
    </rPh>
    <phoneticPr fontId="24"/>
  </si>
  <si>
    <t>社福</t>
    <rPh sb="0" eb="2">
      <t>シャフク</t>
    </rPh>
    <phoneticPr fontId="24"/>
  </si>
  <si>
    <t>一般社団法人</t>
    <rPh sb="0" eb="2">
      <t>イッパン</t>
    </rPh>
    <rPh sb="2" eb="6">
      <t>シャダンホウジン</t>
    </rPh>
    <phoneticPr fontId="24"/>
  </si>
  <si>
    <t>社団</t>
    <rPh sb="0" eb="2">
      <t>シャダン</t>
    </rPh>
    <phoneticPr fontId="24"/>
  </si>
  <si>
    <t>一般財団法人</t>
    <rPh sb="0" eb="2">
      <t>イッパン</t>
    </rPh>
    <rPh sb="2" eb="4">
      <t>ザイダン</t>
    </rPh>
    <rPh sb="4" eb="6">
      <t>ホウジン</t>
    </rPh>
    <phoneticPr fontId="24"/>
  </si>
  <si>
    <t>財団</t>
    <rPh sb="0" eb="2">
      <t>ザイダン</t>
    </rPh>
    <phoneticPr fontId="24"/>
  </si>
  <si>
    <t>医師会</t>
    <rPh sb="0" eb="3">
      <t>イシカイ</t>
    </rPh>
    <phoneticPr fontId="24"/>
  </si>
  <si>
    <t>その他の法人</t>
    <rPh sb="2" eb="3">
      <t>タ</t>
    </rPh>
    <rPh sb="4" eb="6">
      <t>ホウジン</t>
    </rPh>
    <phoneticPr fontId="24"/>
  </si>
  <si>
    <t>その他</t>
    <rPh sb="2" eb="3">
      <t>タ</t>
    </rPh>
    <phoneticPr fontId="24"/>
  </si>
  <si>
    <t>個人</t>
    <rPh sb="0" eb="2">
      <t>コジン</t>
    </rPh>
    <phoneticPr fontId="24"/>
  </si>
  <si>
    <t>以上で、入力作業終了です。</t>
    <rPh sb="0" eb="2">
      <t>イジョウ</t>
    </rPh>
    <rPh sb="4" eb="6">
      <t>ニュウリョク</t>
    </rPh>
    <rPh sb="6" eb="8">
      <t>サギョウ</t>
    </rPh>
    <rPh sb="8" eb="10">
      <t>シュウリョウ</t>
    </rPh>
    <phoneticPr fontId="24"/>
  </si>
  <si>
    <t>◎</t>
    <phoneticPr fontId="24"/>
  </si>
  <si>
    <t>提出期限</t>
    <rPh sb="0" eb="2">
      <t>テイシュツ</t>
    </rPh>
    <rPh sb="2" eb="4">
      <t>キゲン</t>
    </rPh>
    <phoneticPr fontId="24"/>
  </si>
  <si>
    <t>提出先・照会先</t>
    <rPh sb="0" eb="3">
      <t>テイシュツサキ</t>
    </rPh>
    <rPh sb="4" eb="6">
      <t>ショウカイ</t>
    </rPh>
    <rPh sb="6" eb="7">
      <t>サキ</t>
    </rPh>
    <phoneticPr fontId="24"/>
  </si>
  <si>
    <t>入力上の注意</t>
    <rPh sb="0" eb="2">
      <t>ニュウリョク</t>
    </rPh>
    <rPh sb="2" eb="3">
      <t>ジョウ</t>
    </rPh>
    <rPh sb="4" eb="6">
      <t>チュウイ</t>
    </rPh>
    <phoneticPr fontId="26"/>
  </si>
  <si>
    <t>　　日付、住所、団体名（法人及び病院名）、代表者名（職氏名）など、入力マニュアルから設定しています。正しく表示されているか確認ください。</t>
    <rPh sb="2" eb="4">
      <t>ヒヅケ</t>
    </rPh>
    <rPh sb="5" eb="7">
      <t>ジュウショ</t>
    </rPh>
    <rPh sb="8" eb="11">
      <t>ダンタイメイ</t>
    </rPh>
    <rPh sb="12" eb="14">
      <t>ホウジン</t>
    </rPh>
    <rPh sb="14" eb="15">
      <t>オヨ</t>
    </rPh>
    <rPh sb="16" eb="18">
      <t>ビョウイン</t>
    </rPh>
    <rPh sb="18" eb="19">
      <t>メイ</t>
    </rPh>
    <rPh sb="21" eb="24">
      <t>ダイヒョウシャ</t>
    </rPh>
    <rPh sb="24" eb="25">
      <t>メイ</t>
    </rPh>
    <rPh sb="26" eb="29">
      <t>ショクシメイ</t>
    </rPh>
    <rPh sb="33" eb="35">
      <t>ニュウリョク</t>
    </rPh>
    <rPh sb="42" eb="44">
      <t>セッテイ</t>
    </rPh>
    <rPh sb="50" eb="51">
      <t>タダ</t>
    </rPh>
    <rPh sb="53" eb="55">
      <t>ヒョウジ</t>
    </rPh>
    <rPh sb="61" eb="63">
      <t>カクニン</t>
    </rPh>
    <phoneticPr fontId="24"/>
  </si>
  <si>
    <t>様式第１号（第３条関係）</t>
    <rPh sb="0" eb="2">
      <t>ヨウシキ</t>
    </rPh>
    <rPh sb="2" eb="3">
      <t>ダイ</t>
    </rPh>
    <rPh sb="4" eb="5">
      <t>ゴウ</t>
    </rPh>
    <rPh sb="6" eb="7">
      <t>ダイ</t>
    </rPh>
    <rPh sb="8" eb="9">
      <t>ジョウ</t>
    </rPh>
    <rPh sb="9" eb="11">
      <t>カンケイ</t>
    </rPh>
    <phoneticPr fontId="24"/>
  </si>
  <si>
    <t xml:space="preserve"> 補　助　金　交　付　申　請　書</t>
    <rPh sb="1" eb="6">
      <t>ホジョキン</t>
    </rPh>
    <rPh sb="7" eb="10">
      <t>コウフ</t>
    </rPh>
    <rPh sb="11" eb="16">
      <t>シンセイショ</t>
    </rPh>
    <phoneticPr fontId="24"/>
  </si>
  <si>
    <t>住所</t>
    <rPh sb="0" eb="2">
      <t>ジュウショ</t>
    </rPh>
    <phoneticPr fontId="24"/>
  </si>
  <si>
    <t>団体名</t>
    <rPh sb="0" eb="3">
      <t>ダンタイメイ</t>
    </rPh>
    <phoneticPr fontId="24"/>
  </si>
  <si>
    <t>代表者名</t>
    <rPh sb="0" eb="3">
      <t>ダイヒョウシャ</t>
    </rPh>
    <rPh sb="3" eb="4">
      <t>メイ</t>
    </rPh>
    <phoneticPr fontId="24"/>
  </si>
  <si>
    <t>年度において、病院内保育所運営事業を下記のとおり実施したいので、</t>
    <rPh sb="0" eb="2">
      <t>ネンド</t>
    </rPh>
    <rPh sb="7" eb="10">
      <t>ビョウインナイ</t>
    </rPh>
    <rPh sb="10" eb="13">
      <t>ホイクショ</t>
    </rPh>
    <rPh sb="13" eb="15">
      <t>ウンエイ</t>
    </rPh>
    <rPh sb="15" eb="17">
      <t>ジギョウ</t>
    </rPh>
    <rPh sb="18" eb="20">
      <t>カキ</t>
    </rPh>
    <rPh sb="24" eb="26">
      <t>ジッシ</t>
    </rPh>
    <phoneticPr fontId="24"/>
  </si>
  <si>
    <t>記</t>
    <rPh sb="0" eb="1">
      <t>キ</t>
    </rPh>
    <phoneticPr fontId="24"/>
  </si>
  <si>
    <t>　２　　事業の着手予定年月日</t>
    <rPh sb="4" eb="6">
      <t>ジギョウ</t>
    </rPh>
    <rPh sb="7" eb="9">
      <t>チャクシュ</t>
    </rPh>
    <rPh sb="9" eb="11">
      <t>ヨテイ</t>
    </rPh>
    <rPh sb="11" eb="13">
      <t>ネンガッピ</t>
    </rPh>
    <rPh sb="13" eb="14">
      <t>ニチ</t>
    </rPh>
    <phoneticPr fontId="24"/>
  </si>
  <si>
    <t>　</t>
    <phoneticPr fontId="24"/>
  </si>
  <si>
    <t>　　　　事業の完了予定年月日</t>
    <rPh sb="4" eb="6">
      <t>ジギョウ</t>
    </rPh>
    <rPh sb="7" eb="9">
      <t>カンリョウ</t>
    </rPh>
    <rPh sb="9" eb="11">
      <t>ヨテイ</t>
    </rPh>
    <rPh sb="11" eb="14">
      <t>ネンガッピ</t>
    </rPh>
    <phoneticPr fontId="24"/>
  </si>
  <si>
    <t>年  3月31日</t>
    <rPh sb="0" eb="1">
      <t>ネン</t>
    </rPh>
    <rPh sb="4" eb="5">
      <t>ガツ</t>
    </rPh>
    <rPh sb="7" eb="8">
      <t>ニチ</t>
    </rPh>
    <phoneticPr fontId="24"/>
  </si>
  <si>
    <t>　３　　添付書類</t>
    <rPh sb="4" eb="6">
      <t>テンプ</t>
    </rPh>
    <rPh sb="6" eb="8">
      <t>ショルイ</t>
    </rPh>
    <phoneticPr fontId="24"/>
  </si>
  <si>
    <t>病院内保育所運営事業所要額調書（様式１－１）</t>
    <rPh sb="0" eb="2">
      <t>ビョウイン</t>
    </rPh>
    <rPh sb="2" eb="3">
      <t>ナイ</t>
    </rPh>
    <rPh sb="3" eb="6">
      <t>ホイクショ</t>
    </rPh>
    <rPh sb="6" eb="8">
      <t>ウンエイ</t>
    </rPh>
    <rPh sb="8" eb="10">
      <t>ジギョウ</t>
    </rPh>
    <rPh sb="10" eb="13">
      <t>ショヨウガク</t>
    </rPh>
    <rPh sb="13" eb="15">
      <t>チョウショ</t>
    </rPh>
    <rPh sb="16" eb="18">
      <t>ヨウシキ</t>
    </rPh>
    <phoneticPr fontId="24"/>
  </si>
  <si>
    <t xml:space="preserve"> </t>
    <phoneticPr fontId="24"/>
  </si>
  <si>
    <t>　</t>
    <phoneticPr fontId="24"/>
  </si>
  <si>
    <t>別　　記</t>
  </si>
  <si>
    <t>１　収入の部</t>
  </si>
  <si>
    <t>科　　　　　　目</t>
  </si>
  <si>
    <t>予　　　算　　　額</t>
  </si>
  <si>
    <t>摘　　　　　　要</t>
  </si>
  <si>
    <t>円</t>
  </si>
  <si>
    <t>１人当たりの保育料（１ヶ月当たり）</t>
    <rPh sb="0" eb="2">
      <t>ヒトリ</t>
    </rPh>
    <rPh sb="2" eb="3">
      <t>ア</t>
    </rPh>
    <rPh sb="6" eb="9">
      <t>ホイクリョウ</t>
    </rPh>
    <rPh sb="12" eb="13">
      <t>ゲツ</t>
    </rPh>
    <rPh sb="13" eb="14">
      <t>ア</t>
    </rPh>
    <phoneticPr fontId="24"/>
  </si>
  <si>
    <t>保育料収入</t>
    <rPh sb="0" eb="3">
      <t>ホイクリョウ</t>
    </rPh>
    <rPh sb="3" eb="5">
      <t>シュウニュウ</t>
    </rPh>
    <phoneticPr fontId="26"/>
  </si>
  <si>
    <t>補助金収入</t>
    <rPh sb="0" eb="3">
      <t>ホジョキン</t>
    </rPh>
    <rPh sb="3" eb="5">
      <t>シュウニュウ</t>
    </rPh>
    <phoneticPr fontId="24"/>
  </si>
  <si>
    <t>計</t>
  </si>
  <si>
    <t>２　支出の部</t>
  </si>
  <si>
    <t>（注）　収支の計は、それぞれ一致する。</t>
    <phoneticPr fontId="26"/>
  </si>
  <si>
    <t>様式１－１</t>
    <rPh sb="0" eb="2">
      <t>ヨウシキ</t>
    </rPh>
    <phoneticPr fontId="24"/>
  </si>
  <si>
    <t>病院内保育所運営事業所要額調書</t>
    <rPh sb="0" eb="3">
      <t>ビョウインナイ</t>
    </rPh>
    <rPh sb="3" eb="6">
      <t>ホイクショ</t>
    </rPh>
    <rPh sb="6" eb="8">
      <t>ウンエイ</t>
    </rPh>
    <rPh sb="8" eb="10">
      <t>ジギョウ</t>
    </rPh>
    <rPh sb="10" eb="13">
      <t>ショヨウガク</t>
    </rPh>
    <rPh sb="13" eb="15">
      <t>チョウショ</t>
    </rPh>
    <phoneticPr fontId="24"/>
  </si>
  <si>
    <t>病院名及び
保育施設名</t>
    <rPh sb="0" eb="2">
      <t>ビョウイン</t>
    </rPh>
    <rPh sb="2" eb="3">
      <t>メイ</t>
    </rPh>
    <rPh sb="3" eb="4">
      <t>オヨ</t>
    </rPh>
    <rPh sb="6" eb="8">
      <t>ホイク</t>
    </rPh>
    <rPh sb="8" eb="10">
      <t>シセツ</t>
    </rPh>
    <rPh sb="10" eb="11">
      <t>メイ</t>
    </rPh>
    <phoneticPr fontId="24"/>
  </si>
  <si>
    <t>総事業費
Ａ</t>
    <rPh sb="0" eb="1">
      <t>ソウ</t>
    </rPh>
    <rPh sb="1" eb="4">
      <t>ジギョウヒ</t>
    </rPh>
    <phoneticPr fontId="24"/>
  </si>
  <si>
    <t>対象経費の
支出予定額
Ｂ</t>
    <rPh sb="0" eb="2">
      <t>タイショウ</t>
    </rPh>
    <rPh sb="2" eb="4">
      <t>ケイヒ</t>
    </rPh>
    <rPh sb="6" eb="8">
      <t>シシュツ</t>
    </rPh>
    <rPh sb="8" eb="11">
      <t>ヨテイガク</t>
    </rPh>
    <phoneticPr fontId="24"/>
  </si>
  <si>
    <t>基　　　　　　　　　準　　　　　　　　　額</t>
    <rPh sb="0" eb="1">
      <t>モト</t>
    </rPh>
    <rPh sb="10" eb="11">
      <t>ジュン</t>
    </rPh>
    <rPh sb="20" eb="21">
      <t>ガク</t>
    </rPh>
    <phoneticPr fontId="24"/>
  </si>
  <si>
    <t>選　定　額
Ｄ</t>
    <rPh sb="0" eb="1">
      <t>セン</t>
    </rPh>
    <rPh sb="2" eb="3">
      <t>サダム</t>
    </rPh>
    <rPh sb="4" eb="5">
      <t>ガク</t>
    </rPh>
    <phoneticPr fontId="24"/>
  </si>
  <si>
    <t>県費補助
基本額
D×2/3　Ｅ</t>
    <rPh sb="0" eb="2">
      <t>ケンピ</t>
    </rPh>
    <rPh sb="2" eb="4">
      <t>ホジョ</t>
    </rPh>
    <rPh sb="5" eb="7">
      <t>キホン</t>
    </rPh>
    <rPh sb="7" eb="8">
      <t>ガク</t>
    </rPh>
    <phoneticPr fontId="24"/>
  </si>
  <si>
    <t>基　　本　　額</t>
    <rPh sb="0" eb="1">
      <t>モト</t>
    </rPh>
    <rPh sb="3" eb="4">
      <t>ホン</t>
    </rPh>
    <rPh sb="6" eb="7">
      <t>ガク</t>
    </rPh>
    <phoneticPr fontId="24"/>
  </si>
  <si>
    <t>加　　算　　額</t>
    <rPh sb="0" eb="1">
      <t>カ</t>
    </rPh>
    <rPh sb="3" eb="4">
      <t>ザン</t>
    </rPh>
    <rPh sb="6" eb="7">
      <t>ガク</t>
    </rPh>
    <phoneticPr fontId="24"/>
  </si>
  <si>
    <t>金　　額
Ｃ</t>
    <rPh sb="0" eb="1">
      <t>キン</t>
    </rPh>
    <rPh sb="3" eb="4">
      <t>ガク</t>
    </rPh>
    <phoneticPr fontId="24"/>
  </si>
  <si>
    <t>人員</t>
    <rPh sb="0" eb="2">
      <t>ジンイン</t>
    </rPh>
    <phoneticPr fontId="24"/>
  </si>
  <si>
    <t>単価</t>
    <rPh sb="0" eb="2">
      <t>タンカ</t>
    </rPh>
    <phoneticPr fontId="24"/>
  </si>
  <si>
    <t>運営　　月数</t>
    <rPh sb="0" eb="2">
      <t>ウンエイ</t>
    </rPh>
    <rPh sb="4" eb="6">
      <t>ツキスウ</t>
    </rPh>
    <phoneticPr fontId="24"/>
  </si>
  <si>
    <t>保育料収入
相当額</t>
    <rPh sb="0" eb="3">
      <t>ホイクリョウ</t>
    </rPh>
    <rPh sb="3" eb="5">
      <t>シュウニュウ</t>
    </rPh>
    <rPh sb="6" eb="9">
      <t>ソウトウガク</t>
    </rPh>
    <phoneticPr fontId="24"/>
  </si>
  <si>
    <t>調整率</t>
    <rPh sb="0" eb="3">
      <t>チョウセイリツ</t>
    </rPh>
    <phoneticPr fontId="24"/>
  </si>
  <si>
    <t>計</t>
    <rPh sb="0" eb="1">
      <t>ケイ</t>
    </rPh>
    <phoneticPr fontId="24"/>
  </si>
  <si>
    <t>24時間保育</t>
    <rPh sb="2" eb="4">
      <t>ジカン</t>
    </rPh>
    <rPh sb="4" eb="6">
      <t>ホイク</t>
    </rPh>
    <phoneticPr fontId="24"/>
  </si>
  <si>
    <t>病児等保育</t>
    <rPh sb="0" eb="2">
      <t>ビョウジ</t>
    </rPh>
    <rPh sb="2" eb="3">
      <t>トウ</t>
    </rPh>
    <rPh sb="3" eb="5">
      <t>ホイク</t>
    </rPh>
    <phoneticPr fontId="24"/>
  </si>
  <si>
    <t>緊急一時保育</t>
    <rPh sb="0" eb="2">
      <t>キンキュウ</t>
    </rPh>
    <rPh sb="2" eb="4">
      <t>イチジ</t>
    </rPh>
    <rPh sb="4" eb="6">
      <t>ホイク</t>
    </rPh>
    <phoneticPr fontId="24"/>
  </si>
  <si>
    <t>児童保育</t>
    <rPh sb="0" eb="2">
      <t>ジドウ</t>
    </rPh>
    <rPh sb="2" eb="4">
      <t>ホイク</t>
    </rPh>
    <phoneticPr fontId="24"/>
  </si>
  <si>
    <t>休日保育</t>
    <rPh sb="0" eb="2">
      <t>キュウジツ</t>
    </rPh>
    <rPh sb="2" eb="4">
      <t>ホイク</t>
    </rPh>
    <phoneticPr fontId="24"/>
  </si>
  <si>
    <t>運営日数</t>
    <rPh sb="0" eb="2">
      <t>ウンエイ</t>
    </rPh>
    <rPh sb="2" eb="4">
      <t>ニッスウ</t>
    </rPh>
    <phoneticPr fontId="24"/>
  </si>
  <si>
    <t>運営月数</t>
    <rPh sb="0" eb="2">
      <t>ウンエイ</t>
    </rPh>
    <rPh sb="2" eb="4">
      <t>ツキスウ</t>
    </rPh>
    <phoneticPr fontId="24"/>
  </si>
  <si>
    <t>円</t>
    <rPh sb="0" eb="1">
      <t>エン</t>
    </rPh>
    <phoneticPr fontId="24"/>
  </si>
  <si>
    <t>人</t>
    <rPh sb="0" eb="1">
      <t>ヒト</t>
    </rPh>
    <phoneticPr fontId="24"/>
  </si>
  <si>
    <t>月</t>
    <rPh sb="0" eb="1">
      <t>ツキ</t>
    </rPh>
    <phoneticPr fontId="24"/>
  </si>
  <si>
    <t>日</t>
    <rPh sb="0" eb="1">
      <t>ニチ</t>
    </rPh>
    <phoneticPr fontId="24"/>
  </si>
  <si>
    <t>日</t>
    <rPh sb="0" eb="1">
      <t>ヒ</t>
    </rPh>
    <phoneticPr fontId="24"/>
  </si>
  <si>
    <t>（注）　　Ｄ欄には、Ｂ欄の金額とＣ欄の金額を比較して少ない方の額を記入すること。</t>
    <rPh sb="1" eb="2">
      <t>チュウ</t>
    </rPh>
    <rPh sb="6" eb="7">
      <t>ラン</t>
    </rPh>
    <rPh sb="11" eb="12">
      <t>ラン</t>
    </rPh>
    <rPh sb="13" eb="15">
      <t>キンガク</t>
    </rPh>
    <rPh sb="17" eb="18">
      <t>ラン</t>
    </rPh>
    <rPh sb="19" eb="21">
      <t>キンガク</t>
    </rPh>
    <rPh sb="22" eb="24">
      <t>ヒカク</t>
    </rPh>
    <rPh sb="26" eb="27">
      <t>スク</t>
    </rPh>
    <rPh sb="29" eb="30">
      <t>ホウ</t>
    </rPh>
    <rPh sb="31" eb="32">
      <t>ガク</t>
    </rPh>
    <rPh sb="33" eb="35">
      <t>キニュウ</t>
    </rPh>
    <phoneticPr fontId="24"/>
  </si>
  <si>
    <t>様式１－２</t>
    <rPh sb="0" eb="2">
      <t>ヨウシキ</t>
    </rPh>
    <phoneticPr fontId="24"/>
  </si>
  <si>
    <t>保育士等職員給与費明細書</t>
    <rPh sb="0" eb="3">
      <t>ホイクシ</t>
    </rPh>
    <rPh sb="3" eb="4">
      <t>トウ</t>
    </rPh>
    <rPh sb="4" eb="6">
      <t>ショクイン</t>
    </rPh>
    <rPh sb="6" eb="9">
      <t>キュウヨヒ</t>
    </rPh>
    <rPh sb="9" eb="12">
      <t>メイサイショ</t>
    </rPh>
    <phoneticPr fontId="24"/>
  </si>
  <si>
    <t>病院名：</t>
    <rPh sb="0" eb="2">
      <t>ビョウイン</t>
    </rPh>
    <rPh sb="2" eb="3">
      <t>メイ</t>
    </rPh>
    <phoneticPr fontId="24"/>
  </si>
  <si>
    <t>保育施設名：</t>
    <rPh sb="0" eb="2">
      <t>ホイク</t>
    </rPh>
    <rPh sb="2" eb="4">
      <t>シセツ</t>
    </rPh>
    <rPh sb="4" eb="5">
      <t>メイ</t>
    </rPh>
    <phoneticPr fontId="24"/>
  </si>
  <si>
    <t>職　名</t>
    <rPh sb="0" eb="1">
      <t>ショク</t>
    </rPh>
    <rPh sb="2" eb="3">
      <t>メイ</t>
    </rPh>
    <phoneticPr fontId="24"/>
  </si>
  <si>
    <t>氏　　名</t>
    <rPh sb="0" eb="1">
      <t>シ</t>
    </rPh>
    <rPh sb="3" eb="4">
      <t>メイ</t>
    </rPh>
    <phoneticPr fontId="24"/>
  </si>
  <si>
    <t>給料・諸手当等</t>
    <rPh sb="0" eb="2">
      <t>キュウリョウ</t>
    </rPh>
    <rPh sb="3" eb="6">
      <t>ショテアテ</t>
    </rPh>
    <rPh sb="6" eb="7">
      <t>トウ</t>
    </rPh>
    <phoneticPr fontId="24"/>
  </si>
  <si>
    <t>賃　　金</t>
    <rPh sb="0" eb="1">
      <t>チン</t>
    </rPh>
    <rPh sb="3" eb="4">
      <t>キン</t>
    </rPh>
    <phoneticPr fontId="24"/>
  </si>
  <si>
    <t>委　託　料</t>
    <rPh sb="0" eb="1">
      <t>イ</t>
    </rPh>
    <rPh sb="2" eb="3">
      <t>コトヅケ</t>
    </rPh>
    <rPh sb="4" eb="5">
      <t>リョウ</t>
    </rPh>
    <phoneticPr fontId="24"/>
  </si>
  <si>
    <t xml:space="preserve"> </t>
    <phoneticPr fontId="24"/>
  </si>
  <si>
    <t>合計</t>
    <rPh sb="0" eb="2">
      <t>ゴウケイ</t>
    </rPh>
    <phoneticPr fontId="24"/>
  </si>
  <si>
    <t>（注意事項）</t>
    <rPh sb="1" eb="3">
      <t>チュウイ</t>
    </rPh>
    <rPh sb="3" eb="5">
      <t>ジコウ</t>
    </rPh>
    <phoneticPr fontId="24"/>
  </si>
  <si>
    <t>◎黄色のセルに入力、又はリストから該当分（▼をクリック）を選択してください。</t>
    <rPh sb="1" eb="3">
      <t>キイロ</t>
    </rPh>
    <rPh sb="7" eb="9">
      <t>ニュウリョク</t>
    </rPh>
    <rPh sb="10" eb="11">
      <t>マタ</t>
    </rPh>
    <rPh sb="17" eb="19">
      <t>ガイトウ</t>
    </rPh>
    <rPh sb="19" eb="20">
      <t>ブン</t>
    </rPh>
    <rPh sb="29" eb="31">
      <t>センタク</t>
    </rPh>
    <phoneticPr fontId="24"/>
  </si>
  <si>
    <t>様式１－３</t>
    <rPh sb="0" eb="2">
      <t>ヨウシキ</t>
    </rPh>
    <phoneticPr fontId="24"/>
  </si>
  <si>
    <t>病院内保育所運営事業計画書</t>
    <rPh sb="0" eb="3">
      <t>ビョウインナイ</t>
    </rPh>
    <rPh sb="3" eb="6">
      <t>ホイクショ</t>
    </rPh>
    <rPh sb="6" eb="8">
      <t>ウンエイ</t>
    </rPh>
    <rPh sb="8" eb="10">
      <t>ジギョウ</t>
    </rPh>
    <rPh sb="10" eb="13">
      <t>ケイカクショ</t>
    </rPh>
    <phoneticPr fontId="24"/>
  </si>
  <si>
    <t>１　保育施設、開設者の名称等</t>
    <rPh sb="2" eb="4">
      <t>ホイク</t>
    </rPh>
    <rPh sb="4" eb="6">
      <t>シセツ</t>
    </rPh>
    <rPh sb="7" eb="10">
      <t>カイセツシャ</t>
    </rPh>
    <rPh sb="11" eb="13">
      <t>メイショウ</t>
    </rPh>
    <rPh sb="13" eb="14">
      <t>トウ</t>
    </rPh>
    <phoneticPr fontId="24"/>
  </si>
  <si>
    <t>保育施設</t>
    <rPh sb="0" eb="2">
      <t>ホイク</t>
    </rPh>
    <rPh sb="2" eb="4">
      <t>シセツ</t>
    </rPh>
    <phoneticPr fontId="24"/>
  </si>
  <si>
    <t>開設者等</t>
    <rPh sb="0" eb="3">
      <t>カイセツシャ</t>
    </rPh>
    <rPh sb="3" eb="4">
      <t>トウ</t>
    </rPh>
    <phoneticPr fontId="24"/>
  </si>
  <si>
    <t>運営等が委託の場合</t>
    <rPh sb="0" eb="2">
      <t>ウンエイ</t>
    </rPh>
    <rPh sb="2" eb="3">
      <t>トウ</t>
    </rPh>
    <rPh sb="4" eb="6">
      <t>イタク</t>
    </rPh>
    <rPh sb="7" eb="9">
      <t>バアイ</t>
    </rPh>
    <phoneticPr fontId="24"/>
  </si>
  <si>
    <t>保育　　　　施設名</t>
    <rPh sb="0" eb="2">
      <t>ホイク</t>
    </rPh>
    <rPh sb="6" eb="8">
      <t>シセツ</t>
    </rPh>
    <rPh sb="8" eb="9">
      <t>メイ</t>
    </rPh>
    <phoneticPr fontId="24"/>
  </si>
  <si>
    <t>所在地</t>
    <rPh sb="0" eb="3">
      <t>ショザイチ</t>
    </rPh>
    <phoneticPr fontId="24"/>
  </si>
  <si>
    <t>設置主体</t>
    <rPh sb="0" eb="2">
      <t>セッチ</t>
    </rPh>
    <rPh sb="2" eb="4">
      <t>シュタイ</t>
    </rPh>
    <phoneticPr fontId="24"/>
  </si>
  <si>
    <t>開設医療施設の名称</t>
    <rPh sb="0" eb="2">
      <t>カイセツ</t>
    </rPh>
    <rPh sb="2" eb="4">
      <t>イリョウ</t>
    </rPh>
    <rPh sb="4" eb="6">
      <t>シセツ</t>
    </rPh>
    <rPh sb="7" eb="9">
      <t>メイショウ</t>
    </rPh>
    <phoneticPr fontId="24"/>
  </si>
  <si>
    <t>委託団体
等名称</t>
    <rPh sb="0" eb="2">
      <t>イタク</t>
    </rPh>
    <rPh sb="2" eb="4">
      <t>ダンタイ</t>
    </rPh>
    <rPh sb="5" eb="6">
      <t>トウ</t>
    </rPh>
    <rPh sb="6" eb="8">
      <t>メイショウ</t>
    </rPh>
    <phoneticPr fontId="24"/>
  </si>
  <si>
    <t>（４月１日現在）</t>
    <rPh sb="2" eb="3">
      <t>ツキ</t>
    </rPh>
    <rPh sb="4" eb="5">
      <t>ヒ</t>
    </rPh>
    <rPh sb="5" eb="7">
      <t>ゲンザイ</t>
    </rPh>
    <phoneticPr fontId="24"/>
  </si>
  <si>
    <t>保育人員</t>
    <rPh sb="0" eb="2">
      <t>ホイク</t>
    </rPh>
    <rPh sb="2" eb="4">
      <t>ジンイン</t>
    </rPh>
    <phoneticPr fontId="24"/>
  </si>
  <si>
    <t>保育時間</t>
    <rPh sb="0" eb="2">
      <t>ホイク</t>
    </rPh>
    <rPh sb="2" eb="4">
      <t>ジカン</t>
    </rPh>
    <phoneticPr fontId="24"/>
  </si>
  <si>
    <t>０歳児</t>
    <rPh sb="1" eb="2">
      <t>サイ</t>
    </rPh>
    <rPh sb="2" eb="3">
      <t>ジ</t>
    </rPh>
    <phoneticPr fontId="24"/>
  </si>
  <si>
    <t>１・２歳</t>
    <rPh sb="3" eb="4">
      <t>サイ</t>
    </rPh>
    <phoneticPr fontId="24"/>
  </si>
  <si>
    <t>３歳</t>
    <rPh sb="1" eb="2">
      <t>サイ</t>
    </rPh>
    <phoneticPr fontId="24"/>
  </si>
  <si>
    <t>４歳以上</t>
    <rPh sb="1" eb="2">
      <t>サイ</t>
    </rPh>
    <rPh sb="2" eb="4">
      <t>イジョウ</t>
    </rPh>
    <phoneticPr fontId="24"/>
  </si>
  <si>
    <t>保育施設開所時間帯</t>
    <rPh sb="0" eb="2">
      <t>ホイク</t>
    </rPh>
    <rPh sb="2" eb="4">
      <t>シセツ</t>
    </rPh>
    <rPh sb="4" eb="6">
      <t>カイショ</t>
    </rPh>
    <rPh sb="6" eb="9">
      <t>ジカンタイ</t>
    </rPh>
    <phoneticPr fontId="24"/>
  </si>
  <si>
    <t>開所時間</t>
    <rPh sb="0" eb="2">
      <t>カイショ</t>
    </rPh>
    <rPh sb="2" eb="4">
      <t>ジカン</t>
    </rPh>
    <phoneticPr fontId="24"/>
  </si>
  <si>
    <t>人</t>
    <rPh sb="0" eb="1">
      <t>ニン</t>
    </rPh>
    <phoneticPr fontId="24"/>
  </si>
  <si>
    <t>～</t>
    <phoneticPr fontId="24"/>
  </si>
  <si>
    <t>２４時間保育実施の有無</t>
    <rPh sb="2" eb="4">
      <t>ジカン</t>
    </rPh>
    <rPh sb="4" eb="6">
      <t>ホイク</t>
    </rPh>
    <rPh sb="6" eb="8">
      <t>ジッシ</t>
    </rPh>
    <rPh sb="9" eb="11">
      <t>ウム</t>
    </rPh>
    <phoneticPr fontId="24"/>
  </si>
  <si>
    <t>有り</t>
    <rPh sb="0" eb="1">
      <t>ア</t>
    </rPh>
    <phoneticPr fontId="24"/>
  </si>
  <si>
    <t>無し</t>
    <rPh sb="0" eb="1">
      <t>ナ</t>
    </rPh>
    <phoneticPr fontId="24"/>
  </si>
  <si>
    <t>保　　育　　士</t>
    <rPh sb="0" eb="1">
      <t>タモツ</t>
    </rPh>
    <rPh sb="3" eb="4">
      <t>イク</t>
    </rPh>
    <rPh sb="6" eb="7">
      <t>シ</t>
    </rPh>
    <phoneticPr fontId="24"/>
  </si>
  <si>
    <t>その他の職員</t>
    <rPh sb="2" eb="3">
      <t>タ</t>
    </rPh>
    <rPh sb="4" eb="6">
      <t>ショクイン</t>
    </rPh>
    <phoneticPr fontId="24"/>
  </si>
  <si>
    <t>専任</t>
    <rPh sb="0" eb="2">
      <t>センニン</t>
    </rPh>
    <phoneticPr fontId="24"/>
  </si>
  <si>
    <t>２４時間保育（夜間保育）実施計画表</t>
    <rPh sb="2" eb="4">
      <t>ジカン</t>
    </rPh>
    <rPh sb="4" eb="6">
      <t>ホイク</t>
    </rPh>
    <rPh sb="7" eb="9">
      <t>ヤカン</t>
    </rPh>
    <rPh sb="9" eb="11">
      <t>ホイク</t>
    </rPh>
    <rPh sb="12" eb="14">
      <t>ジッシ</t>
    </rPh>
    <rPh sb="14" eb="17">
      <t>ケイカクヒョウ</t>
    </rPh>
    <phoneticPr fontId="24"/>
  </si>
  <si>
    <t>（当様式は、２４時間保育（夜間保育）を実施する場合のみ提出すること。）</t>
    <rPh sb="1" eb="2">
      <t>トウ</t>
    </rPh>
    <rPh sb="2" eb="4">
      <t>ヨウシキ</t>
    </rPh>
    <rPh sb="8" eb="10">
      <t>ジカン</t>
    </rPh>
    <rPh sb="10" eb="12">
      <t>ホイク</t>
    </rPh>
    <rPh sb="13" eb="15">
      <t>ヤカン</t>
    </rPh>
    <rPh sb="15" eb="17">
      <t>ホイク</t>
    </rPh>
    <rPh sb="19" eb="21">
      <t>ジッシ</t>
    </rPh>
    <rPh sb="23" eb="25">
      <t>バアイ</t>
    </rPh>
    <rPh sb="27" eb="29">
      <t>テイシュツ</t>
    </rPh>
    <phoneticPr fontId="24"/>
  </si>
  <si>
    <t>病 院 名 ：</t>
    <rPh sb="0" eb="1">
      <t>ヤマイ</t>
    </rPh>
    <rPh sb="2" eb="3">
      <t>イン</t>
    </rPh>
    <rPh sb="4" eb="5">
      <t>メイ</t>
    </rPh>
    <phoneticPr fontId="24"/>
  </si>
  <si>
    <t>保育所名：</t>
    <rPh sb="0" eb="2">
      <t>ホイク</t>
    </rPh>
    <rPh sb="2" eb="3">
      <t>ショ</t>
    </rPh>
    <rPh sb="3" eb="4">
      <t>メイ</t>
    </rPh>
    <phoneticPr fontId="24"/>
  </si>
  <si>
    <t>１</t>
    <phoneticPr fontId="24"/>
  </si>
  <si>
    <t>２４時間保育の実施方法（該当する記号に○印をつけてください。）</t>
    <rPh sb="2" eb="4">
      <t>ジカン</t>
    </rPh>
    <rPh sb="4" eb="6">
      <t>ホイク</t>
    </rPh>
    <rPh sb="7" eb="9">
      <t>ジッシ</t>
    </rPh>
    <rPh sb="9" eb="11">
      <t>ホウホウ</t>
    </rPh>
    <rPh sb="12" eb="14">
      <t>ガイトウ</t>
    </rPh>
    <rPh sb="16" eb="18">
      <t>キゴウ</t>
    </rPh>
    <rPh sb="20" eb="21">
      <t>ジルシ</t>
    </rPh>
    <phoneticPr fontId="24"/>
  </si>
  <si>
    <t>医療従事者の勤務割に応じて実施している。</t>
    <rPh sb="0" eb="2">
      <t>イリョウ</t>
    </rPh>
    <rPh sb="2" eb="5">
      <t>ジュウジシャ</t>
    </rPh>
    <rPh sb="6" eb="8">
      <t>キンム</t>
    </rPh>
    <rPh sb="8" eb="9">
      <t>ワリ</t>
    </rPh>
    <rPh sb="10" eb="11">
      <t>オウ</t>
    </rPh>
    <rPh sb="13" eb="15">
      <t>ジッシ</t>
    </rPh>
    <phoneticPr fontId="24"/>
  </si>
  <si>
    <t>ア</t>
    <phoneticPr fontId="24"/>
  </si>
  <si>
    <t>㋐</t>
    <phoneticPr fontId="24"/>
  </si>
  <si>
    <t>イ</t>
  </si>
  <si>
    <t>保育児童を有する医療従事者の夜勤の日が集中するように勤務割をし、その日に実施している。</t>
    <rPh sb="0" eb="2">
      <t>ホイク</t>
    </rPh>
    <rPh sb="2" eb="4">
      <t>ジドウ</t>
    </rPh>
    <rPh sb="5" eb="6">
      <t>ユウ</t>
    </rPh>
    <rPh sb="8" eb="10">
      <t>イリョウ</t>
    </rPh>
    <rPh sb="10" eb="13">
      <t>ジュウジシャ</t>
    </rPh>
    <rPh sb="14" eb="16">
      <t>ヤキン</t>
    </rPh>
    <rPh sb="17" eb="18">
      <t>ヒ</t>
    </rPh>
    <rPh sb="19" eb="21">
      <t>シュウチュウ</t>
    </rPh>
    <rPh sb="26" eb="28">
      <t>キンム</t>
    </rPh>
    <rPh sb="28" eb="29">
      <t>ワリ</t>
    </rPh>
    <rPh sb="34" eb="35">
      <t>ヒ</t>
    </rPh>
    <rPh sb="36" eb="38">
      <t>ジッシ</t>
    </rPh>
    <phoneticPr fontId="24"/>
  </si>
  <si>
    <t>イ</t>
    <phoneticPr fontId="24"/>
  </si>
  <si>
    <t>㋑</t>
    <phoneticPr fontId="24"/>
  </si>
  <si>
    <t>ウ</t>
  </si>
  <si>
    <t>勤務割に関係なく、原則として毎日実施している。</t>
    <rPh sb="0" eb="2">
      <t>キンム</t>
    </rPh>
    <rPh sb="2" eb="3">
      <t>ワリ</t>
    </rPh>
    <rPh sb="4" eb="6">
      <t>カンケイ</t>
    </rPh>
    <rPh sb="9" eb="11">
      <t>ゲンソク</t>
    </rPh>
    <rPh sb="14" eb="16">
      <t>マイニチ</t>
    </rPh>
    <rPh sb="16" eb="18">
      <t>ジッシ</t>
    </rPh>
    <phoneticPr fontId="24"/>
  </si>
  <si>
    <t>ウ</t>
    <phoneticPr fontId="24"/>
  </si>
  <si>
    <t>㋒</t>
  </si>
  <si>
    <t>希望があった日に、単発的に実施している。</t>
    <rPh sb="0" eb="2">
      <t>キボウ</t>
    </rPh>
    <rPh sb="6" eb="7">
      <t>ヒ</t>
    </rPh>
    <rPh sb="9" eb="12">
      <t>タンパツテキ</t>
    </rPh>
    <rPh sb="13" eb="15">
      <t>ジッシ</t>
    </rPh>
    <phoneticPr fontId="24"/>
  </si>
  <si>
    <t>エ</t>
    <phoneticPr fontId="24"/>
  </si>
  <si>
    <t>㋓</t>
  </si>
  <si>
    <t>オ</t>
  </si>
  <si>
    <t>その他　　　　　（</t>
    <rPh sb="2" eb="3">
      <t>タ</t>
    </rPh>
    <phoneticPr fontId="24"/>
  </si>
  <si>
    <t>㋔</t>
  </si>
  <si>
    <t>２４時間保育の実施計画表</t>
    <rPh sb="2" eb="4">
      <t>ジカン</t>
    </rPh>
    <rPh sb="4" eb="6">
      <t>ホイク</t>
    </rPh>
    <rPh sb="7" eb="9">
      <t>ジッシ</t>
    </rPh>
    <rPh sb="9" eb="12">
      <t>ケイカクヒョウ</t>
    </rPh>
    <phoneticPr fontId="24"/>
  </si>
  <si>
    <t>回数</t>
    <rPh sb="0" eb="2">
      <t>カイスウ</t>
    </rPh>
    <phoneticPr fontId="24"/>
  </si>
  <si>
    <t>５月</t>
    <rPh sb="1" eb="2">
      <t>ガツ</t>
    </rPh>
    <phoneticPr fontId="24"/>
  </si>
  <si>
    <t>７月</t>
  </si>
  <si>
    <t>８月</t>
  </si>
  <si>
    <t>９月</t>
  </si>
  <si>
    <t>１０月</t>
  </si>
  <si>
    <t>１１月</t>
  </si>
  <si>
    <t>１２月</t>
  </si>
  <si>
    <t>１月</t>
  </si>
  <si>
    <t>２月</t>
  </si>
  <si>
    <t>３月</t>
  </si>
  <si>
    <t>（注）</t>
    <rPh sb="1" eb="2">
      <t>チュウ</t>
    </rPh>
    <phoneticPr fontId="24"/>
  </si>
  <si>
    <t>２４時間保育は、当日の午後１０時まで又は翌日午前０時まで等、準夜勤時間帯のみの開設は対象外です。</t>
    <rPh sb="2" eb="4">
      <t>ジカン</t>
    </rPh>
    <rPh sb="4" eb="6">
      <t>ホイク</t>
    </rPh>
    <rPh sb="8" eb="10">
      <t>トウジツ</t>
    </rPh>
    <rPh sb="11" eb="13">
      <t>ゴゴ</t>
    </rPh>
    <rPh sb="15" eb="16">
      <t>ジ</t>
    </rPh>
    <rPh sb="18" eb="19">
      <t>マタ</t>
    </rPh>
    <rPh sb="20" eb="22">
      <t>ヨクジツ</t>
    </rPh>
    <rPh sb="22" eb="24">
      <t>ゴゼン</t>
    </rPh>
    <rPh sb="25" eb="26">
      <t>ジ</t>
    </rPh>
    <rPh sb="28" eb="29">
      <t>トウ</t>
    </rPh>
    <rPh sb="30" eb="33">
      <t>ジュンヤキン</t>
    </rPh>
    <rPh sb="33" eb="36">
      <t>ジカンタイ</t>
    </rPh>
    <rPh sb="39" eb="41">
      <t>カイセツ</t>
    </rPh>
    <rPh sb="42" eb="45">
      <t>タイショウガイ</t>
    </rPh>
    <phoneticPr fontId="24"/>
  </si>
  <si>
    <r>
      <t>翌日の通常開所時間まで継続して保育職員を配置し、保育を実施する日のみを計上してください</t>
    </r>
    <r>
      <rPr>
        <sz val="10"/>
        <rFont val="ＭＳ Ｐ明朝"/>
        <family val="1"/>
        <charset val="128"/>
      </rPr>
      <t>。</t>
    </r>
    <rPh sb="0" eb="2">
      <t>ヨクジツ</t>
    </rPh>
    <rPh sb="3" eb="5">
      <t>ツウジョウ</t>
    </rPh>
    <rPh sb="5" eb="7">
      <t>カイショ</t>
    </rPh>
    <rPh sb="7" eb="9">
      <t>ジカン</t>
    </rPh>
    <rPh sb="11" eb="13">
      <t>ケイゾク</t>
    </rPh>
    <rPh sb="15" eb="17">
      <t>ホイク</t>
    </rPh>
    <rPh sb="17" eb="19">
      <t>ショクイン</t>
    </rPh>
    <rPh sb="20" eb="22">
      <t>ハイチ</t>
    </rPh>
    <rPh sb="24" eb="26">
      <t>ホイク</t>
    </rPh>
    <rPh sb="27" eb="29">
      <t>ジッシ</t>
    </rPh>
    <rPh sb="31" eb="32">
      <t>ヒ</t>
    </rPh>
    <rPh sb="35" eb="37">
      <t>ケイジョウ</t>
    </rPh>
    <phoneticPr fontId="24"/>
  </si>
  <si>
    <t>病児等保育実施計画表</t>
    <rPh sb="0" eb="2">
      <t>ビョウジ</t>
    </rPh>
    <rPh sb="2" eb="3">
      <t>トウ</t>
    </rPh>
    <rPh sb="3" eb="5">
      <t>ホイク</t>
    </rPh>
    <rPh sb="5" eb="7">
      <t>ジッシ</t>
    </rPh>
    <rPh sb="7" eb="10">
      <t>ケイカクヒョウ</t>
    </rPh>
    <phoneticPr fontId="24"/>
  </si>
  <si>
    <t>（当様式は、病児等保育を実施する場合のみ提出すること。）</t>
    <rPh sb="1" eb="2">
      <t>トウ</t>
    </rPh>
    <rPh sb="2" eb="4">
      <t>ヨウシキ</t>
    </rPh>
    <rPh sb="6" eb="8">
      <t>ビョウジ</t>
    </rPh>
    <rPh sb="8" eb="9">
      <t>トウ</t>
    </rPh>
    <rPh sb="9" eb="11">
      <t>ホイク</t>
    </rPh>
    <rPh sb="12" eb="14">
      <t>ジッシ</t>
    </rPh>
    <rPh sb="16" eb="18">
      <t>バアイ</t>
    </rPh>
    <rPh sb="20" eb="22">
      <t>テイシュツ</t>
    </rPh>
    <phoneticPr fontId="24"/>
  </si>
  <si>
    <t>病児等保育の実施方法（該当する記号に○印をつけてください。）</t>
    <rPh sb="0" eb="2">
      <t>ビョウジ</t>
    </rPh>
    <rPh sb="2" eb="3">
      <t>トウ</t>
    </rPh>
    <rPh sb="3" eb="5">
      <t>ホイク</t>
    </rPh>
    <rPh sb="6" eb="8">
      <t>ジッシ</t>
    </rPh>
    <rPh sb="8" eb="10">
      <t>ホウホウ</t>
    </rPh>
    <rPh sb="11" eb="13">
      <t>ガイトウ</t>
    </rPh>
    <rPh sb="15" eb="17">
      <t>キゴウ</t>
    </rPh>
    <rPh sb="19" eb="20">
      <t>ジルシ</t>
    </rPh>
    <phoneticPr fontId="24"/>
  </si>
  <si>
    <t>原則として毎日実施している。</t>
    <rPh sb="0" eb="2">
      <t>ゲンソク</t>
    </rPh>
    <rPh sb="5" eb="7">
      <t>マイニチ</t>
    </rPh>
    <rPh sb="7" eb="9">
      <t>ジッシ</t>
    </rPh>
    <phoneticPr fontId="24"/>
  </si>
  <si>
    <t>ア</t>
    <phoneticPr fontId="24"/>
  </si>
  <si>
    <t>㋐</t>
    <phoneticPr fontId="24"/>
  </si>
  <si>
    <t>イ</t>
    <phoneticPr fontId="24"/>
  </si>
  <si>
    <t>㋑</t>
    <phoneticPr fontId="24"/>
  </si>
  <si>
    <t>病児等保育の実施計画表</t>
    <rPh sb="0" eb="2">
      <t>ビョウジ</t>
    </rPh>
    <rPh sb="2" eb="3">
      <t>トウ</t>
    </rPh>
    <rPh sb="3" eb="5">
      <t>ホイク</t>
    </rPh>
    <rPh sb="6" eb="8">
      <t>ジッシ</t>
    </rPh>
    <rPh sb="8" eb="11">
      <t>ケイカクヒョウ</t>
    </rPh>
    <phoneticPr fontId="24"/>
  </si>
  <si>
    <t>実施の有無</t>
    <rPh sb="0" eb="2">
      <t>ジッシ</t>
    </rPh>
    <rPh sb="3" eb="5">
      <t>ウム</t>
    </rPh>
    <phoneticPr fontId="24"/>
  </si>
  <si>
    <t>合計（月数）</t>
    <rPh sb="0" eb="2">
      <t>ゴウケイ</t>
    </rPh>
    <rPh sb="3" eb="5">
      <t>ツキスウ</t>
    </rPh>
    <phoneticPr fontId="24"/>
  </si>
  <si>
    <t>緊急一時保育実施計画表</t>
    <rPh sb="0" eb="2">
      <t>キンキュウ</t>
    </rPh>
    <rPh sb="2" eb="4">
      <t>イチジ</t>
    </rPh>
    <rPh sb="4" eb="6">
      <t>ホイク</t>
    </rPh>
    <rPh sb="6" eb="8">
      <t>ジッシ</t>
    </rPh>
    <rPh sb="8" eb="11">
      <t>ケイカクヒョウ</t>
    </rPh>
    <phoneticPr fontId="24"/>
  </si>
  <si>
    <t>（２４時間保育を実施している施設は緊急一時保育の加算対象外です。）</t>
    <rPh sb="3" eb="5">
      <t>ジカン</t>
    </rPh>
    <rPh sb="5" eb="7">
      <t>ホイク</t>
    </rPh>
    <rPh sb="8" eb="10">
      <t>ジッシ</t>
    </rPh>
    <rPh sb="14" eb="16">
      <t>シセツ</t>
    </rPh>
    <rPh sb="17" eb="19">
      <t>キンキュウ</t>
    </rPh>
    <rPh sb="19" eb="21">
      <t>イチジ</t>
    </rPh>
    <rPh sb="21" eb="23">
      <t>ホイク</t>
    </rPh>
    <rPh sb="24" eb="26">
      <t>カサン</t>
    </rPh>
    <rPh sb="26" eb="29">
      <t>タイショウガイ</t>
    </rPh>
    <phoneticPr fontId="24"/>
  </si>
  <si>
    <t>緊急一時保育の実施方法（該当する記号に○印をつけてください。）</t>
    <rPh sb="0" eb="2">
      <t>キンキュウ</t>
    </rPh>
    <rPh sb="2" eb="4">
      <t>イチジ</t>
    </rPh>
    <rPh sb="4" eb="6">
      <t>ホイク</t>
    </rPh>
    <rPh sb="7" eb="9">
      <t>ジッシ</t>
    </rPh>
    <rPh sb="9" eb="11">
      <t>ホウホウ</t>
    </rPh>
    <rPh sb="12" eb="14">
      <t>ガイトウ</t>
    </rPh>
    <rPh sb="16" eb="18">
      <t>キゴウ</t>
    </rPh>
    <rPh sb="20" eb="21">
      <t>ジルシ</t>
    </rPh>
    <phoneticPr fontId="24"/>
  </si>
  <si>
    <t>予め実施予定日を設定のうえ委託契約を締結しており、保育児童を有する医療従事者の夜勤の日が当該日に集中するように勤務割を作成している</t>
    <rPh sb="0" eb="1">
      <t>アラカジ</t>
    </rPh>
    <rPh sb="2" eb="4">
      <t>ジッシ</t>
    </rPh>
    <rPh sb="4" eb="7">
      <t>ヨテイビ</t>
    </rPh>
    <rPh sb="8" eb="10">
      <t>セッテイ</t>
    </rPh>
    <rPh sb="13" eb="15">
      <t>イタク</t>
    </rPh>
    <rPh sb="15" eb="17">
      <t>ケイヤク</t>
    </rPh>
    <rPh sb="18" eb="20">
      <t>テイケツ</t>
    </rPh>
    <rPh sb="25" eb="27">
      <t>ホイク</t>
    </rPh>
    <rPh sb="27" eb="29">
      <t>ジドウ</t>
    </rPh>
    <rPh sb="30" eb="31">
      <t>ユウ</t>
    </rPh>
    <rPh sb="33" eb="35">
      <t>イリョウ</t>
    </rPh>
    <rPh sb="35" eb="38">
      <t>ジュウジシャ</t>
    </rPh>
    <rPh sb="39" eb="41">
      <t>ヤキン</t>
    </rPh>
    <rPh sb="42" eb="43">
      <t>ヒ</t>
    </rPh>
    <rPh sb="44" eb="46">
      <t>トウガイ</t>
    </rPh>
    <rPh sb="46" eb="47">
      <t>ヒ</t>
    </rPh>
    <rPh sb="48" eb="50">
      <t>シュウチュウ</t>
    </rPh>
    <rPh sb="55" eb="57">
      <t>キンム</t>
    </rPh>
    <rPh sb="57" eb="58">
      <t>ワ</t>
    </rPh>
    <rPh sb="59" eb="61">
      <t>サクセイ</t>
    </rPh>
    <phoneticPr fontId="24"/>
  </si>
  <si>
    <t>ア</t>
    <phoneticPr fontId="24"/>
  </si>
  <si>
    <t>㋐</t>
    <phoneticPr fontId="24"/>
  </si>
  <si>
    <t>希望があった日にいつでも対応できるよう委託契約を締結している。</t>
    <rPh sb="0" eb="2">
      <t>キボウ</t>
    </rPh>
    <rPh sb="6" eb="7">
      <t>ヒ</t>
    </rPh>
    <rPh sb="12" eb="14">
      <t>タイオウ</t>
    </rPh>
    <rPh sb="19" eb="21">
      <t>イタク</t>
    </rPh>
    <rPh sb="21" eb="23">
      <t>ケイヤク</t>
    </rPh>
    <rPh sb="24" eb="26">
      <t>テイケツ</t>
    </rPh>
    <phoneticPr fontId="24"/>
  </si>
  <si>
    <t>イ</t>
    <phoneticPr fontId="24"/>
  </si>
  <si>
    <t>㋑</t>
    <phoneticPr fontId="24"/>
  </si>
  <si>
    <t>緊急一時保育の実施計画表</t>
    <rPh sb="0" eb="2">
      <t>キンキュウ</t>
    </rPh>
    <rPh sb="2" eb="4">
      <t>イチジ</t>
    </rPh>
    <rPh sb="4" eb="6">
      <t>ホイク</t>
    </rPh>
    <rPh sb="7" eb="9">
      <t>ジッシ</t>
    </rPh>
    <rPh sb="9" eb="12">
      <t>ケイカクヒョウ</t>
    </rPh>
    <phoneticPr fontId="24"/>
  </si>
  <si>
    <t>医療従事者が、夜間などにおいて勤務を要する場合、医療機関が予め委託契約している</t>
    <rPh sb="0" eb="2">
      <t>イリョウ</t>
    </rPh>
    <rPh sb="2" eb="5">
      <t>ジュウジシャ</t>
    </rPh>
    <rPh sb="7" eb="9">
      <t>ヤカン</t>
    </rPh>
    <rPh sb="15" eb="17">
      <t>キンム</t>
    </rPh>
    <rPh sb="18" eb="19">
      <t>ヨウ</t>
    </rPh>
    <rPh sb="21" eb="23">
      <t>バアイ</t>
    </rPh>
    <rPh sb="24" eb="26">
      <t>イリョウ</t>
    </rPh>
    <rPh sb="26" eb="28">
      <t>キカン</t>
    </rPh>
    <rPh sb="29" eb="30">
      <t>アラカジ</t>
    </rPh>
    <rPh sb="31" eb="33">
      <t>イタク</t>
    </rPh>
    <rPh sb="33" eb="35">
      <t>ケイヤク</t>
    </rPh>
    <phoneticPr fontId="24"/>
  </si>
  <si>
    <t>サービス提供者（公立保育所、認可保育所、都道府県等が行う行政措置及び家族等が</t>
    <rPh sb="4" eb="7">
      <t>テイキョウシャ</t>
    </rPh>
    <rPh sb="8" eb="10">
      <t>コウリツ</t>
    </rPh>
    <rPh sb="10" eb="13">
      <t>ホイクショ</t>
    </rPh>
    <rPh sb="14" eb="16">
      <t>ニンカ</t>
    </rPh>
    <rPh sb="16" eb="19">
      <t>ホイクショ</t>
    </rPh>
    <rPh sb="20" eb="24">
      <t>トドウフケン</t>
    </rPh>
    <rPh sb="24" eb="25">
      <t>トウ</t>
    </rPh>
    <rPh sb="26" eb="27">
      <t>オコナ</t>
    </rPh>
    <rPh sb="28" eb="30">
      <t>ギョウセイ</t>
    </rPh>
    <rPh sb="30" eb="32">
      <t>ソチ</t>
    </rPh>
    <rPh sb="32" eb="33">
      <t>オヨ</t>
    </rPh>
    <rPh sb="34" eb="36">
      <t>カゾク</t>
    </rPh>
    <rPh sb="36" eb="37">
      <t>トウ</t>
    </rPh>
    <phoneticPr fontId="24"/>
  </si>
  <si>
    <t>行う保育については対象外）に乳幼児を預け、病院内保育所がその利用に要する経費の全部</t>
    <rPh sb="0" eb="1">
      <t>オコナ</t>
    </rPh>
    <rPh sb="2" eb="4">
      <t>ホイク</t>
    </rPh>
    <rPh sb="9" eb="12">
      <t>タイショウガイ</t>
    </rPh>
    <rPh sb="14" eb="17">
      <t>ニュウヨウジ</t>
    </rPh>
    <rPh sb="18" eb="19">
      <t>アズ</t>
    </rPh>
    <rPh sb="21" eb="24">
      <t>ビョウインナイ</t>
    </rPh>
    <rPh sb="24" eb="27">
      <t>ホイクショ</t>
    </rPh>
    <rPh sb="30" eb="32">
      <t>リヨウ</t>
    </rPh>
    <rPh sb="33" eb="34">
      <t>ヨウ</t>
    </rPh>
    <rPh sb="36" eb="38">
      <t>ケイヒ</t>
    </rPh>
    <rPh sb="39" eb="41">
      <t>ゼンブ</t>
    </rPh>
    <phoneticPr fontId="24"/>
  </si>
  <si>
    <t>又は一部を負担した場合を対象とする。</t>
    <rPh sb="0" eb="1">
      <t>マタ</t>
    </rPh>
    <rPh sb="2" eb="4">
      <t>イチブ</t>
    </rPh>
    <rPh sb="5" eb="7">
      <t>フタン</t>
    </rPh>
    <rPh sb="9" eb="11">
      <t>バアイ</t>
    </rPh>
    <rPh sb="12" eb="14">
      <t>タイショウ</t>
    </rPh>
    <phoneticPr fontId="24"/>
  </si>
  <si>
    <t>児童保育実施計画表</t>
    <rPh sb="0" eb="2">
      <t>ジドウ</t>
    </rPh>
    <rPh sb="2" eb="4">
      <t>ホイク</t>
    </rPh>
    <rPh sb="4" eb="6">
      <t>ジッシ</t>
    </rPh>
    <rPh sb="6" eb="8">
      <t>ケイカク</t>
    </rPh>
    <rPh sb="8" eb="9">
      <t>ヒョウ</t>
    </rPh>
    <phoneticPr fontId="24"/>
  </si>
  <si>
    <t>（当様式は、児童保育を実施する場合のみ提出すること。）</t>
    <rPh sb="1" eb="2">
      <t>トウ</t>
    </rPh>
    <rPh sb="2" eb="4">
      <t>ヨウシキ</t>
    </rPh>
    <rPh sb="6" eb="8">
      <t>ジドウ</t>
    </rPh>
    <rPh sb="8" eb="10">
      <t>ホイク</t>
    </rPh>
    <rPh sb="11" eb="13">
      <t>ジッシ</t>
    </rPh>
    <rPh sb="15" eb="17">
      <t>バアイ</t>
    </rPh>
    <rPh sb="19" eb="21">
      <t>テイシュツ</t>
    </rPh>
    <phoneticPr fontId="24"/>
  </si>
  <si>
    <t>児童保育の実施方法（該当する記号に○印をつけてください。）</t>
    <rPh sb="0" eb="2">
      <t>ジドウ</t>
    </rPh>
    <rPh sb="2" eb="4">
      <t>ホイク</t>
    </rPh>
    <rPh sb="5" eb="7">
      <t>ジッシ</t>
    </rPh>
    <rPh sb="7" eb="9">
      <t>ホウホウ</t>
    </rPh>
    <rPh sb="10" eb="12">
      <t>ガイトウ</t>
    </rPh>
    <rPh sb="14" eb="16">
      <t>キゴウ</t>
    </rPh>
    <rPh sb="18" eb="19">
      <t>ジルシ</t>
    </rPh>
    <phoneticPr fontId="24"/>
  </si>
  <si>
    <t>児童保育の実施計画表</t>
    <rPh sb="0" eb="2">
      <t>ジドウ</t>
    </rPh>
    <rPh sb="2" eb="4">
      <t>ホイク</t>
    </rPh>
    <rPh sb="5" eb="7">
      <t>ジッシ</t>
    </rPh>
    <rPh sb="7" eb="10">
      <t>ケイカクヒョウ</t>
    </rPh>
    <phoneticPr fontId="24"/>
  </si>
  <si>
    <t>区切られた専用スペース又は専用部屋を設けて、放課後保育を行うものをいう。なお、放課後の</t>
    <rPh sb="0" eb="2">
      <t>クギ</t>
    </rPh>
    <rPh sb="5" eb="7">
      <t>センヨウ</t>
    </rPh>
    <rPh sb="11" eb="12">
      <t>マタ</t>
    </rPh>
    <rPh sb="13" eb="15">
      <t>センヨウ</t>
    </rPh>
    <rPh sb="15" eb="17">
      <t>ヘヤ</t>
    </rPh>
    <rPh sb="18" eb="19">
      <t>モウ</t>
    </rPh>
    <rPh sb="22" eb="25">
      <t>ホウカゴ</t>
    </rPh>
    <rPh sb="25" eb="27">
      <t>ホイク</t>
    </rPh>
    <rPh sb="28" eb="29">
      <t>オコナ</t>
    </rPh>
    <rPh sb="39" eb="42">
      <t>ホウカゴ</t>
    </rPh>
    <phoneticPr fontId="24"/>
  </si>
  <si>
    <t>児童の保育に専従する職員（保育士が望ましい）が１名以上配置されていること。</t>
    <rPh sb="0" eb="2">
      <t>ジドウ</t>
    </rPh>
    <rPh sb="3" eb="5">
      <t>ホイク</t>
    </rPh>
    <rPh sb="6" eb="8">
      <t>センジュウ</t>
    </rPh>
    <rPh sb="10" eb="12">
      <t>ショクイン</t>
    </rPh>
    <rPh sb="13" eb="16">
      <t>ホイクシ</t>
    </rPh>
    <rPh sb="17" eb="18">
      <t>ノゾ</t>
    </rPh>
    <rPh sb="24" eb="25">
      <t>メイ</t>
    </rPh>
    <rPh sb="25" eb="27">
      <t>イジョウ</t>
    </rPh>
    <rPh sb="27" eb="29">
      <t>ハイチ</t>
    </rPh>
    <phoneticPr fontId="24"/>
  </si>
  <si>
    <t>休日保育実施計画表</t>
    <rPh sb="0" eb="2">
      <t>キュウジツ</t>
    </rPh>
    <rPh sb="2" eb="4">
      <t>ホイク</t>
    </rPh>
    <rPh sb="4" eb="6">
      <t>ジッシ</t>
    </rPh>
    <rPh sb="6" eb="8">
      <t>ケイカク</t>
    </rPh>
    <rPh sb="8" eb="9">
      <t>ヒョウ</t>
    </rPh>
    <phoneticPr fontId="24"/>
  </si>
  <si>
    <t>（当様式は、休日保育を実施する場合のみ提出すること。）</t>
    <rPh sb="1" eb="2">
      <t>トウ</t>
    </rPh>
    <rPh sb="2" eb="4">
      <t>ヨウシキ</t>
    </rPh>
    <rPh sb="6" eb="8">
      <t>キュウジツ</t>
    </rPh>
    <rPh sb="8" eb="10">
      <t>ホイク</t>
    </rPh>
    <rPh sb="11" eb="13">
      <t>ジッシ</t>
    </rPh>
    <rPh sb="15" eb="17">
      <t>バアイ</t>
    </rPh>
    <rPh sb="19" eb="21">
      <t>テイシュツ</t>
    </rPh>
    <phoneticPr fontId="24"/>
  </si>
  <si>
    <t>休日保育の実施方法（該当する記号に○印をつけてください。）</t>
    <rPh sb="0" eb="2">
      <t>キュウジツ</t>
    </rPh>
    <rPh sb="2" eb="4">
      <t>ホイク</t>
    </rPh>
    <rPh sb="5" eb="7">
      <t>ジッシ</t>
    </rPh>
    <rPh sb="7" eb="9">
      <t>ホウホウ</t>
    </rPh>
    <rPh sb="10" eb="12">
      <t>ガイトウ</t>
    </rPh>
    <rPh sb="14" eb="16">
      <t>キゴウ</t>
    </rPh>
    <rPh sb="18" eb="19">
      <t>ジルシ</t>
    </rPh>
    <phoneticPr fontId="24"/>
  </si>
  <si>
    <t>原則として全休日において実施している。</t>
    <rPh sb="0" eb="2">
      <t>ゲンソク</t>
    </rPh>
    <rPh sb="5" eb="6">
      <t>ゼン</t>
    </rPh>
    <rPh sb="6" eb="8">
      <t>キュウジツ</t>
    </rPh>
    <rPh sb="12" eb="14">
      <t>ジッシ</t>
    </rPh>
    <phoneticPr fontId="24"/>
  </si>
  <si>
    <t>ア</t>
    <phoneticPr fontId="24"/>
  </si>
  <si>
    <t>㋐</t>
    <phoneticPr fontId="24"/>
  </si>
  <si>
    <t>休日保育の実施計画表</t>
    <rPh sb="0" eb="2">
      <t>キュウジツ</t>
    </rPh>
    <rPh sb="2" eb="4">
      <t>ホイク</t>
    </rPh>
    <rPh sb="5" eb="7">
      <t>ジッシ</t>
    </rPh>
    <rPh sb="7" eb="10">
      <t>ケイカクヒョウ</t>
    </rPh>
    <phoneticPr fontId="24"/>
  </si>
  <si>
    <t>休日とは、日曜日、祝日並びに１２月２９日から翌年１月３日をいう。</t>
    <rPh sb="0" eb="2">
      <t>キュウジツ</t>
    </rPh>
    <rPh sb="5" eb="8">
      <t>ニチヨウビ</t>
    </rPh>
    <rPh sb="9" eb="11">
      <t>シュクジツ</t>
    </rPh>
    <rPh sb="11" eb="12">
      <t>ナラ</t>
    </rPh>
    <rPh sb="16" eb="17">
      <t>ツキ</t>
    </rPh>
    <rPh sb="19" eb="20">
      <t>ヒ</t>
    </rPh>
    <rPh sb="22" eb="24">
      <t>ヨクネン</t>
    </rPh>
    <rPh sb="25" eb="26">
      <t>ツキ</t>
    </rPh>
    <rPh sb="27" eb="28">
      <t>ヒ</t>
    </rPh>
    <phoneticPr fontId="24"/>
  </si>
  <si>
    <t>保育児童名簿</t>
    <rPh sb="2" eb="4">
      <t>ジドウ</t>
    </rPh>
    <rPh sb="4" eb="6">
      <t>メイボ</t>
    </rPh>
    <phoneticPr fontId="24"/>
  </si>
  <si>
    <t>病  院  名</t>
    <rPh sb="0" eb="1">
      <t>ヤマイ</t>
    </rPh>
    <rPh sb="3" eb="4">
      <t>イン</t>
    </rPh>
    <rPh sb="6" eb="7">
      <t>メイ</t>
    </rPh>
    <phoneticPr fontId="24"/>
  </si>
  <si>
    <t>保育所名</t>
    <rPh sb="0" eb="2">
      <t>ホイク</t>
    </rPh>
    <rPh sb="2" eb="4">
      <t>ショメイ</t>
    </rPh>
    <phoneticPr fontId="24"/>
  </si>
  <si>
    <t>利用者職種</t>
    <rPh sb="0" eb="3">
      <t>リヨウシャ</t>
    </rPh>
    <rPh sb="3" eb="5">
      <t>ショクシュ</t>
    </rPh>
    <phoneticPr fontId="24"/>
  </si>
  <si>
    <t>保育月数</t>
  </si>
  <si>
    <t>備　　考</t>
  </si>
  <si>
    <t>（入所期間）</t>
  </si>
  <si>
    <t>月</t>
  </si>
  <si>
    <t>計</t>
    <rPh sb="0" eb="1">
      <t>ケイ</t>
    </rPh>
    <phoneticPr fontId="24"/>
  </si>
  <si>
    <t>年間平均児童数</t>
    <rPh sb="0" eb="2">
      <t>ネンカン</t>
    </rPh>
    <rPh sb="2" eb="4">
      <t>ヘイキン</t>
    </rPh>
    <rPh sb="4" eb="7">
      <t>ジドウスウ</t>
    </rPh>
    <phoneticPr fontId="24"/>
  </si>
  <si>
    <t>様式３</t>
    <rPh sb="0" eb="2">
      <t>ヨウシキ</t>
    </rPh>
    <phoneticPr fontId="24"/>
  </si>
  <si>
    <t>病 院 内 保 育 施 設 設 置 病 院 名</t>
    <rPh sb="0" eb="1">
      <t>ビョウ</t>
    </rPh>
    <rPh sb="2" eb="5">
      <t>インナイ</t>
    </rPh>
    <rPh sb="6" eb="9">
      <t>ホイク</t>
    </rPh>
    <rPh sb="10" eb="13">
      <t>シセツ</t>
    </rPh>
    <rPh sb="14" eb="17">
      <t>セッチ</t>
    </rPh>
    <rPh sb="18" eb="21">
      <t>ビョウイン</t>
    </rPh>
    <rPh sb="22" eb="23">
      <t>メイ</t>
    </rPh>
    <phoneticPr fontId="24"/>
  </si>
  <si>
    <t>区　　　分</t>
    <rPh sb="0" eb="5">
      <t>クブン</t>
    </rPh>
    <phoneticPr fontId="24"/>
  </si>
  <si>
    <t>備　　考</t>
    <rPh sb="0" eb="4">
      <t>ビコウ</t>
    </rPh>
    <phoneticPr fontId="24"/>
  </si>
  <si>
    <t>保　育　士</t>
    <rPh sb="0" eb="3">
      <t>ホイク</t>
    </rPh>
    <rPh sb="4" eb="5">
      <t>シ</t>
    </rPh>
    <phoneticPr fontId="24"/>
  </si>
  <si>
    <t>保育士助手</t>
    <rPh sb="0" eb="2">
      <t>ホイク</t>
    </rPh>
    <rPh sb="2" eb="3">
      <t>シ</t>
    </rPh>
    <rPh sb="3" eb="5">
      <t>ジョシュ</t>
    </rPh>
    <phoneticPr fontId="24"/>
  </si>
  <si>
    <t>看護職員</t>
    <rPh sb="0" eb="2">
      <t>カンゴ</t>
    </rPh>
    <rPh sb="2" eb="4">
      <t>ショクイン</t>
    </rPh>
    <phoneticPr fontId="24"/>
  </si>
  <si>
    <t>児童保育専従職員</t>
    <rPh sb="0" eb="2">
      <t>ジドウ</t>
    </rPh>
    <rPh sb="2" eb="4">
      <t>ホイク</t>
    </rPh>
    <rPh sb="4" eb="6">
      <t>センジュウ</t>
    </rPh>
    <rPh sb="6" eb="8">
      <t>ショクイン</t>
    </rPh>
    <phoneticPr fontId="24"/>
  </si>
  <si>
    <t>医師</t>
    <rPh sb="0" eb="2">
      <t>イシ</t>
    </rPh>
    <phoneticPr fontId="24"/>
  </si>
  <si>
    <t>その他
の職員</t>
    <rPh sb="0" eb="3">
      <t>ソノタ</t>
    </rPh>
    <rPh sb="5" eb="7">
      <t>ショクイン</t>
    </rPh>
    <phoneticPr fontId="24"/>
  </si>
  <si>
    <t>看護
職員</t>
    <rPh sb="0" eb="2">
      <t>カンゴ</t>
    </rPh>
    <rPh sb="3" eb="5">
      <t>ショクイン</t>
    </rPh>
    <phoneticPr fontId="24"/>
  </si>
  <si>
    <t>計　</t>
    <rPh sb="0" eb="1">
      <t>ケイ</t>
    </rPh>
    <phoneticPr fontId="24"/>
  </si>
  <si>
    <t>常勤
職員</t>
    <rPh sb="0" eb="2">
      <t>ジョウキン</t>
    </rPh>
    <rPh sb="3" eb="5">
      <t>ショクイン</t>
    </rPh>
    <phoneticPr fontId="24"/>
  </si>
  <si>
    <t>非常勤職員</t>
    <rPh sb="0" eb="3">
      <t>ヒジョウキン</t>
    </rPh>
    <rPh sb="3" eb="5">
      <t>ショクイン</t>
    </rPh>
    <phoneticPr fontId="24"/>
  </si>
  <si>
    <t>常勤職員</t>
    <rPh sb="0" eb="2">
      <t>ジョウキン</t>
    </rPh>
    <rPh sb="2" eb="4">
      <t>ショクイン</t>
    </rPh>
    <phoneticPr fontId="24"/>
  </si>
  <si>
    <t>男性</t>
    <rPh sb="0" eb="2">
      <t>ダンセイ</t>
    </rPh>
    <phoneticPr fontId="24"/>
  </si>
  <si>
    <t>女性</t>
    <rPh sb="0" eb="2">
      <t>ジョセイ</t>
    </rPh>
    <phoneticPr fontId="24"/>
  </si>
  <si>
    <t>（換算）</t>
    <rPh sb="1" eb="3">
      <t>カンサン</t>
    </rPh>
    <phoneticPr fontId="24"/>
  </si>
  <si>
    <t>６月</t>
    <rPh sb="1" eb="2">
      <t>ガツ</t>
    </rPh>
    <phoneticPr fontId="24"/>
  </si>
  <si>
    <t>７月</t>
    <rPh sb="1" eb="2">
      <t>ガツ</t>
    </rPh>
    <phoneticPr fontId="24"/>
  </si>
  <si>
    <t>８月</t>
    <rPh sb="1" eb="2">
      <t>ガツ</t>
    </rPh>
    <phoneticPr fontId="24"/>
  </si>
  <si>
    <t>９月</t>
    <rPh sb="1" eb="2">
      <t>ガツ</t>
    </rPh>
    <phoneticPr fontId="24"/>
  </si>
  <si>
    <t>１０月</t>
    <rPh sb="2" eb="3">
      <t>ガツ</t>
    </rPh>
    <phoneticPr fontId="24"/>
  </si>
  <si>
    <t>１１月</t>
    <rPh sb="2" eb="3">
      <t>ガツ</t>
    </rPh>
    <phoneticPr fontId="24"/>
  </si>
  <si>
    <t>１２月</t>
    <rPh sb="2" eb="3">
      <t>ガツ</t>
    </rPh>
    <phoneticPr fontId="24"/>
  </si>
  <si>
    <t>１月</t>
    <rPh sb="1" eb="2">
      <t>ガツ</t>
    </rPh>
    <phoneticPr fontId="24"/>
  </si>
  <si>
    <t>２月</t>
    <rPh sb="1" eb="2">
      <t>ガツ</t>
    </rPh>
    <phoneticPr fontId="24"/>
  </si>
  <si>
    <t>３月</t>
    <rPh sb="1" eb="2">
      <t>ガツ</t>
    </rPh>
    <phoneticPr fontId="24"/>
  </si>
  <si>
    <t>平均</t>
    <rPh sb="0" eb="2">
      <t>ヘイキン</t>
    </rPh>
    <phoneticPr fontId="24"/>
  </si>
  <si>
    <t xml:space="preserve">  「看護職員」とは、「保健師、助産師、看護師、准看護師（非常勤職員を含む。）」をいい、「その他の職員」とは、看護職員、医師以外の医療従事者をいう。</t>
    <rPh sb="3" eb="5">
      <t>カンゴ</t>
    </rPh>
    <rPh sb="5" eb="7">
      <t>ショクイン</t>
    </rPh>
    <rPh sb="12" eb="14">
      <t>ホケン</t>
    </rPh>
    <rPh sb="14" eb="15">
      <t>シ</t>
    </rPh>
    <rPh sb="16" eb="18">
      <t>ジョサン</t>
    </rPh>
    <rPh sb="18" eb="19">
      <t>シ</t>
    </rPh>
    <rPh sb="20" eb="22">
      <t>カンゴ</t>
    </rPh>
    <rPh sb="22" eb="23">
      <t>シ</t>
    </rPh>
    <rPh sb="24" eb="25">
      <t>ジュン</t>
    </rPh>
    <rPh sb="25" eb="27">
      <t>カンゴ</t>
    </rPh>
    <rPh sb="27" eb="28">
      <t>シ</t>
    </rPh>
    <rPh sb="29" eb="32">
      <t>ヒジョウキン</t>
    </rPh>
    <rPh sb="32" eb="34">
      <t>ショクイン</t>
    </rPh>
    <rPh sb="35" eb="36">
      <t>フク</t>
    </rPh>
    <rPh sb="47" eb="48">
      <t>タ</t>
    </rPh>
    <rPh sb="49" eb="51">
      <t>ショクイン</t>
    </rPh>
    <rPh sb="55" eb="57">
      <t>カンゴ</t>
    </rPh>
    <rPh sb="57" eb="59">
      <t>ショクイン</t>
    </rPh>
    <rPh sb="60" eb="62">
      <t>イシ</t>
    </rPh>
    <rPh sb="62" eb="64">
      <t>イガイ</t>
    </rPh>
    <rPh sb="65" eb="67">
      <t>イリョウ</t>
    </rPh>
    <rPh sb="67" eb="70">
      <t>ジュウジシャ</t>
    </rPh>
    <phoneticPr fontId="24"/>
  </si>
  <si>
    <t>　（１）「保育士」とは、有資格者の保育士をいい、「保育士助手」とは、有資格者の保育士以外の者で直接保育に従事している者（事務、給食職員等を除く）をいう。</t>
    <rPh sb="5" eb="8">
      <t>ホイクシ</t>
    </rPh>
    <rPh sb="12" eb="16">
      <t>ユウシカクシャ</t>
    </rPh>
    <rPh sb="17" eb="20">
      <t>ホイクシ</t>
    </rPh>
    <rPh sb="25" eb="28">
      <t>ホイクシ</t>
    </rPh>
    <rPh sb="28" eb="30">
      <t>ジョシュ</t>
    </rPh>
    <rPh sb="34" eb="37">
      <t>ユウシカク</t>
    </rPh>
    <rPh sb="37" eb="38">
      <t>シャ</t>
    </rPh>
    <rPh sb="39" eb="42">
      <t>ホイクシ</t>
    </rPh>
    <rPh sb="42" eb="44">
      <t>イガイ</t>
    </rPh>
    <rPh sb="45" eb="46">
      <t>モノ</t>
    </rPh>
    <rPh sb="47" eb="49">
      <t>チョクセツ</t>
    </rPh>
    <rPh sb="49" eb="51">
      <t>ホイク</t>
    </rPh>
    <rPh sb="52" eb="54">
      <t>ジュウジ</t>
    </rPh>
    <rPh sb="58" eb="59">
      <t>モノ</t>
    </rPh>
    <rPh sb="60" eb="62">
      <t>ジム</t>
    </rPh>
    <rPh sb="63" eb="65">
      <t>キュウショク</t>
    </rPh>
    <rPh sb="65" eb="67">
      <t>ショクイン</t>
    </rPh>
    <rPh sb="67" eb="68">
      <t>トウ</t>
    </rPh>
    <rPh sb="69" eb="70">
      <t>ノゾ</t>
    </rPh>
    <phoneticPr fontId="24"/>
  </si>
  <si>
    <t>　（３）「非常勤職員」欄の（　）内には、右の式により算出した数（保育士等常勤職員換算数）を記入すること。</t>
    <rPh sb="5" eb="8">
      <t>ヒジョウキン</t>
    </rPh>
    <rPh sb="8" eb="10">
      <t>ショクイン</t>
    </rPh>
    <rPh sb="11" eb="12">
      <t>ラン</t>
    </rPh>
    <rPh sb="16" eb="17">
      <t>ナイ</t>
    </rPh>
    <rPh sb="20" eb="21">
      <t>ミギ</t>
    </rPh>
    <rPh sb="22" eb="23">
      <t>シキ</t>
    </rPh>
    <rPh sb="26" eb="28">
      <t>サンシュツ</t>
    </rPh>
    <rPh sb="30" eb="31">
      <t>カズ</t>
    </rPh>
    <rPh sb="32" eb="35">
      <t>ホイクシ</t>
    </rPh>
    <rPh sb="35" eb="36">
      <t>トウ</t>
    </rPh>
    <rPh sb="36" eb="38">
      <t>ジョウキン</t>
    </rPh>
    <rPh sb="38" eb="40">
      <t>ショクイン</t>
    </rPh>
    <rPh sb="40" eb="42">
      <t>カンサン</t>
    </rPh>
    <rPh sb="42" eb="43">
      <t>スウ</t>
    </rPh>
    <rPh sb="45" eb="47">
      <t>キニュウ</t>
    </rPh>
    <phoneticPr fontId="24"/>
  </si>
  <si>
    <t>　（４）「看護職員」欄は、病児等保育加算が認められた施設において、病児等保育を専門で担当している看護職員の人数を記入すること。</t>
    <rPh sb="5" eb="7">
      <t>カンゴ</t>
    </rPh>
    <rPh sb="7" eb="9">
      <t>ショクイン</t>
    </rPh>
    <rPh sb="10" eb="11">
      <t>ラン</t>
    </rPh>
    <rPh sb="13" eb="15">
      <t>ビョウジ</t>
    </rPh>
    <rPh sb="15" eb="16">
      <t>トウ</t>
    </rPh>
    <rPh sb="16" eb="18">
      <t>ホイク</t>
    </rPh>
    <rPh sb="18" eb="20">
      <t>カサン</t>
    </rPh>
    <rPh sb="21" eb="22">
      <t>ミト</t>
    </rPh>
    <rPh sb="26" eb="28">
      <t>シセツ</t>
    </rPh>
    <rPh sb="33" eb="35">
      <t>ビョウジ</t>
    </rPh>
    <rPh sb="35" eb="36">
      <t>トウ</t>
    </rPh>
    <rPh sb="36" eb="38">
      <t>ホイク</t>
    </rPh>
    <rPh sb="39" eb="41">
      <t>センモン</t>
    </rPh>
    <rPh sb="42" eb="44">
      <t>タントウ</t>
    </rPh>
    <rPh sb="48" eb="50">
      <t>カンゴ</t>
    </rPh>
    <rPh sb="50" eb="52">
      <t>ショクイン</t>
    </rPh>
    <rPh sb="53" eb="55">
      <t>ニンズウ</t>
    </rPh>
    <rPh sb="56" eb="58">
      <t>キニュウ</t>
    </rPh>
    <phoneticPr fontId="24"/>
  </si>
  <si>
    <t>　（５）「児童保育専従職員」欄は、児童保育加算が認められた施設において、児童保育を専門で担当している保育士等の人数を記入すること。</t>
    <rPh sb="5" eb="7">
      <t>ジドウ</t>
    </rPh>
    <rPh sb="7" eb="9">
      <t>ホイク</t>
    </rPh>
    <rPh sb="9" eb="11">
      <t>センジュウ</t>
    </rPh>
    <rPh sb="11" eb="13">
      <t>ショクイン</t>
    </rPh>
    <rPh sb="14" eb="15">
      <t>ラン</t>
    </rPh>
    <rPh sb="17" eb="19">
      <t>ジドウ</t>
    </rPh>
    <rPh sb="19" eb="21">
      <t>ホイク</t>
    </rPh>
    <rPh sb="21" eb="23">
      <t>カサン</t>
    </rPh>
    <rPh sb="24" eb="25">
      <t>ミト</t>
    </rPh>
    <rPh sb="29" eb="31">
      <t>シセツ</t>
    </rPh>
    <rPh sb="36" eb="38">
      <t>ジドウ</t>
    </rPh>
    <rPh sb="38" eb="40">
      <t>ホイク</t>
    </rPh>
    <rPh sb="41" eb="43">
      <t>センモン</t>
    </rPh>
    <rPh sb="44" eb="46">
      <t>タントウ</t>
    </rPh>
    <rPh sb="50" eb="53">
      <t>ホイクシ</t>
    </rPh>
    <rPh sb="53" eb="54">
      <t>トウ</t>
    </rPh>
    <rPh sb="55" eb="57">
      <t>ニンズウ</t>
    </rPh>
    <rPh sb="58" eb="60">
      <t>キニュウ</t>
    </rPh>
    <phoneticPr fontId="24"/>
  </si>
  <si>
    <t>↑対象型別</t>
    <rPh sb="1" eb="3">
      <t>タイショウ</t>
    </rPh>
    <rPh sb="3" eb="4">
      <t>ガタ</t>
    </rPh>
    <rPh sb="4" eb="5">
      <t>ベツ</t>
    </rPh>
    <phoneticPr fontId="24"/>
  </si>
  <si>
    <t>区分</t>
    <rPh sb="0" eb="2">
      <t>クブン</t>
    </rPh>
    <phoneticPr fontId="24"/>
  </si>
  <si>
    <t>保育士等数</t>
    <rPh sb="0" eb="3">
      <t>ホイクシ</t>
    </rPh>
    <rPh sb="3" eb="4">
      <t>トウ</t>
    </rPh>
    <rPh sb="4" eb="5">
      <t>スウ</t>
    </rPh>
    <phoneticPr fontId="24"/>
  </si>
  <si>
    <t>２人以上</t>
    <rPh sb="1" eb="4">
      <t>ニンイジョウ</t>
    </rPh>
    <phoneticPr fontId="24"/>
  </si>
  <si>
    <t>４人以上</t>
    <rPh sb="1" eb="4">
      <t>ニンイジョウ</t>
    </rPh>
    <phoneticPr fontId="24"/>
  </si>
  <si>
    <t>B型</t>
    <rPh sb="1" eb="2">
      <t>ガタ</t>
    </rPh>
    <phoneticPr fontId="24"/>
  </si>
  <si>
    <t>10人以上</t>
    <rPh sb="2" eb="5">
      <t>ニンイジョウ</t>
    </rPh>
    <phoneticPr fontId="24"/>
  </si>
  <si>
    <t>B型特例</t>
    <rPh sb="1" eb="2">
      <t>ガタ</t>
    </rPh>
    <rPh sb="2" eb="4">
      <t>トクレイ</t>
    </rPh>
    <phoneticPr fontId="24"/>
  </si>
  <si>
    <t>病 院 名</t>
    <rPh sb="0" eb="1">
      <t>ヤマイ</t>
    </rPh>
    <rPh sb="2" eb="3">
      <t>イン</t>
    </rPh>
    <rPh sb="4" eb="5">
      <t>メイ</t>
    </rPh>
    <phoneticPr fontId="24"/>
  </si>
  <si>
    <t>記入例</t>
    <rPh sb="0" eb="2">
      <t>キニュウ</t>
    </rPh>
    <rPh sb="2" eb="3">
      <t>レイ</t>
    </rPh>
    <phoneticPr fontId="24"/>
  </si>
  <si>
    <r>
      <t xml:space="preserve">金融機関名
</t>
    </r>
    <r>
      <rPr>
        <sz val="11"/>
        <rFont val="ＭＳ Ｐ明朝"/>
        <family val="1"/>
        <charset val="128"/>
      </rPr>
      <t>(銀行名、支店名)</t>
    </r>
    <rPh sb="0" eb="2">
      <t>キンユウ</t>
    </rPh>
    <rPh sb="2" eb="4">
      <t>キカン</t>
    </rPh>
    <rPh sb="4" eb="5">
      <t>ナ</t>
    </rPh>
    <rPh sb="7" eb="10">
      <t>ギンコウメイ</t>
    </rPh>
    <rPh sb="11" eb="14">
      <t>シテンメイ</t>
    </rPh>
    <phoneticPr fontId="24"/>
  </si>
  <si>
    <t>○○銀行　（信用金庫、信用組合）</t>
    <rPh sb="2" eb="4">
      <t>ギンコウ</t>
    </rPh>
    <rPh sb="11" eb="13">
      <t>シンヨウ</t>
    </rPh>
    <rPh sb="13" eb="15">
      <t>クミアイ</t>
    </rPh>
    <phoneticPr fontId="24"/>
  </si>
  <si>
    <t>△△支店</t>
    <phoneticPr fontId="24"/>
  </si>
  <si>
    <t>預金種別</t>
    <rPh sb="0" eb="2">
      <t>ヨキン</t>
    </rPh>
    <rPh sb="2" eb="4">
      <t>シュベツ</t>
    </rPh>
    <phoneticPr fontId="24"/>
  </si>
  <si>
    <t>普通　（当座）　</t>
    <rPh sb="0" eb="2">
      <t>フツウ</t>
    </rPh>
    <rPh sb="4" eb="6">
      <t>トウザ</t>
    </rPh>
    <phoneticPr fontId="24"/>
  </si>
  <si>
    <t>口座番号</t>
    <rPh sb="0" eb="2">
      <t>コウザ</t>
    </rPh>
    <rPh sb="2" eb="4">
      <t>バンゴウ</t>
    </rPh>
    <phoneticPr fontId="24"/>
  </si>
  <si>
    <t>ﾌ　ﾘ　ｶﾞ　ﾅ</t>
    <phoneticPr fontId="24"/>
  </si>
  <si>
    <t>口座名義人</t>
    <rPh sb="0" eb="2">
      <t>コウザ</t>
    </rPh>
    <rPh sb="2" eb="5">
      <t>メイギニン</t>
    </rPh>
    <phoneticPr fontId="24"/>
  </si>
  <si>
    <t>　　　2  預金通帳等を確認しながら正確に記載してください。（記入例参照）</t>
    <rPh sb="6" eb="8">
      <t>ヨキン</t>
    </rPh>
    <rPh sb="8" eb="10">
      <t>ツウチョウ</t>
    </rPh>
    <rPh sb="10" eb="11">
      <t>トウ</t>
    </rPh>
    <rPh sb="12" eb="14">
      <t>カクニン</t>
    </rPh>
    <rPh sb="18" eb="20">
      <t>セイカク</t>
    </rPh>
    <rPh sb="21" eb="23">
      <t>キサイ</t>
    </rPh>
    <rPh sb="31" eb="33">
      <t>キニュウ</t>
    </rPh>
    <rPh sb="33" eb="34">
      <t>レイ</t>
    </rPh>
    <rPh sb="34" eb="36">
      <t>サンショウ</t>
    </rPh>
    <phoneticPr fontId="24"/>
  </si>
  <si>
    <t>　　　3  振込先口座等を県において確認後、県への債権者登録の新規・変更登録</t>
    <rPh sb="6" eb="9">
      <t>フリコミサキ</t>
    </rPh>
    <rPh sb="9" eb="11">
      <t>コウザ</t>
    </rPh>
    <rPh sb="11" eb="12">
      <t>トウ</t>
    </rPh>
    <rPh sb="13" eb="14">
      <t>ケン</t>
    </rPh>
    <rPh sb="18" eb="20">
      <t>カクニン</t>
    </rPh>
    <rPh sb="20" eb="21">
      <t>ゴ</t>
    </rPh>
    <rPh sb="22" eb="23">
      <t>ケン</t>
    </rPh>
    <rPh sb="25" eb="28">
      <t>サイケンシャ</t>
    </rPh>
    <rPh sb="28" eb="30">
      <t>トウロク</t>
    </rPh>
    <rPh sb="31" eb="33">
      <t>シンキ</t>
    </rPh>
    <rPh sb="34" eb="36">
      <t>ヘンコウ</t>
    </rPh>
    <rPh sb="36" eb="38">
      <t>トウロク</t>
    </rPh>
    <phoneticPr fontId="24"/>
  </si>
  <si>
    <t>　　　 手続きが必要な場合はおって連絡いたします。</t>
    <rPh sb="4" eb="6">
      <t>テツヅ</t>
    </rPh>
    <rPh sb="8" eb="10">
      <t>ヒツヨウ</t>
    </rPh>
    <rPh sb="11" eb="13">
      <t>バアイ</t>
    </rPh>
    <rPh sb="17" eb="19">
      <t>レンラク</t>
    </rPh>
    <phoneticPr fontId="24"/>
  </si>
  <si>
    <t>整理番号</t>
    <rPh sb="0" eb="2">
      <t>セイリ</t>
    </rPh>
    <rPh sb="2" eb="4">
      <t>バンゴウ</t>
    </rPh>
    <phoneticPr fontId="24"/>
  </si>
  <si>
    <t>③</t>
    <phoneticPr fontId="24"/>
  </si>
  <si>
    <t xml:space="preserve"> </t>
    <phoneticPr fontId="24"/>
  </si>
  <si>
    <t>収支予算書</t>
    <phoneticPr fontId="26"/>
  </si>
  <si>
    <t>）</t>
    <phoneticPr fontId="24"/>
  </si>
  <si>
    <t>オ</t>
    <phoneticPr fontId="24"/>
  </si>
  <si>
    <t>２</t>
    <phoneticPr fontId="24"/>
  </si>
  <si>
    <t>）</t>
    <phoneticPr fontId="24"/>
  </si>
  <si>
    <t>ウ</t>
    <phoneticPr fontId="24"/>
  </si>
  <si>
    <t>２</t>
    <phoneticPr fontId="24"/>
  </si>
  <si>
    <t>○</t>
    <phoneticPr fontId="24"/>
  </si>
  <si>
    <t>　　　　　　　　　　　　　　　</t>
    <phoneticPr fontId="24"/>
  </si>
  <si>
    <t>）</t>
    <phoneticPr fontId="24"/>
  </si>
  <si>
    <t>ウ</t>
    <phoneticPr fontId="24"/>
  </si>
  <si>
    <t>２</t>
    <phoneticPr fontId="24"/>
  </si>
  <si>
    <t>）</t>
    <phoneticPr fontId="24"/>
  </si>
  <si>
    <t>ウ</t>
    <phoneticPr fontId="24"/>
  </si>
  <si>
    <t>２</t>
    <phoneticPr fontId="24"/>
  </si>
  <si>
    <t>）</t>
    <phoneticPr fontId="24"/>
  </si>
  <si>
    <t>ウ</t>
    <phoneticPr fontId="24"/>
  </si>
  <si>
    <t>２</t>
    <phoneticPr fontId="24"/>
  </si>
  <si>
    <t>（記入要領）</t>
    <rPh sb="1" eb="3">
      <t>キニュウ</t>
    </rPh>
    <rPh sb="3" eb="5">
      <t>ヨウリョウ</t>
    </rPh>
    <phoneticPr fontId="8"/>
  </si>
  <si>
    <t>　　1　本票は、病院内保育施設ごとに別葉とすること。</t>
    <rPh sb="4" eb="5">
      <t>ホン</t>
    </rPh>
    <rPh sb="5" eb="6">
      <t>ヒョウ</t>
    </rPh>
    <rPh sb="8" eb="10">
      <t>ビョウイン</t>
    </rPh>
    <rPh sb="10" eb="11">
      <t>ナイ</t>
    </rPh>
    <rPh sb="11" eb="13">
      <t>ホイク</t>
    </rPh>
    <rPh sb="13" eb="15">
      <t>シセツ</t>
    </rPh>
    <rPh sb="18" eb="19">
      <t>ベツ</t>
    </rPh>
    <rPh sb="19" eb="20">
      <t>ハ</t>
    </rPh>
    <phoneticPr fontId="8"/>
  </si>
  <si>
    <t>　　2　本票の対象保育児童は、各月初日に当該保育所に在籍（保育の許可を受けている者）し、１５日以上保育する予定の者とする。</t>
    <rPh sb="4" eb="5">
      <t>ホン</t>
    </rPh>
    <rPh sb="5" eb="6">
      <t>ヒョウ</t>
    </rPh>
    <rPh sb="7" eb="9">
      <t>タイショウ</t>
    </rPh>
    <rPh sb="9" eb="11">
      <t>ホイク</t>
    </rPh>
    <rPh sb="11" eb="13">
      <t>ジドウ</t>
    </rPh>
    <rPh sb="15" eb="17">
      <t>カクツキ</t>
    </rPh>
    <rPh sb="17" eb="19">
      <t>ショニチ</t>
    </rPh>
    <rPh sb="20" eb="22">
      <t>トウガイ</t>
    </rPh>
    <rPh sb="22" eb="25">
      <t>ホイクショ</t>
    </rPh>
    <rPh sb="26" eb="28">
      <t>ザイセキ</t>
    </rPh>
    <rPh sb="29" eb="31">
      <t>ホイク</t>
    </rPh>
    <rPh sb="32" eb="34">
      <t>キョカ</t>
    </rPh>
    <rPh sb="35" eb="36">
      <t>ウ</t>
    </rPh>
    <rPh sb="40" eb="41">
      <t>モノ</t>
    </rPh>
    <rPh sb="46" eb="49">
      <t>ヒイジョウ</t>
    </rPh>
    <rPh sb="49" eb="51">
      <t>ホイク</t>
    </rPh>
    <rPh sb="53" eb="55">
      <t>ヨテイ</t>
    </rPh>
    <rPh sb="56" eb="57">
      <t>モノ</t>
    </rPh>
    <phoneticPr fontId="8"/>
  </si>
  <si>
    <t>　　3　本票の記入に当っては、まず、４月１日に在籍の児童で保育予定月数が多い者から記載し、次に入所月順に記載していくこと。</t>
    <rPh sb="4" eb="5">
      <t>ホン</t>
    </rPh>
    <rPh sb="5" eb="6">
      <t>ヒョウ</t>
    </rPh>
    <rPh sb="7" eb="9">
      <t>キニュウ</t>
    </rPh>
    <rPh sb="10" eb="11">
      <t>ア</t>
    </rPh>
    <rPh sb="19" eb="20">
      <t>ツキ</t>
    </rPh>
    <rPh sb="21" eb="22">
      <t>ヒ</t>
    </rPh>
    <rPh sb="23" eb="25">
      <t>ザイセキ</t>
    </rPh>
    <rPh sb="26" eb="28">
      <t>ジドウ</t>
    </rPh>
    <rPh sb="29" eb="31">
      <t>ホイク</t>
    </rPh>
    <rPh sb="31" eb="33">
      <t>ヨテイ</t>
    </rPh>
    <rPh sb="33" eb="34">
      <t>ツキ</t>
    </rPh>
    <rPh sb="34" eb="35">
      <t>カズ</t>
    </rPh>
    <rPh sb="36" eb="37">
      <t>オオ</t>
    </rPh>
    <rPh sb="38" eb="39">
      <t>モノ</t>
    </rPh>
    <rPh sb="41" eb="43">
      <t>キサイ</t>
    </rPh>
    <rPh sb="45" eb="46">
      <t>ツギ</t>
    </rPh>
    <rPh sb="47" eb="49">
      <t>ニュウショ</t>
    </rPh>
    <rPh sb="49" eb="50">
      <t>ツキ</t>
    </rPh>
    <rPh sb="50" eb="51">
      <t>ジュン</t>
    </rPh>
    <rPh sb="52" eb="54">
      <t>キサイ</t>
    </rPh>
    <phoneticPr fontId="8"/>
  </si>
  <si>
    <t>　　5　「保育月数」欄について</t>
    <rPh sb="5" eb="7">
      <t>ホイク</t>
    </rPh>
    <rPh sb="7" eb="9">
      <t>ゲッスウ</t>
    </rPh>
    <rPh sb="10" eb="11">
      <t>ラン</t>
    </rPh>
    <phoneticPr fontId="8"/>
  </si>
  <si>
    <t>　　6　各種別ごとに「年間平均児童数」が、Ａ型特例においては１人以上、Ａ型においては４人以上、Ｂ型においては１０人以上、</t>
    <rPh sb="4" eb="5">
      <t>カク</t>
    </rPh>
    <rPh sb="5" eb="7">
      <t>シュベツ</t>
    </rPh>
    <rPh sb="11" eb="13">
      <t>ネンカン</t>
    </rPh>
    <rPh sb="13" eb="15">
      <t>ヘイキン</t>
    </rPh>
    <rPh sb="15" eb="18">
      <t>ジドウスウ</t>
    </rPh>
    <rPh sb="22" eb="23">
      <t>ガタ</t>
    </rPh>
    <rPh sb="23" eb="25">
      <t>トクレイ</t>
    </rPh>
    <rPh sb="31" eb="34">
      <t>ニンイジョウ</t>
    </rPh>
    <rPh sb="36" eb="37">
      <t>ガタ</t>
    </rPh>
    <rPh sb="43" eb="46">
      <t>ニンイジョウ</t>
    </rPh>
    <rPh sb="48" eb="49">
      <t>ガタ</t>
    </rPh>
    <rPh sb="56" eb="59">
      <t>ニンイジョウ</t>
    </rPh>
    <phoneticPr fontId="8"/>
  </si>
  <si>
    <t>なお、「年間平均児童数」が補助基準以上であっても、６ヶ月以上基準未満の保育児童数である場合は対象外となる。</t>
    <rPh sb="4" eb="6">
      <t>ネンカン</t>
    </rPh>
    <rPh sb="6" eb="8">
      <t>ヘイキン</t>
    </rPh>
    <rPh sb="8" eb="11">
      <t>ジドウスウ</t>
    </rPh>
    <rPh sb="13" eb="15">
      <t>ホジョ</t>
    </rPh>
    <rPh sb="15" eb="17">
      <t>キジュン</t>
    </rPh>
    <rPh sb="17" eb="19">
      <t>イジョウ</t>
    </rPh>
    <rPh sb="27" eb="28">
      <t>ゲツ</t>
    </rPh>
    <rPh sb="28" eb="30">
      <t>イジョウ</t>
    </rPh>
    <rPh sb="30" eb="32">
      <t>キジュン</t>
    </rPh>
    <rPh sb="32" eb="34">
      <t>ミマン</t>
    </rPh>
    <rPh sb="35" eb="37">
      <t>ホイク</t>
    </rPh>
    <rPh sb="37" eb="40">
      <t>ジドウスウ</t>
    </rPh>
    <rPh sb="43" eb="45">
      <t>バアイ</t>
    </rPh>
    <rPh sb="46" eb="49">
      <t>タイショウガイ</t>
    </rPh>
    <phoneticPr fontId="24"/>
  </si>
  <si>
    <r>
      <t>１．計算によって生じた端数については、すべて</t>
    </r>
    <r>
      <rPr>
        <b/>
        <sz val="11"/>
        <rFont val="ＭＳ Ｐ明朝"/>
        <family val="1"/>
        <charset val="128"/>
      </rPr>
      <t>小数点第２位を四捨五入し、小数点第１位まで記入する</t>
    </r>
    <r>
      <rPr>
        <sz val="11"/>
        <rFont val="ＭＳ Ｐ明朝"/>
        <family val="1"/>
        <charset val="128"/>
      </rPr>
      <t>こと。</t>
    </r>
    <rPh sb="2" eb="4">
      <t>ケイサン</t>
    </rPh>
    <rPh sb="8" eb="9">
      <t>ショウ</t>
    </rPh>
    <rPh sb="11" eb="13">
      <t>ハスウ</t>
    </rPh>
    <rPh sb="22" eb="25">
      <t>ショウスウテン</t>
    </rPh>
    <rPh sb="25" eb="26">
      <t>ダイ</t>
    </rPh>
    <rPh sb="27" eb="28">
      <t>イ</t>
    </rPh>
    <rPh sb="29" eb="33">
      <t>シシャゴニュウ</t>
    </rPh>
    <rPh sb="35" eb="38">
      <t>ショウスウテン</t>
    </rPh>
    <rPh sb="38" eb="39">
      <t>ダイ</t>
    </rPh>
    <rPh sb="40" eb="41">
      <t>イ</t>
    </rPh>
    <rPh sb="43" eb="45">
      <t>キニュウ</t>
    </rPh>
    <phoneticPr fontId="24"/>
  </si>
  <si>
    <t>一部委託</t>
    <rPh sb="0" eb="2">
      <t>イチブ</t>
    </rPh>
    <rPh sb="2" eb="4">
      <t>イタク</t>
    </rPh>
    <phoneticPr fontId="24"/>
  </si>
  <si>
    <t>☆様式３病院内保育施設利用状況調と一致すること。</t>
    <rPh sb="1" eb="3">
      <t>ヨウシキ</t>
    </rPh>
    <rPh sb="4" eb="7">
      <t>ビョウインナイ</t>
    </rPh>
    <rPh sb="7" eb="9">
      <t>ホイク</t>
    </rPh>
    <rPh sb="9" eb="11">
      <t>シセツ</t>
    </rPh>
    <rPh sb="11" eb="13">
      <t>リヨウ</t>
    </rPh>
    <rPh sb="13" eb="15">
      <t>ジョウキョウ</t>
    </rPh>
    <rPh sb="15" eb="16">
      <t>シラ</t>
    </rPh>
    <rPh sb="17" eb="19">
      <t>イッチ</t>
    </rPh>
    <phoneticPr fontId="24"/>
  </si>
  <si>
    <t>その他の職員＝保育士助手、専任＝常勤職員、その他＝非常勤職員常勤換算数</t>
    <rPh sb="13" eb="15">
      <t>センニン</t>
    </rPh>
    <rPh sb="16" eb="18">
      <t>ジョウキン</t>
    </rPh>
    <rPh sb="18" eb="20">
      <t>ショクイン</t>
    </rPh>
    <rPh sb="23" eb="24">
      <t>タ</t>
    </rPh>
    <rPh sb="25" eb="28">
      <t>ヒジョウキン</t>
    </rPh>
    <rPh sb="28" eb="30">
      <t>ショクイン</t>
    </rPh>
    <rPh sb="30" eb="32">
      <t>ジョウキン</t>
    </rPh>
    <rPh sb="32" eb="34">
      <t>カンサン</t>
    </rPh>
    <rPh sb="34" eb="35">
      <t>スウ</t>
    </rPh>
    <phoneticPr fontId="24"/>
  </si>
  <si>
    <t>を記入すること。</t>
    <rPh sb="1" eb="3">
      <t>キニュウ</t>
    </rPh>
    <phoneticPr fontId="24"/>
  </si>
  <si>
    <t>全面委託</t>
    <rPh sb="0" eb="2">
      <t>ゼンメン</t>
    </rPh>
    <rPh sb="2" eb="4">
      <t>イタク</t>
    </rPh>
    <phoneticPr fontId="24"/>
  </si>
  <si>
    <t>　　　  Ｂ型特例においては３０人以上の基準を満たすこと。</t>
    <rPh sb="6" eb="7">
      <t>ガタ</t>
    </rPh>
    <rPh sb="7" eb="9">
      <t>トクレイ</t>
    </rPh>
    <rPh sb="16" eb="19">
      <t>ニンイジョウ</t>
    </rPh>
    <rPh sb="20" eb="22">
      <t>キジュン</t>
    </rPh>
    <rPh sb="23" eb="24">
      <t>ミ</t>
    </rPh>
    <phoneticPr fontId="8"/>
  </si>
  <si>
    <t>各月１日現在で在籍し、当該月に１５日以上保育する月数を記載すること。（各月初日に在籍しない児童は、当該月の対象とならず、日割り計算を行うものではない。）</t>
    <rPh sb="0" eb="2">
      <t>カクツキ</t>
    </rPh>
    <rPh sb="3" eb="4">
      <t>ヒ</t>
    </rPh>
    <rPh sb="4" eb="6">
      <t>ゲンザイ</t>
    </rPh>
    <rPh sb="7" eb="9">
      <t>ザイセキ</t>
    </rPh>
    <rPh sb="11" eb="13">
      <t>トウガイ</t>
    </rPh>
    <rPh sb="13" eb="14">
      <t>ツキ</t>
    </rPh>
    <rPh sb="17" eb="18">
      <t>ヒ</t>
    </rPh>
    <rPh sb="18" eb="20">
      <t>イジョウ</t>
    </rPh>
    <rPh sb="20" eb="22">
      <t>ホイク</t>
    </rPh>
    <rPh sb="24" eb="26">
      <t>ツキスウ</t>
    </rPh>
    <rPh sb="27" eb="29">
      <t>キサイ</t>
    </rPh>
    <rPh sb="35" eb="37">
      <t>カクツキ</t>
    </rPh>
    <rPh sb="37" eb="39">
      <t>ショニチ</t>
    </rPh>
    <rPh sb="40" eb="42">
      <t>ザイセキ</t>
    </rPh>
    <rPh sb="45" eb="47">
      <t>ジドウ</t>
    </rPh>
    <rPh sb="49" eb="51">
      <t>トウガイ</t>
    </rPh>
    <rPh sb="51" eb="52">
      <t>ツキ</t>
    </rPh>
    <rPh sb="53" eb="55">
      <t>タイショウ</t>
    </rPh>
    <rPh sb="60" eb="62">
      <t>ヒワ</t>
    </rPh>
    <rPh sb="63" eb="65">
      <t>ケイサン</t>
    </rPh>
    <rPh sb="66" eb="67">
      <t>オコナ</t>
    </rPh>
    <phoneticPr fontId="24"/>
  </si>
  <si>
    <t>なお、備考欄には入所予定期間（「保育月数」欄に該当の月のみ）を記載すること。</t>
    <rPh sb="3" eb="5">
      <t>ビコウ</t>
    </rPh>
    <rPh sb="5" eb="6">
      <t>ラン</t>
    </rPh>
    <rPh sb="8" eb="10">
      <t>ニュウショ</t>
    </rPh>
    <rPh sb="10" eb="12">
      <t>ヨテイ</t>
    </rPh>
    <rPh sb="12" eb="14">
      <t>キカン</t>
    </rPh>
    <rPh sb="16" eb="18">
      <t>ホイク</t>
    </rPh>
    <rPh sb="18" eb="20">
      <t>ツキスウ</t>
    </rPh>
    <rPh sb="21" eb="22">
      <t>ラン</t>
    </rPh>
    <rPh sb="23" eb="25">
      <t>ガイトウ</t>
    </rPh>
    <rPh sb="26" eb="27">
      <t>ツキ</t>
    </rPh>
    <rPh sb="31" eb="33">
      <t>キサイ</t>
    </rPh>
    <phoneticPr fontId="24"/>
  </si>
  <si>
    <t>円</t>
    <rPh sb="0" eb="1">
      <t>エン</t>
    </rPh>
    <phoneticPr fontId="24"/>
  </si>
  <si>
    <t>病院内保育施設設置病院等名</t>
    <rPh sb="0" eb="2">
      <t>ビョウイン</t>
    </rPh>
    <rPh sb="2" eb="3">
      <t>ナイ</t>
    </rPh>
    <rPh sb="3" eb="5">
      <t>ホイク</t>
    </rPh>
    <rPh sb="5" eb="7">
      <t>シセツ</t>
    </rPh>
    <rPh sb="7" eb="9">
      <t>セッチ</t>
    </rPh>
    <rPh sb="9" eb="11">
      <t>ビョウイン</t>
    </rPh>
    <rPh sb="11" eb="12">
      <t>トウ</t>
    </rPh>
    <rPh sb="12" eb="13">
      <t>メイ</t>
    </rPh>
    <phoneticPr fontId="24"/>
  </si>
  <si>
    <t>総事業費</t>
    <rPh sb="0" eb="1">
      <t>ソウ</t>
    </rPh>
    <rPh sb="1" eb="4">
      <t>ジギョウヒ</t>
    </rPh>
    <phoneticPr fontId="24"/>
  </si>
  <si>
    <t>対象経費の
支出予定額</t>
    <rPh sb="0" eb="2">
      <t>タイショウ</t>
    </rPh>
    <rPh sb="2" eb="4">
      <t>ケイヒ</t>
    </rPh>
    <rPh sb="6" eb="8">
      <t>シシュツ</t>
    </rPh>
    <rPh sb="8" eb="11">
      <t>ヨテイガク</t>
    </rPh>
    <phoneticPr fontId="24"/>
  </si>
  <si>
    <t>調整率</t>
    <rPh sb="0" eb="2">
      <t>チョウセイ</t>
    </rPh>
    <rPh sb="2" eb="3">
      <t>リツ</t>
    </rPh>
    <phoneticPr fontId="24"/>
  </si>
  <si>
    <t>基　　　本　　　額</t>
    <rPh sb="0" eb="1">
      <t>モト</t>
    </rPh>
    <rPh sb="4" eb="5">
      <t>ホン</t>
    </rPh>
    <rPh sb="8" eb="9">
      <t>ガク</t>
    </rPh>
    <phoneticPr fontId="24"/>
  </si>
  <si>
    <t>加  　　算　　　額</t>
    <rPh sb="0" eb="1">
      <t>カ</t>
    </rPh>
    <rPh sb="5" eb="6">
      <t>ザン</t>
    </rPh>
    <rPh sb="9" eb="10">
      <t>ガク</t>
    </rPh>
    <phoneticPr fontId="24"/>
  </si>
  <si>
    <t>基本額</t>
    <rPh sb="0" eb="3">
      <t>キホンガク</t>
    </rPh>
    <phoneticPr fontId="24"/>
  </si>
  <si>
    <t>保育士等人員</t>
    <rPh sb="0" eb="3">
      <t>ホイクシ</t>
    </rPh>
    <rPh sb="3" eb="4">
      <t>トウ</t>
    </rPh>
    <rPh sb="4" eb="6">
      <t>ジンイン</t>
    </rPh>
    <phoneticPr fontId="24"/>
  </si>
  <si>
    <t>単価
（円）</t>
    <rPh sb="0" eb="2">
      <t>タンカ</t>
    </rPh>
    <rPh sb="4" eb="5">
      <t>エン</t>
    </rPh>
    <phoneticPr fontId="24"/>
  </si>
  <si>
    <t>負担能力指数による調整率</t>
    <rPh sb="9" eb="11">
      <t>チョウセイ</t>
    </rPh>
    <rPh sb="11" eb="12">
      <t>リツ</t>
    </rPh>
    <phoneticPr fontId="24"/>
  </si>
  <si>
    <t>２４時間保育</t>
    <rPh sb="2" eb="4">
      <t>ジカン</t>
    </rPh>
    <rPh sb="4" eb="6">
      <t>ホイク</t>
    </rPh>
    <phoneticPr fontId="24"/>
  </si>
  <si>
    <t>A</t>
    <phoneticPr fontId="24"/>
  </si>
  <si>
    <t>B</t>
    <phoneticPr fontId="24"/>
  </si>
  <si>
    <t>小計</t>
    <rPh sb="0" eb="2">
      <t>ショウケイ</t>
    </rPh>
    <phoneticPr fontId="24"/>
  </si>
  <si>
    <t>(D×2/3)E</t>
    <phoneticPr fontId="24"/>
  </si>
  <si>
    <t>F</t>
    <phoneticPr fontId="24"/>
  </si>
  <si>
    <t>保　育　時　間</t>
    <rPh sb="0" eb="1">
      <t>ホ</t>
    </rPh>
    <rPh sb="2" eb="3">
      <t>イク</t>
    </rPh>
    <rPh sb="4" eb="5">
      <t>トキ</t>
    </rPh>
    <rPh sb="6" eb="7">
      <t>アイダ</t>
    </rPh>
    <phoneticPr fontId="60"/>
  </si>
  <si>
    <t>開所時間
(　時間　分)</t>
    <rPh sb="0" eb="2">
      <t>カイショ</t>
    </rPh>
    <rPh sb="2" eb="4">
      <t>ジカン</t>
    </rPh>
    <rPh sb="7" eb="9">
      <t>ジカン</t>
    </rPh>
    <rPh sb="10" eb="11">
      <t>フン</t>
    </rPh>
    <phoneticPr fontId="60"/>
  </si>
  <si>
    <t>　（１）「看護職員」とは、「保健師、助産師、看護師、准看護師（非常勤職員を含む）」をいい、「その他の職員」とは、看護職員及び医師の医療従事者をいう。</t>
    <rPh sb="5" eb="7">
      <t>カンゴ</t>
    </rPh>
    <rPh sb="7" eb="9">
      <t>ショクイン</t>
    </rPh>
    <rPh sb="14" eb="17">
      <t>ホケンシ</t>
    </rPh>
    <rPh sb="18" eb="21">
      <t>ジョサンシ</t>
    </rPh>
    <rPh sb="22" eb="25">
      <t>カンゴシ</t>
    </rPh>
    <rPh sb="26" eb="30">
      <t>ジュンカンゴシ</t>
    </rPh>
    <rPh sb="31" eb="34">
      <t>ヒジョウキン</t>
    </rPh>
    <rPh sb="34" eb="36">
      <t>ショクイン</t>
    </rPh>
    <rPh sb="37" eb="38">
      <t>フク</t>
    </rPh>
    <rPh sb="48" eb="49">
      <t>タ</t>
    </rPh>
    <rPh sb="50" eb="52">
      <t>ショクイン</t>
    </rPh>
    <rPh sb="56" eb="58">
      <t>カンゴ</t>
    </rPh>
    <rPh sb="58" eb="60">
      <t>ショクイン</t>
    </rPh>
    <rPh sb="60" eb="61">
      <t>オヨ</t>
    </rPh>
    <rPh sb="62" eb="64">
      <t>イシ</t>
    </rPh>
    <rPh sb="65" eb="67">
      <t>イリョウ</t>
    </rPh>
    <rPh sb="67" eb="70">
      <t>ジュウジシャ</t>
    </rPh>
    <phoneticPr fontId="24"/>
  </si>
  <si>
    <t>開所日数</t>
    <rPh sb="0" eb="2">
      <t>カイショ</t>
    </rPh>
    <rPh sb="2" eb="4">
      <t>ニッスウ</t>
    </rPh>
    <phoneticPr fontId="24"/>
  </si>
  <si>
    <t>４月</t>
    <rPh sb="1" eb="2">
      <t>ガツ</t>
    </rPh>
    <phoneticPr fontId="24"/>
  </si>
  <si>
    <t>　　4　「利用者職種」欄は、看護職員、医師（男性、女性）、その他の職員（給食等の職員は除く）の別を記載すること。</t>
    <rPh sb="5" eb="8">
      <t>リヨウシャ</t>
    </rPh>
    <rPh sb="8" eb="10">
      <t>ショクシュ</t>
    </rPh>
    <rPh sb="11" eb="12">
      <t>ラン</t>
    </rPh>
    <rPh sb="14" eb="16">
      <t>カンゴ</t>
    </rPh>
    <rPh sb="16" eb="18">
      <t>ショクイン</t>
    </rPh>
    <rPh sb="19" eb="21">
      <t>イシ</t>
    </rPh>
    <rPh sb="22" eb="24">
      <t>ダンセイ</t>
    </rPh>
    <rPh sb="25" eb="27">
      <t>ジョセイ</t>
    </rPh>
    <rPh sb="31" eb="32">
      <t>タ</t>
    </rPh>
    <rPh sb="33" eb="35">
      <t>ショクイン</t>
    </rPh>
    <rPh sb="36" eb="38">
      <t>キュウショク</t>
    </rPh>
    <rPh sb="38" eb="39">
      <t>トウ</t>
    </rPh>
    <rPh sb="40" eb="42">
      <t>ショクイン</t>
    </rPh>
    <rPh sb="43" eb="44">
      <t>ノゾ</t>
    </rPh>
    <rPh sb="47" eb="48">
      <t>ベツ</t>
    </rPh>
    <rPh sb="49" eb="51">
      <t>キサイ</t>
    </rPh>
    <phoneticPr fontId="8"/>
  </si>
  <si>
    <t>保育師等常勤職員換算数</t>
    <rPh sb="0" eb="2">
      <t>ホイク</t>
    </rPh>
    <rPh sb="2" eb="3">
      <t>シ</t>
    </rPh>
    <rPh sb="3" eb="4">
      <t>トウ</t>
    </rPh>
    <rPh sb="4" eb="6">
      <t>ジョウキン</t>
    </rPh>
    <rPh sb="6" eb="8">
      <t>ショクイン</t>
    </rPh>
    <rPh sb="8" eb="10">
      <t>カンサン</t>
    </rPh>
    <rPh sb="10" eb="11">
      <t>スウ</t>
    </rPh>
    <phoneticPr fontId="24"/>
  </si>
  <si>
    <t>区分</t>
  </si>
  <si>
    <t>別　　紙</t>
  </si>
  <si>
    <t>科　　　　目</t>
  </si>
  <si>
    <t>説　　　　　　　　　　　明</t>
  </si>
  <si>
    <t>病院内</t>
  </si>
  <si>
    <t>保育料収入</t>
  </si>
  <si>
    <t>　 保育に要する費用の保護者負担額。ただし、この費用には給食費を含</t>
    <rPh sb="30" eb="31">
      <t>ヒ</t>
    </rPh>
    <rPh sb="32" eb="33">
      <t>フク</t>
    </rPh>
    <phoneticPr fontId="24"/>
  </si>
  <si>
    <t>保育施</t>
  </si>
  <si>
    <t>むが、おやつ代は含まない。</t>
    <phoneticPr fontId="24"/>
  </si>
  <si>
    <t>設運営</t>
  </si>
  <si>
    <t>補助金収入</t>
  </si>
  <si>
    <t>収益</t>
  </si>
  <si>
    <t>都道府県</t>
  </si>
  <si>
    <t>　 病院内保育施設運営費に対する都道府県補助金収入</t>
  </si>
  <si>
    <t>市町村</t>
  </si>
  <si>
    <t>　 病院内保育施設運営費に対する市町村補助金収入</t>
  </si>
  <si>
    <t>設置者負担額</t>
  </si>
  <si>
    <t>　 病院内保育施設運営費に係る設置者負担額</t>
  </si>
  <si>
    <t>給与費</t>
  </si>
  <si>
    <t>常勤職員給与</t>
  </si>
  <si>
    <t>　 職員俸給</t>
  </si>
  <si>
    <t>　 常勤職員に支払った俸給</t>
  </si>
  <si>
    <t>費用</t>
  </si>
  <si>
    <t>　 職員諸手当</t>
  </si>
  <si>
    <t>　 常勤職員に支払った諸手当</t>
  </si>
  <si>
    <t>　 法定福利費</t>
  </si>
  <si>
    <t>　 職員に対する社会保険料等の事業主負担額</t>
  </si>
  <si>
    <t>非常勤職員給与</t>
  </si>
  <si>
    <t>　 産休代替職員等の雇上保育士等（非常勤職員）に対する賃金（棒給）、</t>
    <rPh sb="30" eb="31">
      <t>ボウ</t>
    </rPh>
    <rPh sb="31" eb="32">
      <t>キュウ</t>
    </rPh>
    <phoneticPr fontId="24"/>
  </si>
  <si>
    <t>報酬、諸手当、法定福利費</t>
    <phoneticPr fontId="24"/>
  </si>
  <si>
    <t>事業費用</t>
  </si>
  <si>
    <t>給食費</t>
    <phoneticPr fontId="24"/>
  </si>
  <si>
    <t>　 児童の主食費、副食費、間食費及び調味料等の費用</t>
  </si>
  <si>
    <t>保健衛生費</t>
    <phoneticPr fontId="24"/>
  </si>
  <si>
    <t>　 施設内医療に要する薬品、医療器具、衛生材料の購入費及び児童の</t>
    <rPh sb="29" eb="31">
      <t>ジドウ</t>
    </rPh>
    <phoneticPr fontId="24"/>
  </si>
  <si>
    <t>健康診断の実施、施設内の消毒等に要する費用</t>
    <phoneticPr fontId="24"/>
  </si>
  <si>
    <t>炊具食器費</t>
    <phoneticPr fontId="24"/>
  </si>
  <si>
    <t>　 給食等に必要な炊具、食器類の購入費用</t>
  </si>
  <si>
    <t>事務費用</t>
  </si>
  <si>
    <t>福利厚生費</t>
    <phoneticPr fontId="24"/>
  </si>
  <si>
    <t>　 職員の健康診断、福利厚生のための費用及び職員に貸与する被服等</t>
    <rPh sb="29" eb="31">
      <t>ヒフク</t>
    </rPh>
    <rPh sb="31" eb="32">
      <t>トウ</t>
    </rPh>
    <phoneticPr fontId="24"/>
  </si>
  <si>
    <t>の購入費用等</t>
    <phoneticPr fontId="24"/>
  </si>
  <si>
    <t>旅費</t>
    <phoneticPr fontId="24"/>
  </si>
  <si>
    <t>　 施設業務のための職員の出張旅費及び各種職員研修への出席旅費</t>
    <rPh sb="28" eb="29">
      <t>セキ</t>
    </rPh>
    <rPh sb="29" eb="31">
      <t>リョヒ</t>
    </rPh>
    <phoneticPr fontId="24"/>
  </si>
  <si>
    <t>消耗品費</t>
    <phoneticPr fontId="24"/>
  </si>
  <si>
    <t>　 施設運営に必要な消耗品（用紙、文房具、雑誌等）であって、給食費</t>
    <rPh sb="30" eb="33">
      <t>キュウショクヒ</t>
    </rPh>
    <phoneticPr fontId="24"/>
  </si>
  <si>
    <t>に属さない費用</t>
    <phoneticPr fontId="24"/>
  </si>
  <si>
    <t>消耗器具備品費</t>
    <phoneticPr fontId="24"/>
  </si>
  <si>
    <t>　 事務用の計算機など減価償却を必要としないもので１年を超えて使用</t>
    <rPh sb="31" eb="33">
      <t>シヨウ</t>
    </rPh>
    <phoneticPr fontId="24"/>
  </si>
  <si>
    <t>できるものであって炊具食器費に属さない費用</t>
    <phoneticPr fontId="24"/>
  </si>
  <si>
    <t>光熱水費　</t>
    <phoneticPr fontId="24"/>
  </si>
  <si>
    <t>　 電気料、ガス料、水道料、重油、プロパン等の費用</t>
  </si>
  <si>
    <t>修繕費</t>
    <phoneticPr fontId="24"/>
  </si>
  <si>
    <t>　 有形固定資産に損傷、摩滅、汚損などが生じたとき、原状回復に要し</t>
    <rPh sb="31" eb="32">
      <t>ヨウ</t>
    </rPh>
    <phoneticPr fontId="24"/>
  </si>
  <si>
    <t>た通常の修繕のための費用</t>
    <phoneticPr fontId="24"/>
  </si>
  <si>
    <t>役務費</t>
    <phoneticPr fontId="24"/>
  </si>
  <si>
    <t>　 事務用の郵便料金、電報料金、電話料金、諸物品の運搬料、近距離</t>
    <rPh sb="29" eb="32">
      <t>キンキョリ</t>
    </rPh>
    <phoneticPr fontId="24"/>
  </si>
  <si>
    <t>の乗船・乗車費用及び火災保険料等の各種損害保険料等をいう。</t>
    <phoneticPr fontId="24"/>
  </si>
  <si>
    <t>借料損料</t>
    <phoneticPr fontId="24"/>
  </si>
  <si>
    <t>　 施設運営に必要な機械器具の借損料、会場借料、物品使用料、車両</t>
    <rPh sb="30" eb="32">
      <t>シャリョウ</t>
    </rPh>
    <phoneticPr fontId="24"/>
  </si>
  <si>
    <t>借上料及び駐車料等の費用</t>
    <rPh sb="0" eb="1">
      <t>カ</t>
    </rPh>
    <rPh sb="1" eb="2">
      <t>ア</t>
    </rPh>
    <phoneticPr fontId="24"/>
  </si>
  <si>
    <t>　</t>
  </si>
  <si>
    <t>業務委託費</t>
    <phoneticPr fontId="24"/>
  </si>
  <si>
    <t>　 洗濯、清掃等施設業務の一部を他に委託するための費用</t>
  </si>
  <si>
    <t>減価償却費</t>
    <phoneticPr fontId="24"/>
  </si>
  <si>
    <t>　 固定資産の減価償却費</t>
  </si>
  <si>
    <t>その他</t>
    <phoneticPr fontId="24"/>
  </si>
  <si>
    <t>　 以上のいずれにも属さないもので事務費として支出する費用</t>
  </si>
  <si>
    <t>その他の費用</t>
  </si>
  <si>
    <t>　 その他の費用。ただし、１科目の金額が５万円を超える場合は独立の</t>
    <rPh sb="30" eb="32">
      <t>ドクリツ</t>
    </rPh>
    <phoneticPr fontId="24"/>
  </si>
  <si>
    <t>項目を設けること。</t>
    <phoneticPr fontId="24"/>
  </si>
  <si>
    <t>退職給与引当金繰入</t>
  </si>
  <si>
    <t>　 当該年度に支出する退職金及び退職金給与引当金繰入額</t>
  </si>
  <si>
    <t>委託費</t>
  </si>
  <si>
    <t>　 運営を関係団体に委託している場合の委託料（保育士等の人件費、</t>
    <rPh sb="28" eb="31">
      <t>ジンケンヒ</t>
    </rPh>
    <phoneticPr fontId="24"/>
  </si>
  <si>
    <t>消耗品費、役務費等）</t>
    <phoneticPr fontId="24"/>
  </si>
  <si>
    <t>様式２－２</t>
    <rPh sb="0" eb="2">
      <t>ヨウシキ</t>
    </rPh>
    <phoneticPr fontId="24"/>
  </si>
  <si>
    <t>様式２－３</t>
    <rPh sb="0" eb="2">
      <t>ヨウシキ</t>
    </rPh>
    <phoneticPr fontId="24"/>
  </si>
  <si>
    <t>様式２－４</t>
    <rPh sb="0" eb="2">
      <t>ヨウシキ</t>
    </rPh>
    <phoneticPr fontId="24"/>
  </si>
  <si>
    <t>様式２－５</t>
    <rPh sb="0" eb="2">
      <t>ヨウシキ</t>
    </rPh>
    <phoneticPr fontId="24"/>
  </si>
  <si>
    <t>様式２－６</t>
    <rPh sb="0" eb="2">
      <t>ヨウシキ</t>
    </rPh>
    <phoneticPr fontId="24"/>
  </si>
  <si>
    <t>様式２－７</t>
    <phoneticPr fontId="24"/>
  </si>
  <si>
    <t>保育児童名</t>
    <rPh sb="0" eb="2">
      <t>ホイク</t>
    </rPh>
    <rPh sb="2" eb="4">
      <t>ジドウ</t>
    </rPh>
    <rPh sb="4" eb="5">
      <t>メイ</t>
    </rPh>
    <phoneticPr fontId="24"/>
  </si>
  <si>
    <t>保育料収入</t>
    <rPh sb="0" eb="3">
      <t>ホイクリョウ</t>
    </rPh>
    <rPh sb="3" eb="5">
      <t>シュウニュウ</t>
    </rPh>
    <phoneticPr fontId="24"/>
  </si>
  <si>
    <t>給与費</t>
    <rPh sb="0" eb="3">
      <t>キュウヨヒ</t>
    </rPh>
    <phoneticPr fontId="24"/>
  </si>
  <si>
    <t>様式２－１</t>
    <rPh sb="0" eb="2">
      <t>ヨウシキ</t>
    </rPh>
    <phoneticPr fontId="24"/>
  </si>
  <si>
    <t>（単位　：　円）</t>
    <rPh sb="1" eb="3">
      <t>タンイ</t>
    </rPh>
    <rPh sb="6" eb="7">
      <t>エン</t>
    </rPh>
    <phoneticPr fontId="24"/>
  </si>
  <si>
    <t>病院内保育施設設置病院名</t>
    <rPh sb="0" eb="2">
      <t>ビョウイン</t>
    </rPh>
    <rPh sb="2" eb="3">
      <t>ナイ</t>
    </rPh>
    <rPh sb="3" eb="5">
      <t>ホイク</t>
    </rPh>
    <rPh sb="5" eb="7">
      <t>シセツ</t>
    </rPh>
    <rPh sb="7" eb="9">
      <t>セッチ</t>
    </rPh>
    <rPh sb="9" eb="11">
      <t>ビョウイン</t>
    </rPh>
    <rPh sb="11" eb="12">
      <t>メイ</t>
    </rPh>
    <phoneticPr fontId="24"/>
  </si>
  <si>
    <t>収益</t>
    <rPh sb="0" eb="2">
      <t>シュウエキ</t>
    </rPh>
    <phoneticPr fontId="24"/>
  </si>
  <si>
    <t>医業収益</t>
    <rPh sb="0" eb="2">
      <t>イギョウ</t>
    </rPh>
    <rPh sb="2" eb="4">
      <t>シュウエキ</t>
    </rPh>
    <phoneticPr fontId="24"/>
  </si>
  <si>
    <t>医業外収益</t>
    <rPh sb="0" eb="2">
      <t>イギョウ</t>
    </rPh>
    <rPh sb="2" eb="3">
      <t>ガイ</t>
    </rPh>
    <rPh sb="3" eb="5">
      <t>シュウエキ</t>
    </rPh>
    <phoneticPr fontId="24"/>
  </si>
  <si>
    <t>特別収益</t>
    <rPh sb="0" eb="2">
      <t>トクベツ</t>
    </rPh>
    <rPh sb="2" eb="4">
      <t>シュウエキ</t>
    </rPh>
    <phoneticPr fontId="24"/>
  </si>
  <si>
    <t>計　①</t>
    <rPh sb="0" eb="1">
      <t>ケイ</t>
    </rPh>
    <phoneticPr fontId="24"/>
  </si>
  <si>
    <t>費用</t>
    <rPh sb="0" eb="2">
      <t>ヒヨウ</t>
    </rPh>
    <phoneticPr fontId="24"/>
  </si>
  <si>
    <t>医業費用</t>
    <rPh sb="0" eb="2">
      <t>イギョウ</t>
    </rPh>
    <rPh sb="2" eb="4">
      <t>ヒヨウ</t>
    </rPh>
    <phoneticPr fontId="24"/>
  </si>
  <si>
    <t>医業外費用</t>
    <rPh sb="0" eb="2">
      <t>イギョウ</t>
    </rPh>
    <rPh sb="2" eb="3">
      <t>ガイ</t>
    </rPh>
    <rPh sb="3" eb="5">
      <t>ヒヨウ</t>
    </rPh>
    <phoneticPr fontId="24"/>
  </si>
  <si>
    <t>特別損失</t>
    <rPh sb="0" eb="2">
      <t>トクベツ</t>
    </rPh>
    <rPh sb="2" eb="4">
      <t>ソンシツ</t>
    </rPh>
    <phoneticPr fontId="24"/>
  </si>
  <si>
    <t>計　②</t>
    <rPh sb="0" eb="1">
      <t>ケイ</t>
    </rPh>
    <phoneticPr fontId="24"/>
  </si>
  <si>
    <t>☆負担能力指数の算出</t>
    <rPh sb="1" eb="3">
      <t>フタン</t>
    </rPh>
    <rPh sb="3" eb="5">
      <t>ノウリョク</t>
    </rPh>
    <rPh sb="5" eb="7">
      <t>シスウ</t>
    </rPh>
    <rPh sb="8" eb="10">
      <t>サンシュツ</t>
    </rPh>
    <phoneticPr fontId="24"/>
  </si>
  <si>
    <t>　</t>
    <phoneticPr fontId="24"/>
  </si>
  <si>
    <t>院内保育利用児童数</t>
    <rPh sb="0" eb="2">
      <t>インナイ</t>
    </rPh>
    <rPh sb="2" eb="4">
      <t>ホイク</t>
    </rPh>
    <rPh sb="4" eb="6">
      <t>リヨウ</t>
    </rPh>
    <rPh sb="6" eb="9">
      <t>ジドウスウ</t>
    </rPh>
    <phoneticPr fontId="24"/>
  </si>
  <si>
    <t>÷国基準</t>
    <rPh sb="1" eb="2">
      <t>クニ</t>
    </rPh>
    <rPh sb="2" eb="4">
      <t>キジュン</t>
    </rPh>
    <phoneticPr fontId="24"/>
  </si>
  <si>
    <t>①</t>
    <phoneticPr fontId="24"/>
  </si>
  <si>
    <t xml:space="preserve"> </t>
    <phoneticPr fontId="24"/>
  </si>
  <si>
    <t>①</t>
    <phoneticPr fontId="24"/>
  </si>
  <si>
    <t>×国基準</t>
    <rPh sb="1" eb="2">
      <t>クニ</t>
    </rPh>
    <rPh sb="2" eb="4">
      <t>キジュン</t>
    </rPh>
    <phoneticPr fontId="24"/>
  </si>
  <si>
    <t>＋18年度l（様式３）</t>
    <rPh sb="3" eb="5">
      <t>ネンド</t>
    </rPh>
    <rPh sb="7" eb="9">
      <t>ヨウシキ</t>
    </rPh>
    <phoneticPr fontId="24"/>
  </si>
  <si>
    <t>②
標準経費</t>
    <rPh sb="2" eb="4">
      <t>ヒョウジュン</t>
    </rPh>
    <rPh sb="4" eb="6">
      <t>ケイヒ</t>
    </rPh>
    <phoneticPr fontId="24"/>
  </si>
  <si>
    <t>　</t>
    <phoneticPr fontId="24"/>
  </si>
  <si>
    <t>－18年度a,d,e（様式３）</t>
    <rPh sb="11" eb="13">
      <t>ヨウシキ</t>
    </rPh>
    <phoneticPr fontId="24"/>
  </si>
  <si>
    <t>④
18年度b､c</t>
    <rPh sb="4" eb="6">
      <t>ネンド</t>
    </rPh>
    <phoneticPr fontId="24"/>
  </si>
  <si>
    <t>1８年度病院
決算剰余金（様式６）</t>
    <rPh sb="2" eb="4">
      <t>ネンド</t>
    </rPh>
    <rPh sb="4" eb="6">
      <t>ビョウイン</t>
    </rPh>
    <rPh sb="7" eb="9">
      <t>ケッサン</t>
    </rPh>
    <rPh sb="9" eb="12">
      <t>ジョウヨキン</t>
    </rPh>
    <rPh sb="13" eb="15">
      <t>ヨウシキ</t>
    </rPh>
    <phoneticPr fontId="24"/>
  </si>
  <si>
    <t>③と④を比較して
少ない額</t>
    <rPh sb="4" eb="6">
      <t>ヒカク</t>
    </rPh>
    <rPh sb="9" eb="10">
      <t>スク</t>
    </rPh>
    <rPh sb="12" eb="13">
      <t>ガク</t>
    </rPh>
    <phoneticPr fontId="24"/>
  </si>
  <si>
    <t>負担能力指数</t>
    <rPh sb="0" eb="2">
      <t>フタン</t>
    </rPh>
    <rPh sb="2" eb="4">
      <t>ノウリョク</t>
    </rPh>
    <rPh sb="4" eb="6">
      <t>シスウ</t>
    </rPh>
    <phoneticPr fontId="24"/>
  </si>
  <si>
    <t>病院内保育所運営事業計画書（様式２－１）</t>
    <rPh sb="0" eb="2">
      <t>ビョウイン</t>
    </rPh>
    <rPh sb="2" eb="3">
      <t>ナイ</t>
    </rPh>
    <rPh sb="3" eb="6">
      <t>ホイクショ</t>
    </rPh>
    <rPh sb="6" eb="8">
      <t>ウンエイ</t>
    </rPh>
    <rPh sb="8" eb="10">
      <t>ジギョウ</t>
    </rPh>
    <rPh sb="10" eb="13">
      <t>ケイカクショ</t>
    </rPh>
    <rPh sb="14" eb="16">
      <t>ヨウシキ</t>
    </rPh>
    <phoneticPr fontId="24"/>
  </si>
  <si>
    <t>２４時間保育（夜間保育）実施計画表（様式２－２）</t>
    <rPh sb="2" eb="4">
      <t>ジカン</t>
    </rPh>
    <rPh sb="4" eb="6">
      <t>ホイク</t>
    </rPh>
    <rPh sb="7" eb="9">
      <t>ヤカン</t>
    </rPh>
    <rPh sb="9" eb="11">
      <t>ホイク</t>
    </rPh>
    <rPh sb="12" eb="14">
      <t>ジッシ</t>
    </rPh>
    <rPh sb="14" eb="16">
      <t>ケイカク</t>
    </rPh>
    <rPh sb="16" eb="17">
      <t>オモテ</t>
    </rPh>
    <rPh sb="18" eb="20">
      <t>ヨウシキ</t>
    </rPh>
    <phoneticPr fontId="24"/>
  </si>
  <si>
    <t>病児等保育実施計画表（様式２－３）</t>
    <rPh sb="0" eb="2">
      <t>ビョウジ</t>
    </rPh>
    <rPh sb="2" eb="3">
      <t>トウ</t>
    </rPh>
    <rPh sb="3" eb="5">
      <t>ホイク</t>
    </rPh>
    <rPh sb="5" eb="7">
      <t>ジッシ</t>
    </rPh>
    <rPh sb="7" eb="10">
      <t>ケイカクヒョウ</t>
    </rPh>
    <rPh sb="11" eb="13">
      <t>ヨウシキ</t>
    </rPh>
    <phoneticPr fontId="24"/>
  </si>
  <si>
    <t>緊急一時保育実施計画表（様式２－４）</t>
    <rPh sb="0" eb="2">
      <t>キンキュウ</t>
    </rPh>
    <rPh sb="2" eb="4">
      <t>イチジ</t>
    </rPh>
    <rPh sb="4" eb="6">
      <t>ホイク</t>
    </rPh>
    <rPh sb="6" eb="8">
      <t>ジッシ</t>
    </rPh>
    <rPh sb="8" eb="11">
      <t>ケイカクヒョウ</t>
    </rPh>
    <rPh sb="12" eb="14">
      <t>ヨウシキ</t>
    </rPh>
    <phoneticPr fontId="24"/>
  </si>
  <si>
    <t>児童保育実施計画表（様式２－５）</t>
    <rPh sb="0" eb="2">
      <t>ジドウ</t>
    </rPh>
    <rPh sb="2" eb="4">
      <t>ホイク</t>
    </rPh>
    <rPh sb="4" eb="6">
      <t>ジッシ</t>
    </rPh>
    <rPh sb="6" eb="9">
      <t>ケイカクヒョウ</t>
    </rPh>
    <rPh sb="10" eb="12">
      <t>ヨウシキ</t>
    </rPh>
    <phoneticPr fontId="24"/>
  </si>
  <si>
    <t>休日保育実施計画表（様式２－６）</t>
    <rPh sb="0" eb="2">
      <t>キュウジツ</t>
    </rPh>
    <rPh sb="2" eb="4">
      <t>ホイク</t>
    </rPh>
    <rPh sb="4" eb="6">
      <t>ジッシ</t>
    </rPh>
    <rPh sb="6" eb="9">
      <t>ケイカクヒョウ</t>
    </rPh>
    <rPh sb="10" eb="12">
      <t>ヨウシキ</t>
    </rPh>
    <phoneticPr fontId="24"/>
  </si>
  <si>
    <t>保育児童名簿（様式２－７）</t>
    <rPh sb="0" eb="2">
      <t>ホイク</t>
    </rPh>
    <rPh sb="2" eb="4">
      <t>ジドウ</t>
    </rPh>
    <rPh sb="4" eb="6">
      <t>メイボ</t>
    </rPh>
    <rPh sb="7" eb="9">
      <t>ヨウシキ</t>
    </rPh>
    <phoneticPr fontId="24"/>
  </si>
  <si>
    <t>運営規則の写し</t>
    <rPh sb="0" eb="2">
      <t>ウンエイ</t>
    </rPh>
    <rPh sb="2" eb="4">
      <t>キソク</t>
    </rPh>
    <rPh sb="5" eb="6">
      <t>ウツ</t>
    </rPh>
    <phoneticPr fontId="24"/>
  </si>
  <si>
    <t>保育室の延床面積</t>
    <rPh sb="0" eb="3">
      <t>ホイクシツ</t>
    </rPh>
    <rPh sb="4" eb="5">
      <t>ノ</t>
    </rPh>
    <rPh sb="5" eb="6">
      <t>ユカ</t>
    </rPh>
    <rPh sb="6" eb="8">
      <t>メンセキ</t>
    </rPh>
    <phoneticPr fontId="24"/>
  </si>
  <si>
    <t>使用許可　病床数（床）</t>
    <rPh sb="0" eb="2">
      <t>シヨウ</t>
    </rPh>
    <rPh sb="2" eb="4">
      <t>キョカ</t>
    </rPh>
    <rPh sb="5" eb="8">
      <t>ビョウショウスウ</t>
    </rPh>
    <rPh sb="9" eb="10">
      <t>トコ</t>
    </rPh>
    <phoneticPr fontId="24"/>
  </si>
  <si>
    <t>　（1）　保育料の月額が年齢等により差が存する場合、保育料月額の総額を保育児童数で除した額とする。</t>
    <rPh sb="5" eb="8">
      <t>ホイクリョウ</t>
    </rPh>
    <rPh sb="9" eb="11">
      <t>ゲツガク</t>
    </rPh>
    <rPh sb="12" eb="14">
      <t>ネンレイ</t>
    </rPh>
    <rPh sb="14" eb="15">
      <t>トウ</t>
    </rPh>
    <rPh sb="18" eb="19">
      <t>サ</t>
    </rPh>
    <rPh sb="20" eb="21">
      <t>ソン</t>
    </rPh>
    <rPh sb="23" eb="25">
      <t>バアイ</t>
    </rPh>
    <rPh sb="26" eb="29">
      <t>ホイクリョウ</t>
    </rPh>
    <rPh sb="29" eb="31">
      <t>ゲツガク</t>
    </rPh>
    <rPh sb="32" eb="34">
      <t>ソウガク</t>
    </rPh>
    <rPh sb="35" eb="37">
      <t>ホイク</t>
    </rPh>
    <rPh sb="37" eb="40">
      <t>ジドウスウ</t>
    </rPh>
    <rPh sb="41" eb="42">
      <t>ジョ</t>
    </rPh>
    <rPh sb="44" eb="45">
      <t>ガク</t>
    </rPh>
    <phoneticPr fontId="24"/>
  </si>
  <si>
    <t>　（2）　保育料が日額又は時間単位で決まっている場合は、25日を1ヶ月とし、時間単位は8時間で1日として換算して得られる月額とする。</t>
    <rPh sb="5" eb="8">
      <t>ホイクリョウ</t>
    </rPh>
    <rPh sb="9" eb="11">
      <t>ニチガク</t>
    </rPh>
    <rPh sb="11" eb="12">
      <t>マタ</t>
    </rPh>
    <rPh sb="13" eb="15">
      <t>ジカン</t>
    </rPh>
    <rPh sb="15" eb="17">
      <t>タンイ</t>
    </rPh>
    <rPh sb="18" eb="19">
      <t>キ</t>
    </rPh>
    <rPh sb="24" eb="26">
      <t>バアイ</t>
    </rPh>
    <rPh sb="30" eb="31">
      <t>ヒ</t>
    </rPh>
    <rPh sb="34" eb="35">
      <t>ツキ</t>
    </rPh>
    <rPh sb="38" eb="40">
      <t>ジカン</t>
    </rPh>
    <rPh sb="40" eb="42">
      <t>タンイ</t>
    </rPh>
    <rPh sb="44" eb="46">
      <t>ジカン</t>
    </rPh>
    <rPh sb="48" eb="49">
      <t>ヒ</t>
    </rPh>
    <rPh sb="52" eb="54">
      <t>カンサン</t>
    </rPh>
    <rPh sb="56" eb="57">
      <t>エ</t>
    </rPh>
    <rPh sb="60" eb="62">
      <t>ゲツガク</t>
    </rPh>
    <phoneticPr fontId="24"/>
  </si>
  <si>
    <t>※2　病児保育を実施している病院において記入すること。安静室の1人当たり面積は、「病院内保育所運営事業」においては1.65㎡以上</t>
    <rPh sb="3" eb="5">
      <t>ビョウジ</t>
    </rPh>
    <rPh sb="5" eb="7">
      <t>ホイク</t>
    </rPh>
    <rPh sb="8" eb="10">
      <t>ジッシ</t>
    </rPh>
    <rPh sb="14" eb="16">
      <t>ビョウイン</t>
    </rPh>
    <rPh sb="20" eb="22">
      <t>キニュウ</t>
    </rPh>
    <rPh sb="27" eb="29">
      <t>アンセイ</t>
    </rPh>
    <rPh sb="29" eb="30">
      <t>シツ</t>
    </rPh>
    <rPh sb="32" eb="33">
      <t>ヒト</t>
    </rPh>
    <rPh sb="33" eb="34">
      <t>ア</t>
    </rPh>
    <rPh sb="36" eb="38">
      <t>メンセキ</t>
    </rPh>
    <rPh sb="41" eb="43">
      <t>ビョウイン</t>
    </rPh>
    <rPh sb="43" eb="44">
      <t>ナイ</t>
    </rPh>
    <rPh sb="44" eb="47">
      <t>ホイクショ</t>
    </rPh>
    <rPh sb="47" eb="49">
      <t>ウンエイ</t>
    </rPh>
    <rPh sb="49" eb="51">
      <t>ジギョウ</t>
    </rPh>
    <rPh sb="62" eb="64">
      <t>イジョウ</t>
    </rPh>
    <phoneticPr fontId="24"/>
  </si>
  <si>
    <t>　　としているが、「事業所内託児施設助成金」の設置助成基準が1.98㎡以上であることに十分注意すること。</t>
    <rPh sb="23" eb="25">
      <t>セッチ</t>
    </rPh>
    <rPh sb="25" eb="27">
      <t>ジョセイ</t>
    </rPh>
    <rPh sb="27" eb="29">
      <t>キジュン</t>
    </rPh>
    <rPh sb="35" eb="37">
      <t>イジョウ</t>
    </rPh>
    <rPh sb="43" eb="45">
      <t>ジュウブン</t>
    </rPh>
    <rPh sb="45" eb="47">
      <t>チュウイ</t>
    </rPh>
    <phoneticPr fontId="24"/>
  </si>
  <si>
    <t>※3　児童保育（専属の保育士等を雇用し、専用のスペースを設けて、原則小学校１～３年生の児童を保育する場合をいう。）を実施してい</t>
    <rPh sb="3" eb="5">
      <t>ジドウ</t>
    </rPh>
    <rPh sb="5" eb="7">
      <t>ホイク</t>
    </rPh>
    <rPh sb="8" eb="10">
      <t>センゾク</t>
    </rPh>
    <rPh sb="11" eb="14">
      <t>ホイクシ</t>
    </rPh>
    <rPh sb="14" eb="15">
      <t>トウ</t>
    </rPh>
    <rPh sb="16" eb="18">
      <t>コヨウ</t>
    </rPh>
    <rPh sb="20" eb="22">
      <t>センヨウ</t>
    </rPh>
    <rPh sb="28" eb="29">
      <t>モウ</t>
    </rPh>
    <rPh sb="32" eb="34">
      <t>ゲンソク</t>
    </rPh>
    <rPh sb="34" eb="37">
      <t>ショウガッコウ</t>
    </rPh>
    <rPh sb="40" eb="42">
      <t>ネンセイ</t>
    </rPh>
    <rPh sb="43" eb="45">
      <t>ジドウ</t>
    </rPh>
    <rPh sb="46" eb="48">
      <t>ホイク</t>
    </rPh>
    <rPh sb="50" eb="52">
      <t>バアイ</t>
    </rPh>
    <rPh sb="58" eb="60">
      <t>ジッシ</t>
    </rPh>
    <phoneticPr fontId="24"/>
  </si>
  <si>
    <t>　　る病院において記入すること。</t>
    <rPh sb="3" eb="5">
      <t>ビョウイン</t>
    </rPh>
    <rPh sb="9" eb="11">
      <t>キニュウ</t>
    </rPh>
    <phoneticPr fontId="24"/>
  </si>
  <si>
    <t>　　幼児や、設置主体の法人が設置している他の施設に勤務する職員の乳幼児　など）の受け入れをしている場合をいう。</t>
    <rPh sb="2" eb="4">
      <t>ヨウジ</t>
    </rPh>
    <rPh sb="6" eb="8">
      <t>セッチ</t>
    </rPh>
    <rPh sb="8" eb="10">
      <t>シュタイ</t>
    </rPh>
    <rPh sb="11" eb="13">
      <t>ホウジン</t>
    </rPh>
    <rPh sb="14" eb="16">
      <t>セッチ</t>
    </rPh>
    <rPh sb="20" eb="21">
      <t>タ</t>
    </rPh>
    <rPh sb="22" eb="24">
      <t>シセツ</t>
    </rPh>
    <rPh sb="25" eb="27">
      <t>キンム</t>
    </rPh>
    <rPh sb="29" eb="31">
      <t>ショクイン</t>
    </rPh>
    <rPh sb="32" eb="35">
      <t>ニュウヨウジ</t>
    </rPh>
    <rPh sb="40" eb="41">
      <t>ウ</t>
    </rPh>
    <rPh sb="42" eb="43">
      <t>イ</t>
    </rPh>
    <rPh sb="49" eb="51">
      <t>バアイ</t>
    </rPh>
    <phoneticPr fontId="24"/>
  </si>
  <si>
    <t>※4　保育施設での一般乳幼児等の保育状況については、当該病院・診療所に勤務している医療従事者以外の者（地域住民等の一般乳</t>
    <rPh sb="3" eb="5">
      <t>ホイク</t>
    </rPh>
    <rPh sb="5" eb="7">
      <t>シセツ</t>
    </rPh>
    <rPh sb="9" eb="11">
      <t>イッパン</t>
    </rPh>
    <rPh sb="11" eb="14">
      <t>ニュウヨウジ</t>
    </rPh>
    <rPh sb="14" eb="15">
      <t>トウ</t>
    </rPh>
    <rPh sb="16" eb="18">
      <t>ホイク</t>
    </rPh>
    <rPh sb="18" eb="20">
      <t>ジョウキョウ</t>
    </rPh>
    <rPh sb="26" eb="28">
      <t>トウガイ</t>
    </rPh>
    <rPh sb="28" eb="30">
      <t>ビョウイン</t>
    </rPh>
    <rPh sb="31" eb="34">
      <t>シンリョウショ</t>
    </rPh>
    <rPh sb="35" eb="37">
      <t>キンム</t>
    </rPh>
    <rPh sb="41" eb="43">
      <t>イリョウ</t>
    </rPh>
    <rPh sb="43" eb="46">
      <t>ジュウジシャ</t>
    </rPh>
    <rPh sb="46" eb="48">
      <t>イガイ</t>
    </rPh>
    <rPh sb="49" eb="50">
      <t>モノ</t>
    </rPh>
    <rPh sb="51" eb="53">
      <t>チイキ</t>
    </rPh>
    <rPh sb="53" eb="55">
      <t>ジュウミン</t>
    </rPh>
    <rPh sb="55" eb="56">
      <t>トウ</t>
    </rPh>
    <rPh sb="57" eb="59">
      <t>イッパン</t>
    </rPh>
    <rPh sb="59" eb="60">
      <t>ニュウ</t>
    </rPh>
    <phoneticPr fontId="24"/>
  </si>
  <si>
    <t>４　職員の状況</t>
    <rPh sb="2" eb="4">
      <t>ショクイン</t>
    </rPh>
    <rPh sb="5" eb="7">
      <t>ジョウキョウ</t>
    </rPh>
    <phoneticPr fontId="24"/>
  </si>
  <si>
    <t>３　保育人員等</t>
    <rPh sb="2" eb="4">
      <t>ホイク</t>
    </rPh>
    <rPh sb="4" eb="6">
      <t>ジンイン</t>
    </rPh>
    <rPh sb="6" eb="7">
      <t>トウ</t>
    </rPh>
    <phoneticPr fontId="24"/>
  </si>
  <si>
    <t>２　保育施設の概要</t>
    <rPh sb="2" eb="4">
      <t>ホイク</t>
    </rPh>
    <rPh sb="4" eb="6">
      <t>シセツ</t>
    </rPh>
    <rPh sb="7" eb="9">
      <t>ガイヨウ</t>
    </rPh>
    <phoneticPr fontId="8"/>
  </si>
  <si>
    <r>
      <t>保育料月額　</t>
    </r>
    <r>
      <rPr>
        <b/>
        <sz val="10"/>
        <rFont val="ＭＳ Ｐ明朝"/>
        <family val="1"/>
        <charset val="128"/>
      </rPr>
      <t>（※1）</t>
    </r>
    <rPh sb="0" eb="3">
      <t>ホイクリョウ</t>
    </rPh>
    <rPh sb="3" eb="5">
      <t>ゲツガク</t>
    </rPh>
    <phoneticPr fontId="24"/>
  </si>
  <si>
    <r>
      <t>安静室の延床面積　</t>
    </r>
    <r>
      <rPr>
        <b/>
        <sz val="10"/>
        <rFont val="ＭＳ Ｐ明朝"/>
        <family val="1"/>
        <charset val="128"/>
      </rPr>
      <t>（※2）</t>
    </r>
    <rPh sb="0" eb="2">
      <t>アンセイ</t>
    </rPh>
    <rPh sb="2" eb="3">
      <t>シツ</t>
    </rPh>
    <rPh sb="4" eb="5">
      <t>ノ</t>
    </rPh>
    <rPh sb="5" eb="6">
      <t>ユカ</t>
    </rPh>
    <rPh sb="6" eb="8">
      <t>メンセキ</t>
    </rPh>
    <phoneticPr fontId="24"/>
  </si>
  <si>
    <r>
      <t>児童保育の為の床面積　</t>
    </r>
    <r>
      <rPr>
        <b/>
        <sz val="10"/>
        <rFont val="ＭＳ Ｐ明朝"/>
        <family val="1"/>
        <charset val="128"/>
      </rPr>
      <t>（※3）</t>
    </r>
    <rPh sb="0" eb="2">
      <t>ジドウ</t>
    </rPh>
    <rPh sb="2" eb="4">
      <t>ホイク</t>
    </rPh>
    <rPh sb="5" eb="6">
      <t>タメ</t>
    </rPh>
    <rPh sb="7" eb="10">
      <t>ユカメンセキ</t>
    </rPh>
    <phoneticPr fontId="24"/>
  </si>
  <si>
    <r>
      <t>保育施設での一般乳幼児等の保育の有無</t>
    </r>
    <r>
      <rPr>
        <b/>
        <sz val="10"/>
        <rFont val="ＭＳ Ｐ明朝"/>
        <family val="1"/>
        <charset val="128"/>
      </rPr>
      <t>（※4）</t>
    </r>
    <rPh sb="0" eb="2">
      <t>ホイク</t>
    </rPh>
    <rPh sb="2" eb="4">
      <t>シセツ</t>
    </rPh>
    <rPh sb="6" eb="8">
      <t>イッパン</t>
    </rPh>
    <rPh sb="8" eb="11">
      <t>ニュウヨウジ</t>
    </rPh>
    <rPh sb="11" eb="12">
      <t>トウ</t>
    </rPh>
    <rPh sb="13" eb="15">
      <t>ホイク</t>
    </rPh>
    <rPh sb="16" eb="18">
      <t>ウム</t>
    </rPh>
    <phoneticPr fontId="24"/>
  </si>
  <si>
    <t>㎡</t>
    <phoneticPr fontId="24"/>
  </si>
  <si>
    <t>○</t>
    <phoneticPr fontId="24"/>
  </si>
  <si>
    <t>有</t>
    <rPh sb="0" eb="1">
      <t>ア</t>
    </rPh>
    <phoneticPr fontId="24"/>
  </si>
  <si>
    <t>無</t>
    <rPh sb="0" eb="1">
      <t>ナ</t>
    </rPh>
    <phoneticPr fontId="24"/>
  </si>
  <si>
    <t>職員</t>
    <rPh sb="0" eb="2">
      <t>ショクイン</t>
    </rPh>
    <phoneticPr fontId="24"/>
  </si>
  <si>
    <r>
      <t>に勤務していることにより家庭での保育を行うことが困難な小学校低学年</t>
    </r>
    <r>
      <rPr>
        <sz val="10"/>
        <color indexed="10"/>
        <rFont val="ＭＳ Ｐ明朝"/>
        <family val="1"/>
        <charset val="128"/>
      </rPr>
      <t>（１～３年）</t>
    </r>
    <r>
      <rPr>
        <sz val="10"/>
        <rFont val="ＭＳ Ｐ明朝"/>
        <family val="1"/>
        <charset val="128"/>
      </rPr>
      <t>の児童を間仕切り等で</t>
    </r>
    <rPh sb="1" eb="3">
      <t>キンム</t>
    </rPh>
    <rPh sb="12" eb="14">
      <t>カテイ</t>
    </rPh>
    <rPh sb="16" eb="18">
      <t>ホイク</t>
    </rPh>
    <rPh sb="19" eb="20">
      <t>オコナ</t>
    </rPh>
    <rPh sb="24" eb="26">
      <t>コンナン</t>
    </rPh>
    <rPh sb="27" eb="30">
      <t>ショウガッコウ</t>
    </rPh>
    <rPh sb="30" eb="33">
      <t>テイガクネン</t>
    </rPh>
    <rPh sb="37" eb="38">
      <t>ネン</t>
    </rPh>
    <rPh sb="40" eb="42">
      <t>ジドウ</t>
    </rPh>
    <rPh sb="43" eb="46">
      <t>マジキ</t>
    </rPh>
    <rPh sb="47" eb="48">
      <t>トウ</t>
    </rPh>
    <phoneticPr fontId="24"/>
  </si>
  <si>
    <t>当該年度の４月１日現在の病院内保育施設利用職員の児童数</t>
    <rPh sb="0" eb="2">
      <t>トウガイ</t>
    </rPh>
    <rPh sb="2" eb="4">
      <t>ネンド</t>
    </rPh>
    <rPh sb="6" eb="7">
      <t>ガツ</t>
    </rPh>
    <rPh sb="8" eb="9">
      <t>ニチ</t>
    </rPh>
    <rPh sb="9" eb="11">
      <t>ゲンザイ</t>
    </rPh>
    <rPh sb="12" eb="14">
      <t>ビョウイン</t>
    </rPh>
    <rPh sb="14" eb="15">
      <t>ナイ</t>
    </rPh>
    <rPh sb="15" eb="17">
      <t>ホイク</t>
    </rPh>
    <rPh sb="17" eb="19">
      <t>シセツ</t>
    </rPh>
    <rPh sb="19" eb="21">
      <t>リヨウ</t>
    </rPh>
    <rPh sb="21" eb="23">
      <t>ショクイン</t>
    </rPh>
    <rPh sb="24" eb="26">
      <t>ジドウ</t>
    </rPh>
    <rPh sb="26" eb="27">
      <t>スウ</t>
    </rPh>
    <phoneticPr fontId="78"/>
  </si>
  <si>
    <t>国が通知する病院内保育施設に係る標準経費の算出に用いる保育士等の数</t>
    <rPh sb="0" eb="1">
      <t>クニ</t>
    </rPh>
    <rPh sb="2" eb="4">
      <t>ツウチ</t>
    </rPh>
    <rPh sb="6" eb="8">
      <t>ビョウイン</t>
    </rPh>
    <rPh sb="8" eb="9">
      <t>ナイ</t>
    </rPh>
    <rPh sb="9" eb="11">
      <t>ホイク</t>
    </rPh>
    <rPh sb="11" eb="13">
      <t>シセツ</t>
    </rPh>
    <rPh sb="14" eb="15">
      <t>カカ</t>
    </rPh>
    <rPh sb="16" eb="18">
      <t>ヒョウジュン</t>
    </rPh>
    <rPh sb="18" eb="20">
      <t>ケイヒ</t>
    </rPh>
    <rPh sb="21" eb="23">
      <t>サンシュツ</t>
    </rPh>
    <rPh sb="24" eb="25">
      <t>モチ</t>
    </rPh>
    <rPh sb="27" eb="29">
      <t>ホイク</t>
    </rPh>
    <rPh sb="29" eb="30">
      <t>シ</t>
    </rPh>
    <rPh sb="30" eb="31">
      <t>トウ</t>
    </rPh>
    <rPh sb="32" eb="33">
      <t>カズ</t>
    </rPh>
    <phoneticPr fontId="78"/>
  </si>
  <si>
    <t>病院内保育施設運営費標準経費額＝</t>
    <rPh sb="0" eb="2">
      <t>ビョウイン</t>
    </rPh>
    <rPh sb="2" eb="3">
      <t>ナイ</t>
    </rPh>
    <rPh sb="3" eb="5">
      <t>ホイク</t>
    </rPh>
    <rPh sb="5" eb="7">
      <t>シセツ</t>
    </rPh>
    <rPh sb="7" eb="10">
      <t>ウンエイヒ</t>
    </rPh>
    <rPh sb="10" eb="12">
      <t>ヒョウジュン</t>
    </rPh>
    <rPh sb="12" eb="14">
      <t>ケイヒ</t>
    </rPh>
    <rPh sb="14" eb="15">
      <t>ガク</t>
    </rPh>
    <phoneticPr fontId="78"/>
  </si>
  <si>
    <t>＝</t>
    <phoneticPr fontId="78"/>
  </si>
  <si>
    <t>注１）その他の経費とは、病院内保育施設運営費支出予定額から保育士等の職員の人件費を除</t>
    <rPh sb="0" eb="1">
      <t>チュウ</t>
    </rPh>
    <rPh sb="5" eb="6">
      <t>タ</t>
    </rPh>
    <rPh sb="7" eb="9">
      <t>ケイヒ</t>
    </rPh>
    <rPh sb="12" eb="14">
      <t>ビョウイン</t>
    </rPh>
    <rPh sb="14" eb="15">
      <t>ナイ</t>
    </rPh>
    <rPh sb="15" eb="17">
      <t>ホイク</t>
    </rPh>
    <rPh sb="17" eb="19">
      <t>シセツ</t>
    </rPh>
    <rPh sb="19" eb="22">
      <t>ウンエイヒ</t>
    </rPh>
    <rPh sb="22" eb="24">
      <t>シシュツ</t>
    </rPh>
    <rPh sb="24" eb="26">
      <t>ヨテイ</t>
    </rPh>
    <rPh sb="26" eb="27">
      <t>ガク</t>
    </rPh>
    <rPh sb="29" eb="31">
      <t>ホイク</t>
    </rPh>
    <rPh sb="31" eb="32">
      <t>シ</t>
    </rPh>
    <rPh sb="32" eb="33">
      <t>トウ</t>
    </rPh>
    <rPh sb="34" eb="36">
      <t>ショクイン</t>
    </rPh>
    <rPh sb="37" eb="40">
      <t>ジンケンヒ</t>
    </rPh>
    <phoneticPr fontId="78"/>
  </si>
  <si>
    <t>及び保育士等の職員の給食費等病院内保育施設の運営費以外の費用は認めないものとする。</t>
    <phoneticPr fontId="78"/>
  </si>
  <si>
    <t>収　　　　　　　　益</t>
    <rPh sb="0" eb="1">
      <t>オサム</t>
    </rPh>
    <rPh sb="9" eb="10">
      <t>エキ</t>
    </rPh>
    <phoneticPr fontId="24"/>
  </si>
  <si>
    <t>費　　　　　　　　用</t>
    <rPh sb="0" eb="1">
      <t>ヒ</t>
    </rPh>
    <rPh sb="9" eb="10">
      <t>ヨウ</t>
    </rPh>
    <phoneticPr fontId="24"/>
  </si>
  <si>
    <t>差引増減額
a－b</t>
    <rPh sb="0" eb="2">
      <t>サシヒキ</t>
    </rPh>
    <rPh sb="2" eb="5">
      <t>ゾウゲンガク</t>
    </rPh>
    <phoneticPr fontId="24"/>
  </si>
  <si>
    <t>病院内保育施設運営費に係る設置者負担見込額</t>
    <rPh sb="0" eb="2">
      <t>ビョウイン</t>
    </rPh>
    <rPh sb="2" eb="3">
      <t>ナイ</t>
    </rPh>
    <rPh sb="3" eb="5">
      <t>ホイク</t>
    </rPh>
    <rPh sb="5" eb="7">
      <t>シセツ</t>
    </rPh>
    <rPh sb="7" eb="9">
      <t>ウンエイ</t>
    </rPh>
    <rPh sb="9" eb="10">
      <t>ヒ</t>
    </rPh>
    <rPh sb="11" eb="12">
      <t>カカ</t>
    </rPh>
    <rPh sb="13" eb="16">
      <t>セッチシャ</t>
    </rPh>
    <rPh sb="16" eb="18">
      <t>フタン</t>
    </rPh>
    <rPh sb="18" eb="21">
      <t>ミコミガク</t>
    </rPh>
    <phoneticPr fontId="24"/>
  </si>
  <si>
    <t>病院内保育施設運営標準経費額による設置者負担見込額</t>
    <rPh sb="0" eb="2">
      <t>ビョウイン</t>
    </rPh>
    <rPh sb="2" eb="3">
      <t>ナイ</t>
    </rPh>
    <rPh sb="3" eb="5">
      <t>ホイク</t>
    </rPh>
    <rPh sb="5" eb="7">
      <t>シセツ</t>
    </rPh>
    <rPh sb="7" eb="9">
      <t>ウンエイ</t>
    </rPh>
    <rPh sb="9" eb="11">
      <t>ヒョウジュン</t>
    </rPh>
    <rPh sb="11" eb="13">
      <t>ケイヒ</t>
    </rPh>
    <rPh sb="13" eb="14">
      <t>ガク</t>
    </rPh>
    <rPh sb="17" eb="20">
      <t>セッチシャ</t>
    </rPh>
    <rPh sb="20" eb="22">
      <t>フタン</t>
    </rPh>
    <rPh sb="22" eb="25">
      <t>ミコミガク</t>
    </rPh>
    <phoneticPr fontId="24"/>
  </si>
  <si>
    <t>病院内保育施設選定額</t>
    <rPh sb="0" eb="2">
      <t>ビョウイン</t>
    </rPh>
    <rPh sb="2" eb="3">
      <t>ナイ</t>
    </rPh>
    <rPh sb="3" eb="5">
      <t>ホイク</t>
    </rPh>
    <rPh sb="5" eb="7">
      <t>シセツ</t>
    </rPh>
    <rPh sb="7" eb="9">
      <t>センテイ</t>
    </rPh>
    <rPh sb="9" eb="10">
      <t>ガク</t>
    </rPh>
    <phoneticPr fontId="24"/>
  </si>
  <si>
    <t>病院負担額</t>
    <rPh sb="0" eb="2">
      <t>ビョウイン</t>
    </rPh>
    <rPh sb="2" eb="5">
      <t>フタンガク</t>
    </rPh>
    <phoneticPr fontId="24"/>
  </si>
  <si>
    <t>計（a）</t>
    <rPh sb="0" eb="1">
      <t>ケイ</t>
    </rPh>
    <phoneticPr fontId="24"/>
  </si>
  <si>
    <t>計（b）</t>
    <rPh sb="0" eb="1">
      <t>ケイ</t>
    </rPh>
    <phoneticPr fontId="24"/>
  </si>
  <si>
    <t>病院内保育施設運営費見込額（c）</t>
    <rPh sb="0" eb="2">
      <t>ビョウイン</t>
    </rPh>
    <rPh sb="2" eb="3">
      <t>ナイ</t>
    </rPh>
    <rPh sb="3" eb="5">
      <t>ホイク</t>
    </rPh>
    <rPh sb="5" eb="7">
      <t>シセツ</t>
    </rPh>
    <rPh sb="7" eb="10">
      <t>ウンエイヒ</t>
    </rPh>
    <rPh sb="10" eb="12">
      <t>ミコミ</t>
    </rPh>
    <rPh sb="12" eb="13">
      <t>ガク</t>
    </rPh>
    <phoneticPr fontId="24"/>
  </si>
  <si>
    <t>保育料等収入（d)</t>
    <rPh sb="0" eb="3">
      <t>ホイクリョウ</t>
    </rPh>
    <rPh sb="3" eb="4">
      <t>トウ</t>
    </rPh>
    <rPh sb="4" eb="6">
      <t>シュウニュウ</t>
    </rPh>
    <phoneticPr fontId="24"/>
  </si>
  <si>
    <t>差引設置者負担見込額c-d=e</t>
    <rPh sb="0" eb="2">
      <t>サシヒキ</t>
    </rPh>
    <rPh sb="2" eb="4">
      <t>セッチ</t>
    </rPh>
    <rPh sb="4" eb="5">
      <t>シャ</t>
    </rPh>
    <rPh sb="5" eb="7">
      <t>フタン</t>
    </rPh>
    <rPh sb="7" eb="10">
      <t>ミコミガク</t>
    </rPh>
    <phoneticPr fontId="24"/>
  </si>
  <si>
    <t>病院内保育施設運営標準経費額（f)</t>
    <rPh sb="0" eb="2">
      <t>ビョウイン</t>
    </rPh>
    <rPh sb="2" eb="3">
      <t>ナイ</t>
    </rPh>
    <rPh sb="3" eb="5">
      <t>ホイク</t>
    </rPh>
    <rPh sb="5" eb="7">
      <t>シセツ</t>
    </rPh>
    <rPh sb="7" eb="9">
      <t>ウンエイ</t>
    </rPh>
    <rPh sb="9" eb="11">
      <t>ヒョウジュン</t>
    </rPh>
    <rPh sb="11" eb="13">
      <t>ケイヒ</t>
    </rPh>
    <rPh sb="13" eb="14">
      <t>ガク</t>
    </rPh>
    <phoneticPr fontId="24"/>
  </si>
  <si>
    <t>保育料等収入（g）</t>
    <rPh sb="0" eb="3">
      <t>ホイクリョウ</t>
    </rPh>
    <rPh sb="3" eb="4">
      <t>トウ</t>
    </rPh>
    <rPh sb="4" eb="6">
      <t>シュウニュウ</t>
    </rPh>
    <phoneticPr fontId="24"/>
  </si>
  <si>
    <t>差引設置者負担見込額f-g=h</t>
    <rPh sb="0" eb="2">
      <t>サシヒキ</t>
    </rPh>
    <rPh sb="2" eb="5">
      <t>セッチシャ</t>
    </rPh>
    <rPh sb="5" eb="7">
      <t>フタン</t>
    </rPh>
    <rPh sb="7" eb="10">
      <t>ミコミガク</t>
    </rPh>
    <phoneticPr fontId="24"/>
  </si>
  <si>
    <t>千円</t>
    <rPh sb="0" eb="2">
      <t>センエン</t>
    </rPh>
    <phoneticPr fontId="24"/>
  </si>
  <si>
    <t>収　　　　　　　　　　益</t>
    <rPh sb="0" eb="1">
      <t>オサム</t>
    </rPh>
    <rPh sb="11" eb="12">
      <t>エキ</t>
    </rPh>
    <phoneticPr fontId="24"/>
  </si>
  <si>
    <t>費　　　　　　　　　　用</t>
    <rPh sb="0" eb="1">
      <t>ヒ</t>
    </rPh>
    <rPh sb="11" eb="12">
      <t>ヨウ</t>
    </rPh>
    <phoneticPr fontId="24"/>
  </si>
  <si>
    <t>特別利益</t>
    <rPh sb="0" eb="2">
      <t>トクベツ</t>
    </rPh>
    <rPh sb="2" eb="4">
      <t>リエキ</t>
    </rPh>
    <phoneticPr fontId="24"/>
  </si>
  <si>
    <t>負担能力指数による調整率</t>
    <rPh sb="0" eb="2">
      <t>フタン</t>
    </rPh>
    <rPh sb="2" eb="4">
      <t>ノウリョク</t>
    </rPh>
    <rPh sb="4" eb="6">
      <t>シスウ</t>
    </rPh>
    <rPh sb="9" eb="12">
      <t>チョウセイリツ</t>
    </rPh>
    <phoneticPr fontId="24"/>
  </si>
  <si>
    <t>a</t>
    <phoneticPr fontId="24"/>
  </si>
  <si>
    <t>b</t>
    <phoneticPr fontId="24"/>
  </si>
  <si>
    <t>a/b</t>
    <phoneticPr fontId="24"/>
  </si>
  <si>
    <t>ｃ</t>
    <phoneticPr fontId="24"/>
  </si>
  <si>
    <t>種　　　　　　　　　　別</t>
    <rPh sb="0" eb="1">
      <t>タネ</t>
    </rPh>
    <rPh sb="11" eb="12">
      <t>ベツ</t>
    </rPh>
    <phoneticPr fontId="24"/>
  </si>
  <si>
    <t>◎このシートは入力の必要がありません。</t>
    <rPh sb="7" eb="9">
      <t>ニュウリョク</t>
    </rPh>
    <rPh sb="10" eb="12">
      <t>ヒツヨウ</t>
    </rPh>
    <phoneticPr fontId="24"/>
  </si>
  <si>
    <t>いた経費。ただし、借入金の返済土地購入等の資本取引に係る経費</t>
    <phoneticPr fontId="78"/>
  </si>
  <si>
    <t>　</t>
    <phoneticPr fontId="24"/>
  </si>
  <si>
    <t>保育士の数</t>
    <rPh sb="0" eb="3">
      <t>ホイクシ</t>
    </rPh>
    <rPh sb="4" eb="5">
      <t>カズ</t>
    </rPh>
    <phoneticPr fontId="24"/>
  </si>
  <si>
    <t>×3,186,000円（標準人件費）＋その他の経費</t>
    <rPh sb="10" eb="11">
      <t>エン</t>
    </rPh>
    <rPh sb="12" eb="14">
      <t>ヒョウジュン</t>
    </rPh>
    <rPh sb="14" eb="17">
      <t>ジンケンヒ</t>
    </rPh>
    <rPh sb="21" eb="22">
      <t>タ</t>
    </rPh>
    <rPh sb="23" eb="25">
      <t>ケイヒ</t>
    </rPh>
    <phoneticPr fontId="78"/>
  </si>
  <si>
    <t>　５未満</t>
    <rPh sb="2" eb="4">
      <t>ミマン</t>
    </rPh>
    <phoneticPr fontId="24"/>
  </si>
  <si>
    <t>　５以上２０未満</t>
    <rPh sb="2" eb="4">
      <t>イジョウ</t>
    </rPh>
    <rPh sb="6" eb="8">
      <t>ミマン</t>
    </rPh>
    <phoneticPr fontId="24"/>
  </si>
  <si>
    <t>　２０以上</t>
    <rPh sb="3" eb="5">
      <t>イジョウ</t>
    </rPh>
    <phoneticPr fontId="24"/>
  </si>
  <si>
    <t>※</t>
    <phoneticPr fontId="24"/>
  </si>
  <si>
    <t>ただし、院内保育施設設置後、３か年を経過していない</t>
    <rPh sb="4" eb="6">
      <t>インナイ</t>
    </rPh>
    <rPh sb="6" eb="7">
      <t>ホ</t>
    </rPh>
    <rPh sb="8" eb="10">
      <t>シセツ</t>
    </rPh>
    <rPh sb="10" eb="13">
      <t>セッチゴ</t>
    </rPh>
    <rPh sb="16" eb="17">
      <t>ネン</t>
    </rPh>
    <rPh sb="18" eb="20">
      <t>ケイカ</t>
    </rPh>
    <phoneticPr fontId="24"/>
  </si>
  <si>
    <t>施設にあっては適用しない。</t>
    <rPh sb="0" eb="2">
      <t>シセツ</t>
    </rPh>
    <rPh sb="7" eb="9">
      <t>テキヨウ</t>
    </rPh>
    <phoneticPr fontId="24"/>
  </si>
  <si>
    <t>委託契約書の写し</t>
    <rPh sb="0" eb="2">
      <t>イタク</t>
    </rPh>
    <rPh sb="2" eb="5">
      <t>ケイヤクショ</t>
    </rPh>
    <rPh sb="6" eb="7">
      <t>ウツ</t>
    </rPh>
    <phoneticPr fontId="24"/>
  </si>
  <si>
    <t>　　　↑　ここで算出された調整率は、様式１－１に反映されます。</t>
    <rPh sb="8" eb="10">
      <t>サンシュツ</t>
    </rPh>
    <rPh sb="13" eb="16">
      <t>チョウセイリツ</t>
    </rPh>
    <rPh sb="18" eb="20">
      <t>ヨウシキ</t>
    </rPh>
    <rPh sb="24" eb="26">
      <t>ハンエイ</t>
    </rPh>
    <phoneticPr fontId="24"/>
  </si>
  <si>
    <t>(参考)様式２－１</t>
    <rPh sb="1" eb="3">
      <t>サンコウ</t>
    </rPh>
    <rPh sb="4" eb="6">
      <t>ヨウシキ</t>
    </rPh>
    <phoneticPr fontId="24"/>
  </si>
  <si>
    <t>○○市東灘区中山手通1-5-1</t>
    <rPh sb="2" eb="3">
      <t>シ</t>
    </rPh>
    <rPh sb="3" eb="6">
      <t>ヒガシナダク</t>
    </rPh>
    <rPh sb="6" eb="10">
      <t>ナカヤマテドオリ</t>
    </rPh>
    <phoneticPr fontId="24"/>
  </si>
  <si>
    <r>
      <t>÷</t>
    </r>
    <r>
      <rPr>
        <sz val="11"/>
        <color indexed="10"/>
        <rFont val="MS UI Gothic"/>
        <family val="3"/>
        <charset val="128"/>
      </rPr>
      <t>2.6</t>
    </r>
    <r>
      <rPr>
        <sz val="11"/>
        <rFont val="MS UI Gothic"/>
        <family val="3"/>
        <charset val="128"/>
      </rPr>
      <t>＝</t>
    </r>
    <phoneticPr fontId="78"/>
  </si>
  <si>
    <r>
      <t>×</t>
    </r>
    <r>
      <rPr>
        <sz val="11"/>
        <color indexed="10"/>
        <rFont val="MS UI Gothic"/>
        <family val="3"/>
        <charset val="128"/>
      </rPr>
      <t>3,186,000</t>
    </r>
    <r>
      <rPr>
        <sz val="11"/>
        <rFont val="MS UI Gothic"/>
        <family val="3"/>
        <charset val="128"/>
      </rPr>
      <t>円＋</t>
    </r>
    <rPh sb="10" eb="11">
      <t>エン</t>
    </rPh>
    <phoneticPr fontId="78"/>
  </si>
  <si>
    <t>※ただし、Ａ型特例，Ａ型は２人、Ｂ型は４人、Ｂ型特例は１０人を下回る場合は、</t>
    <rPh sb="6" eb="7">
      <t>ガタ</t>
    </rPh>
    <rPh sb="7" eb="9">
      <t>トクレイ</t>
    </rPh>
    <rPh sb="11" eb="12">
      <t>ガタ</t>
    </rPh>
    <rPh sb="14" eb="15">
      <t>ニン</t>
    </rPh>
    <rPh sb="17" eb="18">
      <t>ガタ</t>
    </rPh>
    <rPh sb="20" eb="21">
      <t>ニン</t>
    </rPh>
    <rPh sb="23" eb="24">
      <t>ガタ</t>
    </rPh>
    <rPh sb="24" eb="26">
      <t>トクレイ</t>
    </rPh>
    <rPh sb="29" eb="30">
      <t>ニン</t>
    </rPh>
    <rPh sb="31" eb="33">
      <t>シタマワ</t>
    </rPh>
    <rPh sb="34" eb="36">
      <t>バアイ</t>
    </rPh>
    <phoneticPr fontId="24"/>
  </si>
  <si>
    <t>Ａ型特例，Ａ型は２人、Ｂ型は４人、Ｂ型特例は１０人とする。</t>
    <rPh sb="1" eb="2">
      <t>ガタ</t>
    </rPh>
    <rPh sb="2" eb="4">
      <t>トクレイ</t>
    </rPh>
    <rPh sb="6" eb="7">
      <t>ガタ</t>
    </rPh>
    <rPh sb="9" eb="10">
      <t>ニン</t>
    </rPh>
    <rPh sb="12" eb="13">
      <t>ガタ</t>
    </rPh>
    <rPh sb="15" eb="16">
      <t>ニン</t>
    </rPh>
    <rPh sb="18" eb="19">
      <t>ガタ</t>
    </rPh>
    <rPh sb="19" eb="21">
      <t>トクレイ</t>
    </rPh>
    <rPh sb="24" eb="25">
      <t>ニン</t>
    </rPh>
    <phoneticPr fontId="24"/>
  </si>
  <si>
    <t>病院内保育施設に係る科目の説明</t>
    <phoneticPr fontId="24"/>
  </si>
  <si>
    <t>補助型別</t>
    <rPh sb="0" eb="2">
      <t>ホジョ</t>
    </rPh>
    <rPh sb="2" eb="3">
      <t>カタ</t>
    </rPh>
    <rPh sb="3" eb="4">
      <t>ベツ</t>
    </rPh>
    <phoneticPr fontId="24"/>
  </si>
  <si>
    <t>Ａ型特例</t>
    <rPh sb="1" eb="2">
      <t>ガタ</t>
    </rPh>
    <rPh sb="2" eb="4">
      <t>トクレイ</t>
    </rPh>
    <phoneticPr fontId="78"/>
  </si>
  <si>
    <t>Ａ型</t>
    <rPh sb="1" eb="2">
      <t>ガタ</t>
    </rPh>
    <phoneticPr fontId="78"/>
  </si>
  <si>
    <t>Ｂ型</t>
    <rPh sb="1" eb="2">
      <t>ガタ</t>
    </rPh>
    <phoneticPr fontId="78"/>
  </si>
  <si>
    <t>Ｂ型特例</t>
    <rPh sb="1" eb="2">
      <t>ガタ</t>
    </rPh>
    <rPh sb="2" eb="4">
      <t>トクレイ</t>
    </rPh>
    <phoneticPr fontId="78"/>
  </si>
  <si>
    <t>○型別における算定要件の考え方</t>
    <rPh sb="1" eb="2">
      <t>カタ</t>
    </rPh>
    <rPh sb="2" eb="3">
      <t>ベツ</t>
    </rPh>
    <rPh sb="7" eb="9">
      <t>サンテイ</t>
    </rPh>
    <rPh sb="9" eb="11">
      <t>ヨウケン</t>
    </rPh>
    <rPh sb="12" eb="13">
      <t>カンガ</t>
    </rPh>
    <rPh sb="14" eb="15">
      <t>カタ</t>
    </rPh>
    <phoneticPr fontId="3"/>
  </si>
  <si>
    <t>型別の考え方</t>
    <rPh sb="0" eb="1">
      <t>カタ</t>
    </rPh>
    <rPh sb="1" eb="2">
      <t>ベツ</t>
    </rPh>
    <rPh sb="3" eb="4">
      <t>カンガ</t>
    </rPh>
    <rPh sb="5" eb="6">
      <t>カタ</t>
    </rPh>
    <phoneticPr fontId="25"/>
  </si>
  <si>
    <t>保育児童</t>
    <rPh sb="0" eb="2">
      <t>ホイク</t>
    </rPh>
    <rPh sb="2" eb="4">
      <t>ジドウ</t>
    </rPh>
    <phoneticPr fontId="25"/>
  </si>
  <si>
    <t>保育士等数</t>
    <rPh sb="0" eb="3">
      <t>ホイクシ</t>
    </rPh>
    <rPh sb="3" eb="4">
      <t>トウ</t>
    </rPh>
    <rPh sb="4" eb="5">
      <t>カズ</t>
    </rPh>
    <phoneticPr fontId="25"/>
  </si>
  <si>
    <t>○算定要件</t>
    <rPh sb="1" eb="3">
      <t>サンテイ</t>
    </rPh>
    <rPh sb="3" eb="5">
      <t>ヨウケン</t>
    </rPh>
    <phoneticPr fontId="3"/>
  </si>
  <si>
    <t>　各月における保育児童数の年間の平均によって求めた数が４．０人以上であれば、各月において４人未満であっても、補助型別Ａ型とする。
　</t>
    <rPh sb="1" eb="3">
      <t>カクツキ</t>
    </rPh>
    <rPh sb="7" eb="9">
      <t>ホイク</t>
    </rPh>
    <rPh sb="9" eb="11">
      <t>ジドウ</t>
    </rPh>
    <rPh sb="11" eb="12">
      <t>スウ</t>
    </rPh>
    <rPh sb="13" eb="15">
      <t>ネンカン</t>
    </rPh>
    <rPh sb="16" eb="18">
      <t>ヘイキン</t>
    </rPh>
    <rPh sb="22" eb="23">
      <t>モト</t>
    </rPh>
    <rPh sb="25" eb="26">
      <t>カズ</t>
    </rPh>
    <rPh sb="30" eb="31">
      <t>ニン</t>
    </rPh>
    <rPh sb="31" eb="33">
      <t>イジョウ</t>
    </rPh>
    <rPh sb="38" eb="39">
      <t>カク</t>
    </rPh>
    <rPh sb="39" eb="40">
      <t>ツキ</t>
    </rPh>
    <rPh sb="45" eb="46">
      <t>ニン</t>
    </rPh>
    <rPh sb="46" eb="48">
      <t>ミマン</t>
    </rPh>
    <rPh sb="54" eb="56">
      <t>ホジョ</t>
    </rPh>
    <rPh sb="56" eb="57">
      <t>カタ</t>
    </rPh>
    <rPh sb="57" eb="58">
      <t>ベツ</t>
    </rPh>
    <rPh sb="59" eb="60">
      <t>ガタ</t>
    </rPh>
    <phoneticPr fontId="25"/>
  </si>
  <si>
    <t>　補助対象Ａ型特例、Ｂ型、Ｂ型特例についても、同様の考え方とする。</t>
  </si>
  <si>
    <t>保育児童数</t>
  </si>
  <si>
    <t>1人～3人</t>
    <rPh sb="1" eb="2">
      <t>ニン</t>
    </rPh>
    <rPh sb="4" eb="5">
      <t>ニン</t>
    </rPh>
    <phoneticPr fontId="24"/>
  </si>
  <si>
    <t>４人以上</t>
    <rPh sb="1" eb="2">
      <t>ニン</t>
    </rPh>
    <rPh sb="2" eb="4">
      <t>イジョウ</t>
    </rPh>
    <phoneticPr fontId="24"/>
  </si>
  <si>
    <t>１０人以上</t>
    <rPh sb="2" eb="3">
      <t>ニン</t>
    </rPh>
    <rPh sb="3" eb="5">
      <t>イジョウ</t>
    </rPh>
    <phoneticPr fontId="24"/>
  </si>
  <si>
    <t>３０人以上</t>
    <rPh sb="2" eb="3">
      <t>ニン</t>
    </rPh>
    <rPh sb="3" eb="5">
      <t>イジョウ</t>
    </rPh>
    <phoneticPr fontId="24"/>
  </si>
  <si>
    <t>８時間以上</t>
    <rPh sb="1" eb="3">
      <t>ジカン</t>
    </rPh>
    <rPh sb="3" eb="5">
      <t>イジョウ</t>
    </rPh>
    <phoneticPr fontId="24"/>
  </si>
  <si>
    <t>１０時間以上</t>
    <rPh sb="2" eb="4">
      <t>ジカン</t>
    </rPh>
    <rPh sb="4" eb="6">
      <t>イジョウ</t>
    </rPh>
    <phoneticPr fontId="24"/>
  </si>
  <si>
    <t>２人以上</t>
    <rPh sb="1" eb="2">
      <t>ニン</t>
    </rPh>
    <rPh sb="2" eb="4">
      <t>イジョウ</t>
    </rPh>
    <phoneticPr fontId="24"/>
  </si>
  <si>
    <t>４人以上</t>
    <rPh sb="1" eb="4">
      <t>ニンイジョウ</t>
    </rPh>
    <phoneticPr fontId="24"/>
  </si>
  <si>
    <t>区分</t>
    <rPh sb="0" eb="2">
      <t>クブン</t>
    </rPh>
    <phoneticPr fontId="24"/>
  </si>
  <si>
    <t>貴病院</t>
    <rPh sb="0" eb="1">
      <t>キ</t>
    </rPh>
    <rPh sb="1" eb="3">
      <t>ビョウイン</t>
    </rPh>
    <phoneticPr fontId="24"/>
  </si>
  <si>
    <t>保育士等数</t>
    <rPh sb="0" eb="3">
      <t>ホイクシ</t>
    </rPh>
    <rPh sb="3" eb="4">
      <t>トウ</t>
    </rPh>
    <rPh sb="4" eb="5">
      <t>スウ</t>
    </rPh>
    <phoneticPr fontId="24"/>
  </si>
  <si>
    <t>保育料（月額）</t>
    <rPh sb="0" eb="3">
      <t>ホイクリョウ</t>
    </rPh>
    <rPh sb="4" eb="6">
      <t>ゲツガク</t>
    </rPh>
    <phoneticPr fontId="24"/>
  </si>
  <si>
    <t>10，000円以上</t>
    <rPh sb="6" eb="7">
      <t>エン</t>
    </rPh>
    <rPh sb="7" eb="9">
      <t>イジョウ</t>
    </rPh>
    <phoneticPr fontId="24"/>
  </si>
  <si>
    <t>代表者分類</t>
    <rPh sb="0" eb="3">
      <t>ダイヒョウシャ</t>
    </rPh>
    <rPh sb="3" eb="5">
      <t>ブンルイ</t>
    </rPh>
    <phoneticPr fontId="24"/>
  </si>
  <si>
    <t>理事長、代表理事等「法人代表者」</t>
  </si>
  <si>
    <t>院長等「病院代表者」</t>
  </si>
  <si>
    <t>法人等所在地</t>
    <rPh sb="0" eb="2">
      <t>ホウジン</t>
    </rPh>
    <rPh sb="2" eb="3">
      <t>トウ</t>
    </rPh>
    <rPh sb="3" eb="6">
      <t>ショザイチ</t>
    </rPh>
    <phoneticPr fontId="24"/>
  </si>
  <si>
    <t>病院所在地</t>
    <rPh sb="0" eb="2">
      <t>ビョウイン</t>
    </rPh>
    <rPh sb="2" eb="5">
      <t>ショザイチ</t>
    </rPh>
    <phoneticPr fontId="24"/>
  </si>
  <si>
    <t>か</t>
    <phoneticPr fontId="24"/>
  </si>
  <si>
    <t>【　送信時　非表示　】</t>
    <rPh sb="2" eb="4">
      <t>ソウシン</t>
    </rPh>
    <rPh sb="4" eb="5">
      <t>ジ</t>
    </rPh>
    <rPh sb="6" eb="7">
      <t>ヒ</t>
    </rPh>
    <rPh sb="7" eb="9">
      <t>ヒョウジ</t>
    </rPh>
    <phoneticPr fontId="24"/>
  </si>
  <si>
    <t>総務部　山田　太郎（やまだ　たろう）</t>
    <rPh sb="0" eb="3">
      <t>ソウムブ</t>
    </rPh>
    <rPh sb="4" eb="6">
      <t>ヤマダ</t>
    </rPh>
    <rPh sb="7" eb="9">
      <t>タロウ</t>
    </rPh>
    <phoneticPr fontId="24"/>
  </si>
  <si>
    <t>　（２）「各月保育児童数」は、毎月１日現在で在籍し、１５日以上保育した児童数を記入すること。なお、様式2-7の備考欄と整合がとれていること。</t>
    <rPh sb="5" eb="7">
      <t>カクツキ</t>
    </rPh>
    <rPh sb="7" eb="9">
      <t>ホイク</t>
    </rPh>
    <rPh sb="9" eb="12">
      <t>ジドウスウ</t>
    </rPh>
    <rPh sb="15" eb="17">
      <t>マイツキ</t>
    </rPh>
    <rPh sb="18" eb="19">
      <t>ヒ</t>
    </rPh>
    <rPh sb="19" eb="21">
      <t>ゲンザイ</t>
    </rPh>
    <rPh sb="22" eb="24">
      <t>ザイセキ</t>
    </rPh>
    <rPh sb="28" eb="29">
      <t>ヒ</t>
    </rPh>
    <rPh sb="29" eb="31">
      <t>イジョウ</t>
    </rPh>
    <rPh sb="31" eb="33">
      <t>ホイク</t>
    </rPh>
    <rPh sb="35" eb="38">
      <t>ジドウスウ</t>
    </rPh>
    <rPh sb="39" eb="41">
      <t>キニュウ</t>
    </rPh>
    <rPh sb="49" eb="51">
      <t>ヨウシキ</t>
    </rPh>
    <rPh sb="55" eb="58">
      <t>ビコウラン</t>
    </rPh>
    <rPh sb="59" eb="61">
      <t>セイゴウ</t>
    </rPh>
    <phoneticPr fontId="24"/>
  </si>
  <si>
    <t>病院内保育施設設置病院名</t>
  </si>
  <si>
    <t>県補助金収入</t>
    <rPh sb="0" eb="1">
      <t>ケン</t>
    </rPh>
    <rPh sb="1" eb="4">
      <t>ホジョキン</t>
    </rPh>
    <rPh sb="4" eb="6">
      <t>シュウニュウ</t>
    </rPh>
    <phoneticPr fontId="24"/>
  </si>
  <si>
    <t>○算定例</t>
    <rPh sb="1" eb="3">
      <t>サンテイ</t>
    </rPh>
    <rPh sb="3" eb="4">
      <t>レイ</t>
    </rPh>
    <phoneticPr fontId="24"/>
  </si>
  <si>
    <t>5人</t>
    <rPh sb="1" eb="2">
      <t>ニン</t>
    </rPh>
    <phoneticPr fontId="24"/>
  </si>
  <si>
    <t>12,000円</t>
    <rPh sb="6" eb="7">
      <t>エン</t>
    </rPh>
    <phoneticPr fontId="24"/>
  </si>
  <si>
    <t>9時間</t>
    <rPh sb="1" eb="3">
      <t>ジカン</t>
    </rPh>
    <phoneticPr fontId="24"/>
  </si>
  <si>
    <t>9時間30分</t>
    <rPh sb="1" eb="3">
      <t>ジカン</t>
    </rPh>
    <rPh sb="5" eb="6">
      <t>フン</t>
    </rPh>
    <phoneticPr fontId="24"/>
  </si>
  <si>
    <t>3人</t>
    <rPh sb="1" eb="2">
      <t>ニン</t>
    </rPh>
    <phoneticPr fontId="24"/>
  </si>
  <si>
    <t>→</t>
    <phoneticPr fontId="24"/>
  </si>
  <si>
    <t>A型</t>
    <rPh sb="1" eb="2">
      <t>ガタ</t>
    </rPh>
    <phoneticPr fontId="24"/>
  </si>
  <si>
    <t>15人</t>
    <rPh sb="2" eb="3">
      <t>ニン</t>
    </rPh>
    <phoneticPr fontId="24"/>
  </si>
  <si>
    <t>15,000円</t>
    <rPh sb="6" eb="7">
      <t>エン</t>
    </rPh>
    <phoneticPr fontId="24"/>
  </si>
  <si>
    <t>11時間</t>
    <rPh sb="2" eb="4">
      <t>ジカン</t>
    </rPh>
    <phoneticPr fontId="24"/>
  </si>
  <si>
    <t>12人</t>
    <rPh sb="2" eb="3">
      <t>ニン</t>
    </rPh>
    <phoneticPr fontId="24"/>
  </si>
  <si>
    <t>2人</t>
    <rPh sb="1" eb="2">
      <t>ニン</t>
    </rPh>
    <phoneticPr fontId="24"/>
  </si>
  <si>
    <t>A型（保育士等数がB型の基準を満たさない）</t>
    <rPh sb="1" eb="2">
      <t>ガタ</t>
    </rPh>
    <rPh sb="3" eb="5">
      <t>ホイク</t>
    </rPh>
    <rPh sb="5" eb="6">
      <t>シ</t>
    </rPh>
    <rPh sb="6" eb="7">
      <t>トウ</t>
    </rPh>
    <rPh sb="7" eb="8">
      <t>スウ</t>
    </rPh>
    <rPh sb="10" eb="11">
      <t>ガタ</t>
    </rPh>
    <rPh sb="12" eb="14">
      <t>キジュン</t>
    </rPh>
    <rPh sb="15" eb="16">
      <t>ミ</t>
    </rPh>
    <phoneticPr fontId="24"/>
  </si>
  <si>
    <t>6人</t>
    <rPh sb="1" eb="2">
      <t>ニン</t>
    </rPh>
    <phoneticPr fontId="24"/>
  </si>
  <si>
    <t>A型（保育時間がB型の基準を満たさない）</t>
    <rPh sb="1" eb="2">
      <t>ガタ</t>
    </rPh>
    <rPh sb="3" eb="5">
      <t>ホイク</t>
    </rPh>
    <rPh sb="5" eb="7">
      <t>ジカン</t>
    </rPh>
    <rPh sb="9" eb="10">
      <t>ガタ</t>
    </rPh>
    <rPh sb="11" eb="13">
      <t>キジュン</t>
    </rPh>
    <rPh sb="14" eb="15">
      <t>ミ</t>
    </rPh>
    <phoneticPr fontId="24"/>
  </si>
  <si>
    <t>37人</t>
    <rPh sb="2" eb="3">
      <t>ニン</t>
    </rPh>
    <phoneticPr fontId="24"/>
  </si>
  <si>
    <t>21,000円</t>
    <rPh sb="6" eb="7">
      <t>エン</t>
    </rPh>
    <phoneticPr fontId="24"/>
  </si>
  <si>
    <t>12時間</t>
    <rPh sb="2" eb="4">
      <t>ジカン</t>
    </rPh>
    <phoneticPr fontId="24"/>
  </si>
  <si>
    <t>9人</t>
    <rPh sb="1" eb="2">
      <t>ニン</t>
    </rPh>
    <phoneticPr fontId="24"/>
  </si>
  <si>
    <t>B型（保育士等数がB型特例の基準をみたさない）</t>
    <rPh sb="1" eb="2">
      <t>ガタ</t>
    </rPh>
    <rPh sb="3" eb="5">
      <t>ホイク</t>
    </rPh>
    <rPh sb="5" eb="6">
      <t>シ</t>
    </rPh>
    <rPh sb="6" eb="7">
      <t>トウ</t>
    </rPh>
    <rPh sb="7" eb="8">
      <t>スウ</t>
    </rPh>
    <rPh sb="10" eb="11">
      <t>ガタ</t>
    </rPh>
    <rPh sb="11" eb="13">
      <t>トクレイ</t>
    </rPh>
    <rPh sb="14" eb="16">
      <t>キジュン</t>
    </rPh>
    <phoneticPr fontId="24"/>
  </si>
  <si>
    <t>19,000円</t>
    <rPh sb="6" eb="7">
      <t>エン</t>
    </rPh>
    <phoneticPr fontId="24"/>
  </si>
  <si>
    <t>A型（保育時間がB型、B型特例の基準を満たさない）</t>
    <rPh sb="1" eb="2">
      <t>ガタ</t>
    </rPh>
    <rPh sb="3" eb="5">
      <t>ホイク</t>
    </rPh>
    <rPh sb="5" eb="7">
      <t>ジカン</t>
    </rPh>
    <rPh sb="9" eb="10">
      <t>ガタ</t>
    </rPh>
    <rPh sb="12" eb="13">
      <t>ガタ</t>
    </rPh>
    <rPh sb="13" eb="15">
      <t>トクレイ</t>
    </rPh>
    <rPh sb="16" eb="18">
      <t>キジュン</t>
    </rPh>
    <rPh sb="19" eb="20">
      <t>ミ</t>
    </rPh>
    <phoneticPr fontId="24"/>
  </si>
  <si>
    <t>独立行政法人</t>
    <rPh sb="0" eb="2">
      <t>ドクリツ</t>
    </rPh>
    <rPh sb="2" eb="4">
      <t>ギョウセイ</t>
    </rPh>
    <rPh sb="4" eb="6">
      <t>ホウジン</t>
    </rPh>
    <phoneticPr fontId="24"/>
  </si>
  <si>
    <t>独法</t>
    <rPh sb="0" eb="2">
      <t>ドッポウ</t>
    </rPh>
    <phoneticPr fontId="24"/>
  </si>
  <si>
    <t>　　団体名については、代表者が理事長等法人代表者の場合は、病院名を（）書きで記載しています。</t>
    <rPh sb="2" eb="4">
      <t>ダンタイ</t>
    </rPh>
    <rPh sb="4" eb="5">
      <t>メイ</t>
    </rPh>
    <rPh sb="11" eb="14">
      <t>ダイヒョウシャ</t>
    </rPh>
    <rPh sb="15" eb="18">
      <t>リジチョウ</t>
    </rPh>
    <rPh sb="18" eb="19">
      <t>トウ</t>
    </rPh>
    <rPh sb="19" eb="21">
      <t>ホウジン</t>
    </rPh>
    <rPh sb="21" eb="24">
      <t>ダイヒョウシャ</t>
    </rPh>
    <rPh sb="25" eb="27">
      <t>バアイ</t>
    </rPh>
    <rPh sb="29" eb="31">
      <t>ビョウイン</t>
    </rPh>
    <rPh sb="31" eb="32">
      <t>メイ</t>
    </rPh>
    <rPh sb="35" eb="36">
      <t>カ</t>
    </rPh>
    <rPh sb="38" eb="40">
      <t>キサイ</t>
    </rPh>
    <phoneticPr fontId="24"/>
  </si>
  <si>
    <t>病院内保育施設利用予定状況調（様式３）</t>
    <rPh sb="0" eb="3">
      <t>ビョウインナイ</t>
    </rPh>
    <rPh sb="3" eb="5">
      <t>ホイク</t>
    </rPh>
    <rPh sb="5" eb="7">
      <t>シセツ</t>
    </rPh>
    <rPh sb="7" eb="9">
      <t>リヨウ</t>
    </rPh>
    <rPh sb="9" eb="11">
      <t>ヨテイ</t>
    </rPh>
    <rPh sb="11" eb="13">
      <t>ジョウキョウ</t>
    </rPh>
    <rPh sb="13" eb="14">
      <t>シラ</t>
    </rPh>
    <rPh sb="15" eb="17">
      <t>ヨウシキ</t>
    </rPh>
    <phoneticPr fontId="24"/>
  </si>
  <si>
    <t>補   助　　　調整率　　　</t>
    <rPh sb="0" eb="1">
      <t>タスク</t>
    </rPh>
    <rPh sb="4" eb="5">
      <t>スケ</t>
    </rPh>
    <rPh sb="8" eb="10">
      <t>チョウセイ</t>
    </rPh>
    <rPh sb="10" eb="11">
      <t>リツ</t>
    </rPh>
    <phoneticPr fontId="24"/>
  </si>
  <si>
    <t>県費補助
所要額
　　F</t>
    <rPh sb="0" eb="2">
      <t>ケンピ</t>
    </rPh>
    <rPh sb="2" eb="4">
      <t>ホジョ</t>
    </rPh>
    <rPh sb="5" eb="7">
      <t>ショヨウ</t>
    </rPh>
    <rPh sb="7" eb="8">
      <t>ガク</t>
    </rPh>
    <phoneticPr fontId="24"/>
  </si>
  <si>
    <t>看護職員を１人以上配置し（病児等保育実施日のみの配属は該当しない。）、保育を実施するものを</t>
    <rPh sb="0" eb="2">
      <t>カンゴ</t>
    </rPh>
    <rPh sb="2" eb="4">
      <t>ショクイン</t>
    </rPh>
    <rPh sb="6" eb="7">
      <t>ニン</t>
    </rPh>
    <rPh sb="7" eb="9">
      <t>イジョウ</t>
    </rPh>
    <rPh sb="9" eb="11">
      <t>ハイチ</t>
    </rPh>
    <rPh sb="35" eb="37">
      <t>ホイク</t>
    </rPh>
    <phoneticPr fontId="24"/>
  </si>
  <si>
    <t>　対象外…事務職、給食等職員、清掃員、警備職員等</t>
    <rPh sb="1" eb="4">
      <t>タイショウガイ</t>
    </rPh>
    <rPh sb="5" eb="7">
      <t>ジム</t>
    </rPh>
    <rPh sb="7" eb="8">
      <t>ショク</t>
    </rPh>
    <rPh sb="9" eb="12">
      <t>キュウショクトウ</t>
    </rPh>
    <rPh sb="12" eb="14">
      <t>ショクイン</t>
    </rPh>
    <rPh sb="15" eb="18">
      <t>セイソウイン</t>
    </rPh>
    <rPh sb="19" eb="21">
      <t>ケイビ</t>
    </rPh>
    <rPh sb="21" eb="23">
      <t>ショクイン</t>
    </rPh>
    <rPh sb="23" eb="24">
      <t>トウ</t>
    </rPh>
    <phoneticPr fontId="24"/>
  </si>
  <si>
    <t>30人</t>
    <rPh sb="2" eb="3">
      <t>ニン</t>
    </rPh>
    <phoneticPr fontId="24"/>
  </si>
  <si>
    <t>他の様式から自動で算出されるため、入力の必要はありません。</t>
    <rPh sb="0" eb="1">
      <t>タ</t>
    </rPh>
    <rPh sb="2" eb="4">
      <t>ヨウシキ</t>
    </rPh>
    <rPh sb="6" eb="8">
      <t>ジドウ</t>
    </rPh>
    <rPh sb="9" eb="11">
      <t>サンシュツ</t>
    </rPh>
    <rPh sb="17" eb="19">
      <t>ニュウリョク</t>
    </rPh>
    <rPh sb="20" eb="22">
      <t>ヒツヨウ</t>
    </rPh>
    <phoneticPr fontId="24"/>
  </si>
  <si>
    <t>（参考）　　負担能力指数の算出について　　　　　　　　</t>
    <rPh sb="1" eb="3">
      <t>サンコウ</t>
    </rPh>
    <rPh sb="6" eb="8">
      <t>フタン</t>
    </rPh>
    <rPh sb="8" eb="10">
      <t>ノウリョク</t>
    </rPh>
    <rPh sb="10" eb="12">
      <t>シスウ</t>
    </rPh>
    <rPh sb="13" eb="15">
      <t>サンシュツ</t>
    </rPh>
    <phoneticPr fontId="78"/>
  </si>
  <si>
    <t>所要額</t>
    <rPh sb="0" eb="2">
      <t>ショヨウ</t>
    </rPh>
    <rPh sb="2" eb="3">
      <t>ガク</t>
    </rPh>
    <phoneticPr fontId="24"/>
  </si>
  <si>
    <t>様式1-(1)</t>
    <rPh sb="0" eb="2">
      <t>ヨウシキ</t>
    </rPh>
    <phoneticPr fontId="24"/>
  </si>
  <si>
    <t>様式1-(2)</t>
    <rPh sb="0" eb="2">
      <t>ヨウシキ</t>
    </rPh>
    <phoneticPr fontId="24"/>
  </si>
  <si>
    <t>使用
許可
病床
数</t>
    <rPh sb="0" eb="2">
      <t>シヨウ</t>
    </rPh>
    <rPh sb="3" eb="5">
      <t>キョカ</t>
    </rPh>
    <rPh sb="6" eb="8">
      <t>ビョウショウ</t>
    </rPh>
    <rPh sb="9" eb="10">
      <t>カズ</t>
    </rPh>
    <phoneticPr fontId="24"/>
  </si>
  <si>
    <t>保育室の
延床面積</t>
    <rPh sb="0" eb="3">
      <t>ホイクシツ</t>
    </rPh>
    <rPh sb="5" eb="6">
      <t>ノ</t>
    </rPh>
    <rPh sb="6" eb="7">
      <t>ユカ</t>
    </rPh>
    <rPh sb="7" eb="9">
      <t>メンセキ</t>
    </rPh>
    <phoneticPr fontId="24"/>
  </si>
  <si>
    <t>安静室の
延床面積</t>
    <rPh sb="0" eb="2">
      <t>アンセイ</t>
    </rPh>
    <rPh sb="2" eb="3">
      <t>シツ</t>
    </rPh>
    <rPh sb="5" eb="6">
      <t>ノ</t>
    </rPh>
    <rPh sb="6" eb="7">
      <t>ユカ</t>
    </rPh>
    <rPh sb="7" eb="9">
      <t>メンセキ</t>
    </rPh>
    <phoneticPr fontId="24"/>
  </si>
  <si>
    <t>児童保育
の為の
床面積</t>
    <rPh sb="0" eb="2">
      <t>ジドウ</t>
    </rPh>
    <rPh sb="2" eb="4">
      <t>ホイク</t>
    </rPh>
    <rPh sb="6" eb="7">
      <t>タメ</t>
    </rPh>
    <rPh sb="9" eb="12">
      <t>ユカメンセキ</t>
    </rPh>
    <phoneticPr fontId="24"/>
  </si>
  <si>
    <t>月額保育料</t>
    <rPh sb="0" eb="2">
      <t>ゲツガク</t>
    </rPh>
    <rPh sb="2" eb="5">
      <t>ホイクリョウ</t>
    </rPh>
    <phoneticPr fontId="24"/>
  </si>
  <si>
    <t>備考</t>
    <rPh sb="0" eb="2">
      <t>ビコウ</t>
    </rPh>
    <phoneticPr fontId="24"/>
  </si>
  <si>
    <t>保育施設開所時間帯
(２４時間表記)</t>
    <rPh sb="0" eb="2">
      <t>ホイク</t>
    </rPh>
    <rPh sb="2" eb="4">
      <t>シセツ</t>
    </rPh>
    <rPh sb="4" eb="6">
      <t>カイショ</t>
    </rPh>
    <rPh sb="6" eb="9">
      <t>ジカンタイ</t>
    </rPh>
    <rPh sb="13" eb="15">
      <t>ジカン</t>
    </rPh>
    <rPh sb="15" eb="17">
      <t>ヒョウキ</t>
    </rPh>
    <phoneticPr fontId="60"/>
  </si>
  <si>
    <t>開所</t>
    <rPh sb="0" eb="2">
      <t>カイショ</t>
    </rPh>
    <phoneticPr fontId="60"/>
  </si>
  <si>
    <t>閉所</t>
    <rPh sb="0" eb="2">
      <t>ヘイショ</t>
    </rPh>
    <phoneticPr fontId="60"/>
  </si>
  <si>
    <t>a</t>
    <phoneticPr fontId="24"/>
  </si>
  <si>
    <t>b</t>
    <phoneticPr fontId="24"/>
  </si>
  <si>
    <t>a/b</t>
    <phoneticPr fontId="24"/>
  </si>
  <si>
    <t>ｃ</t>
    <phoneticPr fontId="24"/>
  </si>
  <si>
    <t>e</t>
    <phoneticPr fontId="24"/>
  </si>
  <si>
    <t>床</t>
    <rPh sb="0" eb="1">
      <t>ユカ</t>
    </rPh>
    <phoneticPr fontId="24"/>
  </si>
  <si>
    <t>㎡</t>
    <phoneticPr fontId="24"/>
  </si>
  <si>
    <t>～</t>
    <phoneticPr fontId="60"/>
  </si>
  <si>
    <t>病院内保育施設
設置病院名</t>
    <rPh sb="0" eb="2">
      <t>ビョウイン</t>
    </rPh>
    <rPh sb="2" eb="3">
      <t>ナイ</t>
    </rPh>
    <rPh sb="3" eb="5">
      <t>ホイク</t>
    </rPh>
    <rPh sb="5" eb="7">
      <t>シセツ</t>
    </rPh>
    <rPh sb="8" eb="10">
      <t>セッチ</t>
    </rPh>
    <rPh sb="10" eb="12">
      <t>ビョウイン</t>
    </rPh>
    <rPh sb="12" eb="13">
      <t>メイ</t>
    </rPh>
    <phoneticPr fontId="24"/>
  </si>
  <si>
    <t>病院内保育所設置病院等名</t>
    <phoneticPr fontId="24"/>
  </si>
  <si>
    <t>運営が委託の場合</t>
    <rPh sb="0" eb="2">
      <t>ウンエイ</t>
    </rPh>
    <rPh sb="3" eb="5">
      <t>イタク</t>
    </rPh>
    <rPh sb="6" eb="8">
      <t>バアイ</t>
    </rPh>
    <phoneticPr fontId="24"/>
  </si>
  <si>
    <t>保育乳幼児数（４月１日現在）</t>
    <rPh sb="0" eb="2">
      <t>ホイク</t>
    </rPh>
    <rPh sb="2" eb="5">
      <t>ニュウヨウジ</t>
    </rPh>
    <rPh sb="5" eb="6">
      <t>スウ</t>
    </rPh>
    <rPh sb="8" eb="9">
      <t>ガツ</t>
    </rPh>
    <rPh sb="10" eb="11">
      <t>ニチ</t>
    </rPh>
    <rPh sb="11" eb="13">
      <t>ゲンザイ</t>
    </rPh>
    <phoneticPr fontId="24"/>
  </si>
  <si>
    <t>利用職種（４月１日現在）</t>
    <rPh sb="0" eb="2">
      <t>リヨウ</t>
    </rPh>
    <rPh sb="2" eb="4">
      <t>ショクシュ</t>
    </rPh>
    <rPh sb="6" eb="7">
      <t>ガツ</t>
    </rPh>
    <rPh sb="8" eb="9">
      <t>ヒ</t>
    </rPh>
    <rPh sb="9" eb="11">
      <t>ゲンザイ</t>
    </rPh>
    <phoneticPr fontId="24"/>
  </si>
  <si>
    <t>保育士等数（年間平均）</t>
    <rPh sb="0" eb="3">
      <t>ホイクシ</t>
    </rPh>
    <rPh sb="3" eb="4">
      <t>トウ</t>
    </rPh>
    <rPh sb="4" eb="5">
      <t>スウ</t>
    </rPh>
    <rPh sb="6" eb="8">
      <t>ネンカン</t>
    </rPh>
    <rPh sb="8" eb="10">
      <t>ヘイキン</t>
    </rPh>
    <phoneticPr fontId="24"/>
  </si>
  <si>
    <t>保育施設での一般の乳幼児等の保育状況</t>
    <rPh sb="0" eb="2">
      <t>ホイク</t>
    </rPh>
    <rPh sb="2" eb="4">
      <t>シセツ</t>
    </rPh>
    <rPh sb="6" eb="8">
      <t>イッパン</t>
    </rPh>
    <rPh sb="9" eb="12">
      <t>ニュウヨウジ</t>
    </rPh>
    <rPh sb="12" eb="13">
      <t>トウ</t>
    </rPh>
    <rPh sb="14" eb="16">
      <t>ホイク</t>
    </rPh>
    <rPh sb="16" eb="18">
      <t>ジョウキョウ</t>
    </rPh>
    <phoneticPr fontId="24"/>
  </si>
  <si>
    <t>保育施設名</t>
    <rPh sb="0" eb="2">
      <t>ホイク</t>
    </rPh>
    <rPh sb="2" eb="5">
      <t>シセツメイ</t>
    </rPh>
    <phoneticPr fontId="24"/>
  </si>
  <si>
    <t>開設年月日</t>
    <rPh sb="0" eb="2">
      <t>カイセツ</t>
    </rPh>
    <rPh sb="2" eb="5">
      <t>ネンガッピ</t>
    </rPh>
    <phoneticPr fontId="24"/>
  </si>
  <si>
    <t>委託団体等名称</t>
    <rPh sb="0" eb="2">
      <t>イタク</t>
    </rPh>
    <rPh sb="2" eb="4">
      <t>ダンタイ</t>
    </rPh>
    <rPh sb="4" eb="5">
      <t>トウ</t>
    </rPh>
    <rPh sb="5" eb="7">
      <t>メイショウ</t>
    </rPh>
    <phoneticPr fontId="24"/>
  </si>
  <si>
    <t>乳児</t>
    <rPh sb="0" eb="2">
      <t>ニュウジ</t>
    </rPh>
    <phoneticPr fontId="24"/>
  </si>
  <si>
    <t>１，２歳児</t>
    <rPh sb="3" eb="5">
      <t>サイジ</t>
    </rPh>
    <phoneticPr fontId="24"/>
  </si>
  <si>
    <t>３歳児</t>
    <rPh sb="1" eb="3">
      <t>サイジ</t>
    </rPh>
    <phoneticPr fontId="24"/>
  </si>
  <si>
    <t>４歳児以上</t>
    <rPh sb="1" eb="3">
      <t>サイジ</t>
    </rPh>
    <rPh sb="3" eb="5">
      <t>イジョウ</t>
    </rPh>
    <phoneticPr fontId="24"/>
  </si>
  <si>
    <t>保育士数</t>
    <rPh sb="0" eb="3">
      <t>ホイクシ</t>
    </rPh>
    <rPh sb="3" eb="4">
      <t>スウ</t>
    </rPh>
    <phoneticPr fontId="24"/>
  </si>
  <si>
    <t>看護師数</t>
    <rPh sb="0" eb="3">
      <t>カンゴシ</t>
    </rPh>
    <rPh sb="3" eb="4">
      <t>スウ</t>
    </rPh>
    <phoneticPr fontId="24"/>
  </si>
  <si>
    <t>内女性医師</t>
    <rPh sb="0" eb="1">
      <t>ウチ</t>
    </rPh>
    <rPh sb="1" eb="3">
      <t>ジョセイ</t>
    </rPh>
    <rPh sb="3" eb="5">
      <t>イシ</t>
    </rPh>
    <phoneticPr fontId="24"/>
  </si>
  <si>
    <t>様式1-(3)</t>
    <rPh sb="0" eb="2">
      <t>ヨウシキ</t>
    </rPh>
    <phoneticPr fontId="24"/>
  </si>
  <si>
    <t>　また、病児等保育に係る費用については、１日当たり3,200円以内を保護者より徴収するものとする。</t>
    <rPh sb="4" eb="6">
      <t>ビョウジ</t>
    </rPh>
    <rPh sb="6" eb="7">
      <t>トウ</t>
    </rPh>
    <rPh sb="7" eb="9">
      <t>ホイク</t>
    </rPh>
    <rPh sb="10" eb="11">
      <t>カカ</t>
    </rPh>
    <rPh sb="12" eb="14">
      <t>ヒヨウ</t>
    </rPh>
    <rPh sb="21" eb="22">
      <t>ニチ</t>
    </rPh>
    <rPh sb="22" eb="23">
      <t>ア</t>
    </rPh>
    <rPh sb="30" eb="31">
      <t>エン</t>
    </rPh>
    <rPh sb="31" eb="33">
      <t>イナイ</t>
    </rPh>
    <rPh sb="34" eb="37">
      <t>ホゴシャ</t>
    </rPh>
    <rPh sb="39" eb="41">
      <t>チョウシュウ</t>
    </rPh>
    <phoneticPr fontId="24"/>
  </si>
  <si>
    <t>（飲食物に係る費用を別途徴収することを妨げるものではない。）</t>
    <rPh sb="1" eb="4">
      <t>インショクブツ</t>
    </rPh>
    <rPh sb="5" eb="6">
      <t>カカ</t>
    </rPh>
    <rPh sb="7" eb="9">
      <t>ヒヨウ</t>
    </rPh>
    <rPh sb="10" eb="12">
      <t>ベット</t>
    </rPh>
    <rPh sb="12" eb="14">
      <t>チョウシュウ</t>
    </rPh>
    <rPh sb="19" eb="20">
      <t>サマタ</t>
    </rPh>
    <phoneticPr fontId="24"/>
  </si>
  <si>
    <t>いう。安静室は病児等が２人以上横臥でき、１人当たりの面積が原則として1.65㎡以上であること。</t>
    <rPh sb="15" eb="17">
      <t>オウガ</t>
    </rPh>
    <rPh sb="21" eb="22">
      <t>ニン</t>
    </rPh>
    <rPh sb="22" eb="23">
      <t>ア</t>
    </rPh>
    <rPh sb="26" eb="28">
      <t>メンセキ</t>
    </rPh>
    <rPh sb="29" eb="31">
      <t>ゲンソク</t>
    </rPh>
    <phoneticPr fontId="24"/>
  </si>
  <si>
    <t>児童を含む。</t>
    <phoneticPr fontId="24"/>
  </si>
  <si>
    <t>　なお、保育所に通所している児童ではないが、安静の確保に配慮する必要がある集団保育が困難な</t>
    <rPh sb="4" eb="6">
      <t>ホイク</t>
    </rPh>
    <rPh sb="6" eb="7">
      <t>ショ</t>
    </rPh>
    <rPh sb="8" eb="10">
      <t>ツウショ</t>
    </rPh>
    <rPh sb="14" eb="16">
      <t>ジドウ</t>
    </rPh>
    <rPh sb="22" eb="24">
      <t>アンセイ</t>
    </rPh>
    <rPh sb="25" eb="27">
      <t>カクホ</t>
    </rPh>
    <rPh sb="28" eb="30">
      <t>ハイリョ</t>
    </rPh>
    <rPh sb="32" eb="34">
      <t>ヒツヨウ</t>
    </rPh>
    <rPh sb="37" eb="39">
      <t>シュウダン</t>
    </rPh>
    <rPh sb="39" eb="41">
      <t>ホイク</t>
    </rPh>
    <rPh sb="42" eb="44">
      <t>コンナン</t>
    </rPh>
    <phoneticPr fontId="24"/>
  </si>
  <si>
    <t>病院内保育所を設置している医療機関の医療従事者の児童を一時保育する日を含む。</t>
    <rPh sb="0" eb="1">
      <t>ビョウ</t>
    </rPh>
    <rPh sb="27" eb="29">
      <t>イチジ</t>
    </rPh>
    <rPh sb="29" eb="31">
      <t>ホイク</t>
    </rPh>
    <rPh sb="33" eb="34">
      <t>ヒ</t>
    </rPh>
    <rPh sb="35" eb="36">
      <t>フク</t>
    </rPh>
    <phoneticPr fontId="24"/>
  </si>
  <si>
    <t>病院内保育施設利用予定状況調</t>
    <rPh sb="0" eb="1">
      <t>ビョウ</t>
    </rPh>
    <rPh sb="1" eb="3">
      <t>インナイ</t>
    </rPh>
    <rPh sb="3" eb="5">
      <t>ホイク</t>
    </rPh>
    <rPh sb="5" eb="7">
      <t>シセツ</t>
    </rPh>
    <rPh sb="7" eb="9">
      <t>リヨウ</t>
    </rPh>
    <rPh sb="9" eb="11">
      <t>ヨテイ</t>
    </rPh>
    <rPh sb="11" eb="13">
      <t>ジョウキョウ</t>
    </rPh>
    <rPh sb="13" eb="14">
      <t>シラ</t>
    </rPh>
    <phoneticPr fontId="24"/>
  </si>
  <si>
    <t>設置者負担額</t>
    <rPh sb="0" eb="3">
      <t>セッチシャ</t>
    </rPh>
    <rPh sb="3" eb="6">
      <t>フタンガク</t>
    </rPh>
    <phoneticPr fontId="24"/>
  </si>
  <si>
    <t>事業費用、事務費用、退職給与引当金繰入</t>
    <rPh sb="0" eb="2">
      <t>ジギョウ</t>
    </rPh>
    <rPh sb="2" eb="4">
      <t>ヒヨウ</t>
    </rPh>
    <rPh sb="5" eb="7">
      <t>ジム</t>
    </rPh>
    <rPh sb="7" eb="9">
      <t>ヒヨウ</t>
    </rPh>
    <rPh sb="10" eb="12">
      <t>タイショク</t>
    </rPh>
    <rPh sb="12" eb="14">
      <t>キュウヨ</t>
    </rPh>
    <rPh sb="14" eb="17">
      <t>ヒキアテキン</t>
    </rPh>
    <rPh sb="17" eb="18">
      <t>ク</t>
    </rPh>
    <rPh sb="18" eb="19">
      <t>イ</t>
    </rPh>
    <phoneticPr fontId="24"/>
  </si>
  <si>
    <t>その他の費用</t>
    <rPh sb="2" eb="3">
      <t>タ</t>
    </rPh>
    <rPh sb="4" eb="6">
      <t>ヒヨウ</t>
    </rPh>
    <phoneticPr fontId="24"/>
  </si>
  <si>
    <t>病院内保育施設設置病院の決算状況（様式１－２）</t>
    <rPh sb="0" eb="3">
      <t>ビョウインナイ</t>
    </rPh>
    <rPh sb="3" eb="5">
      <t>ホイク</t>
    </rPh>
    <rPh sb="5" eb="7">
      <t>シセツ</t>
    </rPh>
    <rPh sb="7" eb="9">
      <t>セッチ</t>
    </rPh>
    <rPh sb="9" eb="11">
      <t>ビョウイン</t>
    </rPh>
    <rPh sb="12" eb="14">
      <t>ケッサン</t>
    </rPh>
    <rPh sb="14" eb="16">
      <t>ジョウキョウ</t>
    </rPh>
    <rPh sb="17" eb="19">
      <t>ヨウシキ</t>
    </rPh>
    <phoneticPr fontId="24"/>
  </si>
  <si>
    <t>保育士等職員給与費明細書（様式１－３）</t>
    <rPh sb="0" eb="3">
      <t>ホイクシ</t>
    </rPh>
    <rPh sb="3" eb="4">
      <t>トウ</t>
    </rPh>
    <rPh sb="4" eb="6">
      <t>ショクイン</t>
    </rPh>
    <rPh sb="6" eb="9">
      <t>キュウヨヒ</t>
    </rPh>
    <rPh sb="9" eb="12">
      <t>メイサイショ</t>
    </rPh>
    <rPh sb="13" eb="15">
      <t>ヨウシキ</t>
    </rPh>
    <phoneticPr fontId="24"/>
  </si>
  <si>
    <t>保育士等職員給与</t>
    <rPh sb="0" eb="3">
      <t>ホイクシ</t>
    </rPh>
    <rPh sb="3" eb="4">
      <t>トウ</t>
    </rPh>
    <rPh sb="4" eb="6">
      <t>ショクイン</t>
    </rPh>
    <rPh sb="6" eb="8">
      <t>キュウヨ</t>
    </rPh>
    <phoneticPr fontId="24"/>
  </si>
  <si>
    <t>その他の職員給与</t>
    <rPh sb="2" eb="3">
      <t>タ</t>
    </rPh>
    <rPh sb="4" eb="6">
      <t>ショクイン</t>
    </rPh>
    <rPh sb="6" eb="8">
      <t>キュウヨ</t>
    </rPh>
    <phoneticPr fontId="24"/>
  </si>
  <si>
    <t>③</t>
    <phoneticPr fontId="24"/>
  </si>
  <si>
    <t>④</t>
    <phoneticPr fontId="24"/>
  </si>
  <si>
    <t>「別記　収支予算書」については、あらかじめ科目を設定しています。科目を追加・削除しないでください。</t>
    <rPh sb="1" eb="3">
      <t>ベッキ</t>
    </rPh>
    <rPh sb="4" eb="6">
      <t>シュウシ</t>
    </rPh>
    <rPh sb="6" eb="9">
      <t>ヨサンショ</t>
    </rPh>
    <rPh sb="21" eb="23">
      <t>カモク</t>
    </rPh>
    <rPh sb="24" eb="26">
      <t>セッテイ</t>
    </rPh>
    <rPh sb="32" eb="34">
      <t>カモク</t>
    </rPh>
    <rPh sb="35" eb="37">
      <t>ツイカ</t>
    </rPh>
    <rPh sb="38" eb="40">
      <t>サクジョ</t>
    </rPh>
    <phoneticPr fontId="24"/>
  </si>
  <si>
    <r>
      <t>　</t>
    </r>
    <r>
      <rPr>
        <b/>
        <sz val="11"/>
        <rFont val="ＭＳ Ｐゴシック"/>
        <family val="3"/>
        <charset val="128"/>
      </rPr>
      <t>各月</t>
    </r>
    <r>
      <rPr>
        <sz val="11"/>
        <rFont val="ＭＳ Ｐゴシック"/>
        <family val="3"/>
        <charset val="128"/>
      </rPr>
      <t>における保育士等の数が２人以上であれば、補助対象Ａ型とする。</t>
    </r>
    <rPh sb="1" eb="2">
      <t>カク</t>
    </rPh>
    <rPh sb="2" eb="3">
      <t>ツキ</t>
    </rPh>
    <rPh sb="7" eb="10">
      <t>ホイクシ</t>
    </rPh>
    <rPh sb="10" eb="11">
      <t>トウ</t>
    </rPh>
    <rPh sb="12" eb="13">
      <t>カズ</t>
    </rPh>
    <rPh sb="15" eb="16">
      <t>ニン</t>
    </rPh>
    <rPh sb="16" eb="18">
      <t>イジョウ</t>
    </rPh>
    <rPh sb="23" eb="25">
      <t>ホジョ</t>
    </rPh>
    <rPh sb="25" eb="27">
      <t>タイショウ</t>
    </rPh>
    <rPh sb="28" eb="29">
      <t>ガタ</t>
    </rPh>
    <phoneticPr fontId="25"/>
  </si>
  <si>
    <t>様式３
病児保育</t>
    <rPh sb="0" eb="2">
      <t>ヨウシキ</t>
    </rPh>
    <rPh sb="4" eb="5">
      <t>ビョウ</t>
    </rPh>
    <rPh sb="6" eb="8">
      <t>ホイク</t>
    </rPh>
    <phoneticPr fontId="24"/>
  </si>
  <si>
    <t>様式３
児童保育</t>
    <rPh sb="0" eb="2">
      <t>ヨウシキ</t>
    </rPh>
    <rPh sb="4" eb="6">
      <t>ジドウ</t>
    </rPh>
    <rPh sb="6" eb="8">
      <t>ホイク</t>
    </rPh>
    <phoneticPr fontId="24"/>
  </si>
  <si>
    <t>様式3
看護師</t>
    <rPh sb="0" eb="2">
      <t>ヨウシキ</t>
    </rPh>
    <rPh sb="4" eb="7">
      <t>カンゴシ</t>
    </rPh>
    <phoneticPr fontId="24"/>
  </si>
  <si>
    <t>その他の職員</t>
    <rPh sb="2" eb="3">
      <t>タ</t>
    </rPh>
    <rPh sb="4" eb="6">
      <t>ショクイン</t>
    </rPh>
    <phoneticPr fontId="24"/>
  </si>
  <si>
    <t>看護職員</t>
    <rPh sb="0" eb="2">
      <t>カンゴ</t>
    </rPh>
    <rPh sb="2" eb="4">
      <t>ショクイン</t>
    </rPh>
    <phoneticPr fontId="24"/>
  </si>
  <si>
    <t>エ</t>
  </si>
  <si>
    <t>看護師（病児保育）</t>
    <rPh sb="0" eb="3">
      <t>カンゴシ</t>
    </rPh>
    <rPh sb="4" eb="6">
      <t>ビョウジ</t>
    </rPh>
    <rPh sb="6" eb="8">
      <t>ホイク</t>
    </rPh>
    <phoneticPr fontId="24"/>
  </si>
  <si>
    <t>保育助手・非常勤</t>
    <rPh sb="0" eb="2">
      <t>ホイク</t>
    </rPh>
    <rPh sb="2" eb="4">
      <t>ジョシュ</t>
    </rPh>
    <rPh sb="5" eb="6">
      <t>ヒ</t>
    </rPh>
    <rPh sb="6" eb="8">
      <t>ジョウキン</t>
    </rPh>
    <phoneticPr fontId="24"/>
  </si>
  <si>
    <t>保育助手・常勤</t>
    <rPh sb="0" eb="2">
      <t>ホイク</t>
    </rPh>
    <rPh sb="2" eb="4">
      <t>ジョシュ</t>
    </rPh>
    <rPh sb="5" eb="7">
      <t>ジョウキン</t>
    </rPh>
    <phoneticPr fontId="24"/>
  </si>
  <si>
    <t>保育士・非常勤</t>
    <rPh sb="0" eb="3">
      <t>ホイクシ</t>
    </rPh>
    <rPh sb="4" eb="5">
      <t>ヒ</t>
    </rPh>
    <rPh sb="5" eb="7">
      <t>ジョウキン</t>
    </rPh>
    <phoneticPr fontId="24"/>
  </si>
  <si>
    <t>保育士・常勤</t>
    <rPh sb="0" eb="3">
      <t>ホイクシ</t>
    </rPh>
    <rPh sb="4" eb="6">
      <t>ジョウキン</t>
    </rPh>
    <phoneticPr fontId="24"/>
  </si>
  <si>
    <t>保育士等（児童保育専門職員）</t>
    <rPh sb="0" eb="2">
      <t>ホイク</t>
    </rPh>
    <rPh sb="2" eb="3">
      <t>シ</t>
    </rPh>
    <rPh sb="3" eb="4">
      <t>トウ</t>
    </rPh>
    <rPh sb="5" eb="7">
      <t>ジドウ</t>
    </rPh>
    <rPh sb="7" eb="9">
      <t>ホイク</t>
    </rPh>
    <rPh sb="9" eb="11">
      <t>センモン</t>
    </rPh>
    <rPh sb="11" eb="13">
      <t>ショクイン</t>
    </rPh>
    <phoneticPr fontId="24"/>
  </si>
  <si>
    <t>４人未満</t>
    <rPh sb="1" eb="2">
      <t>ニン</t>
    </rPh>
    <rPh sb="2" eb="4">
      <t>ミマン</t>
    </rPh>
    <phoneticPr fontId="24"/>
  </si>
  <si>
    <t>１０人未満</t>
    <rPh sb="2" eb="3">
      <t>ニン</t>
    </rPh>
    <rPh sb="3" eb="5">
      <t>ミマン</t>
    </rPh>
    <phoneticPr fontId="24"/>
  </si>
  <si>
    <t>３０人未満</t>
    <rPh sb="2" eb="3">
      <t>ニン</t>
    </rPh>
    <rPh sb="3" eb="5">
      <t>ミマン</t>
    </rPh>
    <phoneticPr fontId="24"/>
  </si>
  <si>
    <t>1人未満</t>
    <rPh sb="1" eb="2">
      <t>ニン</t>
    </rPh>
    <rPh sb="2" eb="4">
      <t>ミマン</t>
    </rPh>
    <phoneticPr fontId="24"/>
  </si>
  <si>
    <t>黄色セル部分を集計表に貼り付け</t>
    <rPh sb="0" eb="2">
      <t>キイロ</t>
    </rPh>
    <rPh sb="4" eb="6">
      <t>ブブン</t>
    </rPh>
    <rPh sb="7" eb="10">
      <t>シュウケイヒョウ</t>
    </rPh>
    <rPh sb="11" eb="12">
      <t>ハ</t>
    </rPh>
    <rPh sb="13" eb="14">
      <t>ツ</t>
    </rPh>
    <phoneticPr fontId="24"/>
  </si>
  <si>
    <t>　　　（注意事項）</t>
    <rPh sb="4" eb="6">
      <t>チュウイ</t>
    </rPh>
    <rPh sb="6" eb="8">
      <t>ジコウ</t>
    </rPh>
    <phoneticPr fontId="24"/>
  </si>
  <si>
    <t>　　　１　本表は、当該年度の４月１日から翌年の３月３１日までの１年間における給与支給額を記載すること。</t>
    <rPh sb="5" eb="6">
      <t>ホン</t>
    </rPh>
    <rPh sb="6" eb="7">
      <t>ヒョウ</t>
    </rPh>
    <rPh sb="9" eb="11">
      <t>トウガイ</t>
    </rPh>
    <rPh sb="11" eb="13">
      <t>ネンド</t>
    </rPh>
    <rPh sb="15" eb="16">
      <t>ガツ</t>
    </rPh>
    <rPh sb="17" eb="18">
      <t>ニチ</t>
    </rPh>
    <rPh sb="20" eb="22">
      <t>ヨクトシ</t>
    </rPh>
    <rPh sb="24" eb="25">
      <t>ガツ</t>
    </rPh>
    <rPh sb="27" eb="28">
      <t>ニチ</t>
    </rPh>
    <rPh sb="32" eb="34">
      <t>ネンカン</t>
    </rPh>
    <rPh sb="38" eb="40">
      <t>キュウヨ</t>
    </rPh>
    <rPh sb="40" eb="43">
      <t>シキュウガク</t>
    </rPh>
    <rPh sb="44" eb="46">
      <t>キサイ</t>
    </rPh>
    <phoneticPr fontId="24"/>
  </si>
  <si>
    <t>　　　２　職名欄には、保育士、保育士助手を常勤・非常勤別で記入すること。また、病児保育を行っている施設で、</t>
    <rPh sb="5" eb="7">
      <t>ショクメイ</t>
    </rPh>
    <rPh sb="7" eb="8">
      <t>ラン</t>
    </rPh>
    <rPh sb="11" eb="14">
      <t>ホイクシ</t>
    </rPh>
    <rPh sb="15" eb="17">
      <t>ホイク</t>
    </rPh>
    <rPh sb="17" eb="18">
      <t>シ</t>
    </rPh>
    <rPh sb="18" eb="20">
      <t>ジョシュ</t>
    </rPh>
    <rPh sb="21" eb="23">
      <t>ジョウキン</t>
    </rPh>
    <rPh sb="24" eb="27">
      <t>ヒジョウキン</t>
    </rPh>
    <rPh sb="27" eb="28">
      <t>ベツ</t>
    </rPh>
    <rPh sb="29" eb="31">
      <t>キニュウ</t>
    </rPh>
    <rPh sb="39" eb="41">
      <t>ビョウジ</t>
    </rPh>
    <rPh sb="41" eb="43">
      <t>ホイク</t>
    </rPh>
    <rPh sb="44" eb="45">
      <t>オコナ</t>
    </rPh>
    <rPh sb="49" eb="51">
      <t>シセツ</t>
    </rPh>
    <phoneticPr fontId="24"/>
  </si>
  <si>
    <r>
      <t>　　　　　病児等保育を専門で担当する看護職員については、看護職員と記入すること。
　　　　　また、</t>
    </r>
    <r>
      <rPr>
        <sz val="11"/>
        <color indexed="10"/>
        <rFont val="ＭＳ Ｐ明朝"/>
        <family val="1"/>
        <charset val="128"/>
      </rPr>
      <t>看護職員は病児等保育を専門に担当する職員であること。病児等保育実施日のみの配属は該当しない。</t>
    </r>
    <rPh sb="11" eb="13">
      <t>センモン</t>
    </rPh>
    <rPh sb="14" eb="16">
      <t>タントウ</t>
    </rPh>
    <rPh sb="18" eb="20">
      <t>カンゴ</t>
    </rPh>
    <rPh sb="20" eb="22">
      <t>ショクイン</t>
    </rPh>
    <rPh sb="28" eb="30">
      <t>カンゴ</t>
    </rPh>
    <rPh sb="30" eb="32">
      <t>ショクイン</t>
    </rPh>
    <rPh sb="33" eb="35">
      <t>キニュウ</t>
    </rPh>
    <rPh sb="49" eb="51">
      <t>カンゴ</t>
    </rPh>
    <rPh sb="51" eb="53">
      <t>ショクイン</t>
    </rPh>
    <rPh sb="54" eb="55">
      <t>ビョウ</t>
    </rPh>
    <rPh sb="55" eb="56">
      <t>ジ</t>
    </rPh>
    <rPh sb="56" eb="57">
      <t>トウ</t>
    </rPh>
    <rPh sb="57" eb="59">
      <t>ホイク</t>
    </rPh>
    <rPh sb="60" eb="62">
      <t>センモン</t>
    </rPh>
    <rPh sb="63" eb="65">
      <t>タントウ</t>
    </rPh>
    <rPh sb="67" eb="69">
      <t>ショクイン</t>
    </rPh>
    <rPh sb="75" eb="76">
      <t>ビョウ</t>
    </rPh>
    <rPh sb="76" eb="77">
      <t>ジ</t>
    </rPh>
    <rPh sb="77" eb="78">
      <t>トウ</t>
    </rPh>
    <rPh sb="78" eb="80">
      <t>ホイク</t>
    </rPh>
    <rPh sb="80" eb="83">
      <t>ジッシビ</t>
    </rPh>
    <rPh sb="86" eb="88">
      <t>ハイゾク</t>
    </rPh>
    <rPh sb="89" eb="91">
      <t>ガイトウ</t>
    </rPh>
    <phoneticPr fontId="24"/>
  </si>
  <si>
    <t>　　　３　備考欄は、当該年度の給与支給当初月から最終月までの期間（勤務した月のみ）を明示すること。</t>
    <rPh sb="5" eb="8">
      <t>ビコウラン</t>
    </rPh>
    <rPh sb="10" eb="12">
      <t>トウガイ</t>
    </rPh>
    <rPh sb="12" eb="14">
      <t>ネンド</t>
    </rPh>
    <rPh sb="15" eb="17">
      <t>キュウヨ</t>
    </rPh>
    <rPh sb="17" eb="19">
      <t>シキュウ</t>
    </rPh>
    <rPh sb="19" eb="21">
      <t>トウショ</t>
    </rPh>
    <rPh sb="21" eb="22">
      <t>ツキ</t>
    </rPh>
    <rPh sb="24" eb="27">
      <t>サイシュウツキ</t>
    </rPh>
    <rPh sb="30" eb="32">
      <t>キカン</t>
    </rPh>
    <rPh sb="33" eb="35">
      <t>キンム</t>
    </rPh>
    <rPh sb="37" eb="38">
      <t>ツキ</t>
    </rPh>
    <rPh sb="42" eb="44">
      <t>メイジ</t>
    </rPh>
    <phoneticPr fontId="24"/>
  </si>
  <si>
    <t>4月</t>
    <rPh sb="1" eb="2">
      <t>ツキ</t>
    </rPh>
    <phoneticPr fontId="24"/>
  </si>
  <si>
    <t>5月</t>
    <rPh sb="1" eb="2">
      <t>ツキ</t>
    </rPh>
    <phoneticPr fontId="24"/>
  </si>
  <si>
    <t>6月</t>
    <rPh sb="1" eb="2">
      <t>ツキ</t>
    </rPh>
    <phoneticPr fontId="24"/>
  </si>
  <si>
    <t>7月</t>
  </si>
  <si>
    <t>8月</t>
  </si>
  <si>
    <t>9月</t>
  </si>
  <si>
    <t>10月</t>
  </si>
  <si>
    <t>11月</t>
  </si>
  <si>
    <t>12月</t>
  </si>
  <si>
    <t>1月</t>
  </si>
  <si>
    <t>2月</t>
  </si>
  <si>
    <t>3月</t>
  </si>
  <si>
    <t>計</t>
    <rPh sb="0" eb="1">
      <t>ケイ</t>
    </rPh>
    <phoneticPr fontId="24"/>
  </si>
  <si>
    <t>保育児童数</t>
    <rPh sb="0" eb="2">
      <t>ホイク</t>
    </rPh>
    <rPh sb="2" eb="4">
      <t>ジドウ</t>
    </rPh>
    <rPh sb="4" eb="5">
      <t>スウ</t>
    </rPh>
    <phoneticPr fontId="24"/>
  </si>
  <si>
    <t>補助対象外</t>
    <rPh sb="0" eb="2">
      <t>ホジョ</t>
    </rPh>
    <rPh sb="2" eb="5">
      <t>タイショウガイ</t>
    </rPh>
    <phoneticPr fontId="24"/>
  </si>
  <si>
    <t>４月</t>
    <rPh sb="1" eb="2">
      <t>ツキ</t>
    </rPh>
    <phoneticPr fontId="24"/>
  </si>
  <si>
    <t>５月</t>
  </si>
  <si>
    <t>６月</t>
  </si>
  <si>
    <t>○</t>
    <phoneticPr fontId="24"/>
  </si>
  <si>
    <t>医師（女性）</t>
    <rPh sb="0" eb="2">
      <t>イシ</t>
    </rPh>
    <rPh sb="3" eb="5">
      <t>ジョセイ</t>
    </rPh>
    <phoneticPr fontId="24"/>
  </si>
  <si>
    <t>医師（男性）</t>
    <rPh sb="0" eb="2">
      <t>イシ</t>
    </rPh>
    <rPh sb="3" eb="5">
      <t>ダンセイ</t>
    </rPh>
    <phoneticPr fontId="24"/>
  </si>
  <si>
    <t>病　院　内　保　育　施　設　の　利　用　予　定</t>
    <rPh sb="20" eb="21">
      <t>ヨ</t>
    </rPh>
    <rPh sb="22" eb="23">
      <t>サダム</t>
    </rPh>
    <phoneticPr fontId="24"/>
  </si>
  <si>
    <t>各月保育児童数
　（各月１日現在在籍し１５日以上保育する児童数）</t>
    <rPh sb="0" eb="2">
      <t>カクツキ</t>
    </rPh>
    <rPh sb="2" eb="4">
      <t>ホイク</t>
    </rPh>
    <rPh sb="4" eb="6">
      <t>ジドウ</t>
    </rPh>
    <rPh sb="6" eb="7">
      <t>スウ</t>
    </rPh>
    <rPh sb="10" eb="11">
      <t>カク</t>
    </rPh>
    <rPh sb="11" eb="12">
      <t>ツキ</t>
    </rPh>
    <rPh sb="13" eb="14">
      <t>ヒ</t>
    </rPh>
    <rPh sb="14" eb="16">
      <t>ゲンザイ</t>
    </rPh>
    <rPh sb="16" eb="18">
      <t>ザイセキ</t>
    </rPh>
    <rPh sb="21" eb="22">
      <t>ヒ</t>
    </rPh>
    <rPh sb="22" eb="24">
      <t>イジョウ</t>
    </rPh>
    <rPh sb="24" eb="26">
      <t>ホイク</t>
    </rPh>
    <rPh sb="28" eb="30">
      <t>ジドウ</t>
    </rPh>
    <rPh sb="30" eb="31">
      <t>スウ</t>
    </rPh>
    <phoneticPr fontId="24"/>
  </si>
  <si>
    <t>　その他の職員…作業療法士、理学療法士、診療放射線技師、薬剤師、看護補助者、介護職員（病院・診療所の職員の場合のみ）
　等の医療従事者</t>
    <rPh sb="3" eb="4">
      <t>タ</t>
    </rPh>
    <rPh sb="5" eb="7">
      <t>ショクイン</t>
    </rPh>
    <rPh sb="8" eb="10">
      <t>サギョウ</t>
    </rPh>
    <rPh sb="10" eb="13">
      <t>リョウホウシ</t>
    </rPh>
    <rPh sb="14" eb="16">
      <t>リガク</t>
    </rPh>
    <rPh sb="16" eb="19">
      <t>リョウホウシ</t>
    </rPh>
    <rPh sb="20" eb="22">
      <t>シンリョウ</t>
    </rPh>
    <rPh sb="22" eb="24">
      <t>ホウシャ</t>
    </rPh>
    <rPh sb="24" eb="25">
      <t>セン</t>
    </rPh>
    <rPh sb="25" eb="27">
      <t>ギシ</t>
    </rPh>
    <rPh sb="28" eb="31">
      <t>ヤクザイシ</t>
    </rPh>
    <rPh sb="32" eb="34">
      <t>カンゴ</t>
    </rPh>
    <rPh sb="34" eb="37">
      <t>ホジョシャ</t>
    </rPh>
    <rPh sb="38" eb="40">
      <t>カイゴ</t>
    </rPh>
    <rPh sb="40" eb="42">
      <t>ショクイン</t>
    </rPh>
    <rPh sb="43" eb="45">
      <t>ビョウイン</t>
    </rPh>
    <rPh sb="46" eb="49">
      <t>シンリョウジョ</t>
    </rPh>
    <rPh sb="50" eb="52">
      <t>ショクイン</t>
    </rPh>
    <rPh sb="53" eb="55">
      <t>バアイ</t>
    </rPh>
    <rPh sb="60" eb="61">
      <t>トウ</t>
    </rPh>
    <rPh sb="62" eb="64">
      <t>イリョウ</t>
    </rPh>
    <rPh sb="64" eb="67">
      <t>ジュウジシャ</t>
    </rPh>
    <phoneticPr fontId="24"/>
  </si>
  <si>
    <t>情報事務センター入力欄</t>
    <rPh sb="0" eb="2">
      <t>ジョウホウ</t>
    </rPh>
    <rPh sb="2" eb="4">
      <t>ジム</t>
    </rPh>
    <rPh sb="8" eb="10">
      <t>ニュウリョク</t>
    </rPh>
    <rPh sb="10" eb="11">
      <t>ラン</t>
    </rPh>
    <phoneticPr fontId="24"/>
  </si>
  <si>
    <t>↑（参考）様式2-7の４月保育児童数</t>
    <rPh sb="2" eb="4">
      <t>サンコウ</t>
    </rPh>
    <rPh sb="5" eb="7">
      <t>ヨウシキ</t>
    </rPh>
    <rPh sb="12" eb="13">
      <t>ガツ</t>
    </rPh>
    <rPh sb="13" eb="15">
      <t>ホイク</t>
    </rPh>
    <rPh sb="15" eb="17">
      <t>ジドウ</t>
    </rPh>
    <rPh sb="17" eb="18">
      <t>スウ</t>
    </rPh>
    <phoneticPr fontId="24"/>
  </si>
  <si>
    <t>看護師＋保育士等の合計</t>
    <rPh sb="0" eb="3">
      <t>カンゴシ</t>
    </rPh>
    <rPh sb="4" eb="7">
      <t>ホイクシ</t>
    </rPh>
    <rPh sb="7" eb="8">
      <t>トウ</t>
    </rPh>
    <rPh sb="9" eb="11">
      <t>ゴウケイ</t>
    </rPh>
    <phoneticPr fontId="24"/>
  </si>
  <si>
    <t>差（様式３）</t>
    <rPh sb="0" eb="1">
      <t>サ</t>
    </rPh>
    <rPh sb="2" eb="4">
      <t>ヨウシキ</t>
    </rPh>
    <phoneticPr fontId="24"/>
  </si>
  <si>
    <t>上の一覧との差</t>
    <rPh sb="0" eb="1">
      <t>ウエ</t>
    </rPh>
    <rPh sb="2" eb="4">
      <t>イチラン</t>
    </rPh>
    <rPh sb="6" eb="7">
      <t>サ</t>
    </rPh>
    <phoneticPr fontId="24"/>
  </si>
  <si>
    <t>差引</t>
    <rPh sb="0" eb="2">
      <t>サシヒキ</t>
    </rPh>
    <phoneticPr fontId="24"/>
  </si>
  <si>
    <t>実施月なら「１」</t>
    <rPh sb="0" eb="2">
      <t>ジッシ</t>
    </rPh>
    <rPh sb="2" eb="3">
      <t>ツキ</t>
    </rPh>
    <phoneticPr fontId="24"/>
  </si>
  <si>
    <t>ヶ月　配置予定（様式３）</t>
    <rPh sb="1" eb="2">
      <t>ツキ</t>
    </rPh>
    <rPh sb="3" eb="5">
      <t>ハイチ</t>
    </rPh>
    <rPh sb="5" eb="7">
      <t>ヨテイ</t>
    </rPh>
    <rPh sb="8" eb="10">
      <t>ヨウシキ</t>
    </rPh>
    <phoneticPr fontId="24"/>
  </si>
  <si>
    <t>ヶ月　児童保育実施予定（様式2-5）</t>
    <rPh sb="1" eb="2">
      <t>ツキ</t>
    </rPh>
    <rPh sb="3" eb="5">
      <t>ジドウ</t>
    </rPh>
    <rPh sb="5" eb="7">
      <t>ホイク</t>
    </rPh>
    <rPh sb="7" eb="9">
      <t>ジッシ</t>
    </rPh>
    <rPh sb="9" eb="11">
      <t>ヨテイ</t>
    </rPh>
    <rPh sb="12" eb="14">
      <t>ヨウシキ</t>
    </rPh>
    <phoneticPr fontId="24"/>
  </si>
  <si>
    <t>ヶ月配置予定（様式３）</t>
    <rPh sb="1" eb="2">
      <t>ツキ</t>
    </rPh>
    <rPh sb="2" eb="4">
      <t>ハイチ</t>
    </rPh>
    <rPh sb="4" eb="6">
      <t>ヨテイ</t>
    </rPh>
    <rPh sb="7" eb="9">
      <t>ヨウシキ</t>
    </rPh>
    <phoneticPr fontId="24"/>
  </si>
  <si>
    <t>ヶ月配置予定
（様式３）</t>
    <rPh sb="1" eb="2">
      <t>ツキ</t>
    </rPh>
    <rPh sb="2" eb="4">
      <t>ハイチ</t>
    </rPh>
    <rPh sb="4" eb="6">
      <t>ヨテイ</t>
    </rPh>
    <phoneticPr fontId="24"/>
  </si>
  <si>
    <t>Ｂ型特例</t>
    <phoneticPr fontId="24"/>
  </si>
  <si>
    <t>Ａ型特例</t>
    <phoneticPr fontId="24"/>
  </si>
  <si>
    <t>Ｂ型</t>
    <phoneticPr fontId="24"/>
  </si>
  <si>
    <t>Ａ型</t>
    <phoneticPr fontId="24"/>
  </si>
  <si>
    <t>（勤務形態）</t>
    <rPh sb="1" eb="3">
      <t>キンム</t>
    </rPh>
    <rPh sb="3" eb="5">
      <t>ケイタイ</t>
    </rPh>
    <phoneticPr fontId="24"/>
  </si>
  <si>
    <t>要件（６ヶ月未満）</t>
    <rPh sb="0" eb="2">
      <t>ヨウケン</t>
    </rPh>
    <rPh sb="5" eb="6">
      <t>ツキ</t>
    </rPh>
    <rPh sb="6" eb="8">
      <t>ミマン</t>
    </rPh>
    <phoneticPr fontId="24"/>
  </si>
  <si>
    <t>病児等保育予定日数</t>
    <rPh sb="0" eb="2">
      <t>ビョウジ</t>
    </rPh>
    <rPh sb="2" eb="3">
      <t>トウ</t>
    </rPh>
    <rPh sb="3" eb="5">
      <t>ホイク</t>
    </rPh>
    <rPh sb="5" eb="7">
      <t>ヨテイ</t>
    </rPh>
    <rPh sb="7" eb="9">
      <t>ニッスウ</t>
    </rPh>
    <phoneticPr fontId="24"/>
  </si>
  <si>
    <t>保　　　育　　　士　　　等　　　職　　　員　　　在　　　籍　　　予　　　定</t>
    <rPh sb="0" eb="5">
      <t>ホイク</t>
    </rPh>
    <rPh sb="8" eb="9">
      <t>シ</t>
    </rPh>
    <rPh sb="12" eb="13">
      <t>トウ</t>
    </rPh>
    <rPh sb="16" eb="21">
      <t>ショクイン</t>
    </rPh>
    <rPh sb="24" eb="29">
      <t>ザイセキ</t>
    </rPh>
    <rPh sb="32" eb="33">
      <t>ヨ</t>
    </rPh>
    <rPh sb="36" eb="37">
      <t>サダム</t>
    </rPh>
    <phoneticPr fontId="24"/>
  </si>
  <si>
    <t>設置後３年以内
（基準年月日）</t>
    <rPh sb="0" eb="2">
      <t>セッチ</t>
    </rPh>
    <rPh sb="2" eb="3">
      <t>ゴ</t>
    </rPh>
    <rPh sb="4" eb="5">
      <t>ネン</t>
    </rPh>
    <rPh sb="5" eb="7">
      <t>イナイ</t>
    </rPh>
    <rPh sb="9" eb="11">
      <t>キジュン</t>
    </rPh>
    <rPh sb="11" eb="14">
      <t>ネンガッピ</t>
    </rPh>
    <phoneticPr fontId="24"/>
  </si>
  <si>
    <t>交付決定差し込みデータ</t>
    <rPh sb="0" eb="2">
      <t>コウフ</t>
    </rPh>
    <rPh sb="2" eb="4">
      <t>ケッテイ</t>
    </rPh>
    <rPh sb="4" eb="5">
      <t>サ</t>
    </rPh>
    <rPh sb="6" eb="7">
      <t>コ</t>
    </rPh>
    <phoneticPr fontId="24"/>
  </si>
  <si>
    <t>法人名等</t>
    <rPh sb="0" eb="2">
      <t>ホウジン</t>
    </rPh>
    <rPh sb="2" eb="3">
      <t>メイ</t>
    </rPh>
    <rPh sb="3" eb="4">
      <t>ナド</t>
    </rPh>
    <phoneticPr fontId="24"/>
  </si>
  <si>
    <t>施設名</t>
    <rPh sb="0" eb="3">
      <t>シセツメイ</t>
    </rPh>
    <phoneticPr fontId="24"/>
  </si>
  <si>
    <t>債権者ｺｰﾄﾞ</t>
    <rPh sb="0" eb="3">
      <t>サイケンシャ</t>
    </rPh>
    <phoneticPr fontId="24"/>
  </si>
  <si>
    <t>金融機関</t>
    <rPh sb="0" eb="2">
      <t>キンユウ</t>
    </rPh>
    <rPh sb="2" eb="4">
      <t>キカン</t>
    </rPh>
    <phoneticPr fontId="24"/>
  </si>
  <si>
    <t>文書番号</t>
    <rPh sb="0" eb="2">
      <t>ブンショ</t>
    </rPh>
    <rPh sb="2" eb="4">
      <t>バンゴウ</t>
    </rPh>
    <phoneticPr fontId="24"/>
  </si>
  <si>
    <t>代表者名</t>
    <phoneticPr fontId="24"/>
  </si>
  <si>
    <t>申請日</t>
    <phoneticPr fontId="24"/>
  </si>
  <si>
    <t>県補助金額</t>
    <phoneticPr fontId="24"/>
  </si>
  <si>
    <t>総事業費</t>
    <phoneticPr fontId="24"/>
  </si>
  <si>
    <t>支出予定額</t>
    <phoneticPr fontId="24"/>
  </si>
  <si>
    <t>口座名義ﾌﾘｶﾞﾅ</t>
    <rPh sb="0" eb="2">
      <t>コウザ</t>
    </rPh>
    <rPh sb="2" eb="4">
      <t>メイギ</t>
    </rPh>
    <phoneticPr fontId="24"/>
  </si>
  <si>
    <t>対象経費の
支出予定額</t>
    <rPh sb="0" eb="2">
      <t>タイショウ</t>
    </rPh>
    <rPh sb="2" eb="4">
      <t>ケイヒ</t>
    </rPh>
    <phoneticPr fontId="24"/>
  </si>
  <si>
    <t>１人当たりの保育料（１ヶ月当たり）</t>
  </si>
  <si>
    <t>別記 収支予算書</t>
    <rPh sb="0" eb="2">
      <t>ベッキ</t>
    </rPh>
    <rPh sb="3" eb="5">
      <t>シュウシ</t>
    </rPh>
    <rPh sb="5" eb="8">
      <t>ヨサンショ</t>
    </rPh>
    <phoneticPr fontId="24"/>
  </si>
  <si>
    <t>設置後
３年以内</t>
    <rPh sb="0" eb="2">
      <t>セッチ</t>
    </rPh>
    <rPh sb="2" eb="3">
      <t>ゴ</t>
    </rPh>
    <rPh sb="5" eb="6">
      <t>ネン</t>
    </rPh>
    <rPh sb="6" eb="8">
      <t>イナイ</t>
    </rPh>
    <phoneticPr fontId="24"/>
  </si>
  <si>
    <t>通し番号</t>
    <rPh sb="0" eb="1">
      <t>トオ</t>
    </rPh>
    <rPh sb="2" eb="4">
      <t>バンゴウ</t>
    </rPh>
    <phoneticPr fontId="24"/>
  </si>
  <si>
    <t>常勤の就職</t>
    <rPh sb="0" eb="2">
      <t>ジョウキン</t>
    </rPh>
    <rPh sb="3" eb="5">
      <t>シュウショク</t>
    </rPh>
    <phoneticPr fontId="24"/>
  </si>
  <si>
    <t>常勤の退職</t>
    <rPh sb="0" eb="2">
      <t>ジョウキン</t>
    </rPh>
    <rPh sb="3" eb="5">
      <t>タイショク</t>
    </rPh>
    <phoneticPr fontId="24"/>
  </si>
  <si>
    <t>勤務開始日</t>
    <rPh sb="0" eb="2">
      <t>キンム</t>
    </rPh>
    <rPh sb="2" eb="4">
      <t>カイシ</t>
    </rPh>
    <rPh sb="4" eb="5">
      <t>ヒ</t>
    </rPh>
    <phoneticPr fontId="24"/>
  </si>
  <si>
    <t>勤務最終日</t>
    <rPh sb="0" eb="2">
      <t>キンム</t>
    </rPh>
    <rPh sb="2" eb="4">
      <t>サイシュウ</t>
    </rPh>
    <rPh sb="4" eb="5">
      <t>ヒ</t>
    </rPh>
    <phoneticPr fontId="24"/>
  </si>
  <si>
    <t>月の日数</t>
    <rPh sb="0" eb="1">
      <t>ツキ</t>
    </rPh>
    <rPh sb="2" eb="4">
      <t>ニッスウ</t>
    </rPh>
    <phoneticPr fontId="24"/>
  </si>
  <si>
    <t>日割計算</t>
    <rPh sb="0" eb="2">
      <t>ヒワ</t>
    </rPh>
    <rPh sb="2" eb="4">
      <t>ケイサン</t>
    </rPh>
    <phoneticPr fontId="24"/>
  </si>
  <si>
    <t>↑</t>
    <phoneticPr fontId="24"/>
  </si>
  <si>
    <t>勤務日数が不明なため、おおよその目安に。</t>
    <rPh sb="3" eb="4">
      <t>スウ</t>
    </rPh>
    <rPh sb="16" eb="18">
      <t>メヤス</t>
    </rPh>
    <phoneticPr fontId="24"/>
  </si>
  <si>
    <t>様式3とぴったり一致しない場合もあり。</t>
    <rPh sb="0" eb="2">
      <t>ヨウシキ</t>
    </rPh>
    <rPh sb="8" eb="10">
      <t>イッチ</t>
    </rPh>
    <rPh sb="13" eb="15">
      <t>バアイ</t>
    </rPh>
    <phoneticPr fontId="24"/>
  </si>
  <si>
    <t>（注）1  原則として前年度補助金の振込先と同一としてください。</t>
    <rPh sb="1" eb="2">
      <t>チュウ</t>
    </rPh>
    <rPh sb="6" eb="8">
      <t>ゲンソク</t>
    </rPh>
    <rPh sb="11" eb="12">
      <t>マエ</t>
    </rPh>
    <rPh sb="12" eb="14">
      <t>ネンド</t>
    </rPh>
    <rPh sb="14" eb="17">
      <t>ホジョキン</t>
    </rPh>
    <rPh sb="18" eb="21">
      <t>フリコミサキ</t>
    </rPh>
    <rPh sb="22" eb="24">
      <t>ドウイツ</t>
    </rPh>
    <phoneticPr fontId="24"/>
  </si>
  <si>
    <t>１０月</t>
    <phoneticPr fontId="24"/>
  </si>
  <si>
    <t>休日数</t>
    <rPh sb="0" eb="2">
      <t>キュウジツ</t>
    </rPh>
    <rPh sb="2" eb="3">
      <t>スウ</t>
    </rPh>
    <phoneticPr fontId="24"/>
  </si>
  <si>
    <t>普通</t>
    <rPh sb="0" eb="2">
      <t>フツウ</t>
    </rPh>
    <phoneticPr fontId="24"/>
  </si>
  <si>
    <t>当座</t>
    <rPh sb="0" eb="2">
      <t>トウザ</t>
    </rPh>
    <phoneticPr fontId="24"/>
  </si>
  <si>
    <t>◎黄色のセルは入力、水色のセルはリストから該当分（▼をクリック）を選択してください。</t>
    <rPh sb="1" eb="3">
      <t>キイロ</t>
    </rPh>
    <rPh sb="7" eb="9">
      <t>ニュウリョク</t>
    </rPh>
    <rPh sb="10" eb="11">
      <t>ミズ</t>
    </rPh>
    <rPh sb="11" eb="12">
      <t>イロ</t>
    </rPh>
    <rPh sb="21" eb="23">
      <t>ガイトウ</t>
    </rPh>
    <rPh sb="23" eb="24">
      <t>ブン</t>
    </rPh>
    <rPh sb="33" eb="35">
      <t>センタク</t>
    </rPh>
    <phoneticPr fontId="24"/>
  </si>
  <si>
    <t>備考　　（勤務月・予定月）</t>
    <rPh sb="0" eb="2">
      <t>ビコウ</t>
    </rPh>
    <rPh sb="5" eb="7">
      <t>キンム</t>
    </rPh>
    <rPh sb="7" eb="8">
      <t>ツキ</t>
    </rPh>
    <rPh sb="9" eb="11">
      <t>ヨテイ</t>
    </rPh>
    <rPh sb="11" eb="12">
      <t>ツキ</t>
    </rPh>
    <rPh sb="12" eb="13">
      <t>キカン</t>
    </rPh>
    <phoneticPr fontId="24"/>
  </si>
  <si>
    <t>６ヶ月以上は×（非該当）・５ヶ月までが要件</t>
    <rPh sb="2" eb="3">
      <t>ツキ</t>
    </rPh>
    <rPh sb="3" eb="5">
      <t>イジョウ</t>
    </rPh>
    <rPh sb="8" eb="9">
      <t>ヒ</t>
    </rPh>
    <rPh sb="9" eb="11">
      <t>ガイトウ</t>
    </rPh>
    <rPh sb="15" eb="16">
      <t>ツキ</t>
    </rPh>
    <rPh sb="19" eb="21">
      <t>ヨウケン</t>
    </rPh>
    <phoneticPr fontId="24"/>
  </si>
  <si>
    <t>←保育施設設置年月日</t>
    <rPh sb="1" eb="3">
      <t>ホイク</t>
    </rPh>
    <rPh sb="3" eb="5">
      <t>シセツ</t>
    </rPh>
    <rPh sb="5" eb="7">
      <t>セッチ</t>
    </rPh>
    <rPh sb="7" eb="8">
      <t>ネン</t>
    </rPh>
    <rPh sb="8" eb="10">
      <t>ガッピ</t>
    </rPh>
    <phoneticPr fontId="24"/>
  </si>
  <si>
    <t>　ただし、各月において２人以上に達していない場合は、当該補助対象型に該当しないものとする。</t>
    <rPh sb="16" eb="17">
      <t>タッ</t>
    </rPh>
    <phoneticPr fontId="24"/>
  </si>
  <si>
    <t>入力の必要はありません。</t>
    <rPh sb="0" eb="2">
      <t>ニュウリョク</t>
    </rPh>
    <rPh sb="3" eb="5">
      <t>ヒツヨウ</t>
    </rPh>
    <phoneticPr fontId="24"/>
  </si>
  <si>
    <r>
      <t>　（２）「常勤職員」とは、年間を通じて平日は毎日８時間以上勤務するもの</t>
    </r>
    <r>
      <rPr>
        <sz val="11"/>
        <color indexed="10"/>
        <rFont val="ＭＳ Ｐ明朝"/>
        <family val="1"/>
        <charset val="128"/>
      </rPr>
      <t>（保育施設の常勤の基準を満たしているもの</t>
    </r>
    <r>
      <rPr>
        <sz val="11"/>
        <rFont val="ＭＳ Ｐ明朝"/>
        <family val="1"/>
        <charset val="128"/>
      </rPr>
      <t>）をいい、「非常勤職員」とは、常勤職員以外のものをいう。</t>
    </r>
    <rPh sb="5" eb="7">
      <t>ジョウキン</t>
    </rPh>
    <rPh sb="7" eb="9">
      <t>ショクイン</t>
    </rPh>
    <rPh sb="13" eb="15">
      <t>ネンカン</t>
    </rPh>
    <rPh sb="16" eb="17">
      <t>ツウ</t>
    </rPh>
    <rPh sb="19" eb="21">
      <t>ヘイジツ</t>
    </rPh>
    <rPh sb="22" eb="24">
      <t>マイニチ</t>
    </rPh>
    <rPh sb="25" eb="27">
      <t>ジカン</t>
    </rPh>
    <rPh sb="27" eb="29">
      <t>イジョウ</t>
    </rPh>
    <rPh sb="29" eb="31">
      <t>キンム</t>
    </rPh>
    <rPh sb="38" eb="40">
      <t>シセツ</t>
    </rPh>
    <rPh sb="61" eb="64">
      <t>ヒジョウキン</t>
    </rPh>
    <rPh sb="64" eb="66">
      <t>ショクイン</t>
    </rPh>
    <rPh sb="70" eb="72">
      <t>ジョウキン</t>
    </rPh>
    <rPh sb="72" eb="74">
      <t>ショクイン</t>
    </rPh>
    <rPh sb="74" eb="76">
      <t>イガイ</t>
    </rPh>
    <phoneticPr fontId="24"/>
  </si>
  <si>
    <t>基準年月日と同日の場合は調整率適用　（4/1は適用、4/2は適用しない）</t>
    <rPh sb="0" eb="2">
      <t>キジュン</t>
    </rPh>
    <rPh sb="2" eb="5">
      <t>ネンガッピ</t>
    </rPh>
    <rPh sb="6" eb="8">
      <t>ドウジツ</t>
    </rPh>
    <rPh sb="9" eb="11">
      <t>バアイ</t>
    </rPh>
    <rPh sb="12" eb="15">
      <t>チョウセイリツ</t>
    </rPh>
    <rPh sb="15" eb="17">
      <t>テキヨウ</t>
    </rPh>
    <rPh sb="23" eb="25">
      <t>テキヨウ</t>
    </rPh>
    <rPh sb="30" eb="32">
      <t>テキヨウ</t>
    </rPh>
    <phoneticPr fontId="24"/>
  </si>
  <si>
    <t>　年　度　見　込　み</t>
    <rPh sb="1" eb="2">
      <t>ネン</t>
    </rPh>
    <rPh sb="3" eb="4">
      <t>ド</t>
    </rPh>
    <rPh sb="5" eb="6">
      <t>ミ</t>
    </rPh>
    <rPh sb="7" eb="8">
      <t>コミ</t>
    </rPh>
    <phoneticPr fontId="24"/>
  </si>
  <si>
    <t>７月</t>
    <phoneticPr fontId="24"/>
  </si>
  <si>
    <t>８月</t>
    <phoneticPr fontId="24"/>
  </si>
  <si>
    <t>９月</t>
    <phoneticPr fontId="24"/>
  </si>
  <si>
    <t>６月</t>
    <phoneticPr fontId="24"/>
  </si>
  <si>
    <t>６月</t>
    <phoneticPr fontId="24"/>
  </si>
  <si>
    <t>６月</t>
    <phoneticPr fontId="24"/>
  </si>
  <si>
    <t>６月</t>
    <phoneticPr fontId="24"/>
  </si>
  <si>
    <t>４月</t>
    <rPh sb="1" eb="2">
      <t>ガツ</t>
    </rPh>
    <phoneticPr fontId="24"/>
  </si>
  <si>
    <t>メールアドレス</t>
    <phoneticPr fontId="24"/>
  </si>
  <si>
    <t>有</t>
    <rPh sb="0" eb="1">
      <t>ア</t>
    </rPh>
    <phoneticPr fontId="24"/>
  </si>
  <si>
    <t>無</t>
    <rPh sb="0" eb="1">
      <t>ナ</t>
    </rPh>
    <phoneticPr fontId="24"/>
  </si>
  <si>
    <t>　令和</t>
    <rPh sb="1" eb="3">
      <t>レイワ</t>
    </rPh>
    <phoneticPr fontId="24"/>
  </si>
  <si>
    <t>令和</t>
    <rPh sb="0" eb="2">
      <t>レイワ</t>
    </rPh>
    <phoneticPr fontId="24"/>
  </si>
  <si>
    <r>
      <t>令　和</t>
    </r>
    <r>
      <rPr>
        <sz val="11"/>
        <color indexed="62"/>
        <rFont val="ＭＳ Ｐ明朝"/>
        <family val="1"/>
        <charset val="128"/>
      </rPr>
      <t/>
    </r>
    <rPh sb="0" eb="1">
      <t>レイ</t>
    </rPh>
    <rPh sb="2" eb="3">
      <t>ワ</t>
    </rPh>
    <phoneticPr fontId="24"/>
  </si>
  <si>
    <t>　関係書類を添えて申請します。</t>
    <rPh sb="9" eb="11">
      <t>シンセイ</t>
    </rPh>
    <phoneticPr fontId="24"/>
  </si>
  <si>
    <t>年  4月  1日</t>
    <rPh sb="0" eb="1">
      <t>ネン</t>
    </rPh>
    <rPh sb="4" eb="5">
      <t>ガツ</t>
    </rPh>
    <rPh sb="8" eb="9">
      <t>ニチ</t>
    </rPh>
    <phoneticPr fontId="24"/>
  </si>
  <si>
    <t>法人所在地</t>
    <rPh sb="0" eb="2">
      <t>ホウジン</t>
    </rPh>
    <rPh sb="2" eb="5">
      <t>ショザイチ</t>
    </rPh>
    <phoneticPr fontId="24"/>
  </si>
  <si>
    <t>078-341-7711　</t>
    <phoneticPr fontId="24"/>
  </si>
  <si>
    <t>電話</t>
    <phoneticPr fontId="24"/>
  </si>
  <si>
    <t>電子ﾒｰﾙ</t>
    <rPh sb="0" eb="2">
      <t>デンシ</t>
    </rPh>
    <phoneticPr fontId="24"/>
  </si>
  <si>
    <t>を交付願いたく補助金交付要綱第３条の規定に基づき、</t>
    <rPh sb="1" eb="3">
      <t>コウフ</t>
    </rPh>
    <rPh sb="3" eb="4">
      <t>ネガ</t>
    </rPh>
    <rPh sb="7" eb="10">
      <t>ホジョキン</t>
    </rPh>
    <rPh sb="10" eb="12">
      <t>コウフ</t>
    </rPh>
    <rPh sb="12" eb="14">
      <t>ヨウコウ</t>
    </rPh>
    <rPh sb="14" eb="15">
      <t>ダイ</t>
    </rPh>
    <rPh sb="16" eb="17">
      <t>ジョウ</t>
    </rPh>
    <rPh sb="18" eb="20">
      <t>キテイ</t>
    </rPh>
    <rPh sb="21" eb="22">
      <t>モト</t>
    </rPh>
    <phoneticPr fontId="24"/>
  </si>
  <si>
    <t>　兵庫県知事 　様</t>
    <rPh sb="1" eb="2">
      <t>ヘイ</t>
    </rPh>
    <rPh sb="2" eb="3">
      <t>コ</t>
    </rPh>
    <rPh sb="3" eb="4">
      <t>ケン</t>
    </rPh>
    <rPh sb="4" eb="5">
      <t>チ</t>
    </rPh>
    <rPh sb="5" eb="6">
      <t>コト</t>
    </rPh>
    <rPh sb="8" eb="9">
      <t>サマ</t>
    </rPh>
    <phoneticPr fontId="24"/>
  </si>
  <si>
    <t>他の補助金申請（予定）</t>
    <rPh sb="0" eb="1">
      <t>タ</t>
    </rPh>
    <rPh sb="2" eb="5">
      <t>ホジョキン</t>
    </rPh>
    <rPh sb="5" eb="7">
      <t>シンセイ</t>
    </rPh>
    <rPh sb="8" eb="10">
      <t>ヨテイ</t>
    </rPh>
    <phoneticPr fontId="24"/>
  </si>
  <si>
    <t>保育所運営事業にかかる他の補助金がある場合に記載</t>
    <rPh sb="0" eb="3">
      <t>ホイクショ</t>
    </rPh>
    <rPh sb="3" eb="5">
      <t>ウンエイ</t>
    </rPh>
    <rPh sb="5" eb="7">
      <t>ジギョウ</t>
    </rPh>
    <rPh sb="11" eb="12">
      <t>タ</t>
    </rPh>
    <rPh sb="13" eb="16">
      <t>ホジョキン</t>
    </rPh>
    <rPh sb="19" eb="21">
      <t>バアイ</t>
    </rPh>
    <rPh sb="22" eb="24">
      <t>キサイ</t>
    </rPh>
    <phoneticPr fontId="24"/>
  </si>
  <si>
    <t>　１　　事業の内容及び経費区分（別記）     ※収支予算書を省略する場合は、カッコ内には
                                                             代替する書類の名称を記載する。</t>
    <rPh sb="4" eb="6">
      <t>ジギョウ</t>
    </rPh>
    <rPh sb="7" eb="9">
      <t>ナイヨウ</t>
    </rPh>
    <rPh sb="9" eb="10">
      <t>オヨ</t>
    </rPh>
    <rPh sb="11" eb="13">
      <t>ケイヒ</t>
    </rPh>
    <rPh sb="13" eb="15">
      <t>クブン</t>
    </rPh>
    <rPh sb="16" eb="18">
      <t>ベッキ</t>
    </rPh>
    <phoneticPr fontId="24"/>
  </si>
  <si>
    <t>医療法人◯◯会</t>
    <rPh sb="0" eb="2">
      <t>イリョウ</t>
    </rPh>
    <rPh sb="2" eb="4">
      <t>ホウジン</t>
    </rPh>
    <rPh sb="6" eb="7">
      <t>カイ</t>
    </rPh>
    <phoneticPr fontId="24"/>
  </si>
  <si>
    <t>●●●保育園</t>
    <rPh sb="3" eb="6">
      <t>ホイクエン</t>
    </rPh>
    <phoneticPr fontId="24"/>
  </si>
  <si>
    <t>■</t>
    <phoneticPr fontId="24"/>
  </si>
  <si>
    <t>＜事業内容に関する問い合わせ先＞</t>
  </si>
  <si>
    <t>選定額</t>
    <rPh sb="0" eb="2">
      <t>センテイ</t>
    </rPh>
    <rPh sb="2" eb="3">
      <t>ガク</t>
    </rPh>
    <phoneticPr fontId="24"/>
  </si>
  <si>
    <t>D</t>
    <phoneticPr fontId="24"/>
  </si>
  <si>
    <t>基準額合計</t>
    <rPh sb="0" eb="3">
      <t>キジュンガク</t>
    </rPh>
    <rPh sb="3" eb="5">
      <t>ゴウケイ</t>
    </rPh>
    <phoneticPr fontId="24"/>
  </si>
  <si>
    <t>C</t>
    <phoneticPr fontId="24"/>
  </si>
  <si>
    <t>基　　　　準　　　　額</t>
    <rPh sb="0" eb="1">
      <t>モト</t>
    </rPh>
    <rPh sb="5" eb="6">
      <t>ジュン</t>
    </rPh>
    <rPh sb="10" eb="11">
      <t>ガク</t>
    </rPh>
    <phoneticPr fontId="24"/>
  </si>
  <si>
    <t>県補助</t>
    <rPh sb="0" eb="1">
      <t>ケン</t>
    </rPh>
    <rPh sb="1" eb="3">
      <t>ホジョ</t>
    </rPh>
    <phoneticPr fontId="24"/>
  </si>
  <si>
    <t>病院内保育所運営事業 交付申請様式</t>
    <rPh sb="0" eb="3">
      <t>ビョウインナイ</t>
    </rPh>
    <rPh sb="3" eb="6">
      <t>ホイクショ</t>
    </rPh>
    <rPh sb="6" eb="8">
      <t>ウンエイ</t>
    </rPh>
    <rPh sb="8" eb="10">
      <t>ジギョウ</t>
    </rPh>
    <rPh sb="11" eb="13">
      <t>コウフ</t>
    </rPh>
    <rPh sb="13" eb="15">
      <t>シンセイ</t>
    </rPh>
    <rPh sb="15" eb="17">
      <t>ヨウシキ</t>
    </rPh>
    <phoneticPr fontId="24"/>
  </si>
  <si>
    <t>申請日</t>
    <rPh sb="0" eb="2">
      <t>シンセイ</t>
    </rPh>
    <rPh sb="2" eb="3">
      <t>ビ</t>
    </rPh>
    <phoneticPr fontId="24"/>
  </si>
  <si>
    <t>（基本情報）</t>
    <rPh sb="1" eb="3">
      <t>キホン</t>
    </rPh>
    <rPh sb="3" eb="5">
      <t>ジョウホウ</t>
    </rPh>
    <phoneticPr fontId="24"/>
  </si>
  <si>
    <t>法人名</t>
    <rPh sb="0" eb="2">
      <t>ホウジン</t>
    </rPh>
    <rPh sb="2" eb="3">
      <t>メイ</t>
    </rPh>
    <phoneticPr fontId="24"/>
  </si>
  <si>
    <t>078-341-7711　内線◯◯　　　　</t>
    <rPh sb="13" eb="15">
      <t>ナイセン</t>
    </rPh>
    <phoneticPr fontId="24"/>
  </si>
  <si>
    <t>連絡先(TEL)　　</t>
    <rPh sb="0" eb="3">
      <t>レンラクサキ</t>
    </rPh>
    <phoneticPr fontId="24"/>
  </si>
  <si>
    <t>保育施設の運営形態</t>
    <rPh sb="0" eb="2">
      <t>ホイク</t>
    </rPh>
    <rPh sb="2" eb="4">
      <t>シセツ</t>
    </rPh>
    <rPh sb="5" eb="7">
      <t>ウンエイ</t>
    </rPh>
    <rPh sb="7" eb="9">
      <t>ケイタイ</t>
    </rPh>
    <phoneticPr fontId="24"/>
  </si>
  <si>
    <t>種別（補助型）</t>
    <rPh sb="0" eb="2">
      <t>シュベツ</t>
    </rPh>
    <rPh sb="3" eb="5">
      <t>ホジョ</t>
    </rPh>
    <rPh sb="5" eb="6">
      <t>ガタ</t>
    </rPh>
    <phoneticPr fontId="24"/>
  </si>
  <si>
    <t>事業の担当者</t>
    <rPh sb="0" eb="2">
      <t>ジギョウ</t>
    </rPh>
    <rPh sb="3" eb="6">
      <t>タントウシャ</t>
    </rPh>
    <phoneticPr fontId="24"/>
  </si>
  <si>
    <t>　ただし、各月において４人未満の月が６ヶ月以上に達する場合は、当該補助型別に該当しないものとする。</t>
    <phoneticPr fontId="24"/>
  </si>
  <si>
    <t>aaaaaaaaaaa@pref.hyogo.lg.jp</t>
    <phoneticPr fontId="24"/>
  </si>
  <si>
    <t>電子メール</t>
    <rPh sb="0" eb="2">
      <t>デンシ</t>
    </rPh>
    <phoneticPr fontId="24"/>
  </si>
  <si>
    <t>の色付きセルは項目をリストから選択（▼をクリック）ください。</t>
    <rPh sb="1" eb="2">
      <t>イロ</t>
    </rPh>
    <rPh sb="2" eb="3">
      <t>ツ</t>
    </rPh>
    <rPh sb="7" eb="9">
      <t>コウモク</t>
    </rPh>
    <rPh sb="15" eb="17">
      <t>センタク</t>
    </rPh>
    <phoneticPr fontId="24"/>
  </si>
  <si>
    <t>の色付きのセルに 記載例を参照して入力してください。</t>
    <phoneticPr fontId="24"/>
  </si>
  <si>
    <t>電話番号</t>
    <rPh sb="0" eb="2">
      <t>デンワ</t>
    </rPh>
    <rPh sb="2" eb="4">
      <t>バンゴウ</t>
    </rPh>
    <phoneticPr fontId="24"/>
  </si>
  <si>
    <r>
      <t>下表の</t>
    </r>
    <r>
      <rPr>
        <b/>
        <u/>
        <sz val="12"/>
        <rFont val="ＭＳ Ｐゴシック"/>
        <family val="3"/>
        <charset val="128"/>
      </rPr>
      <t>黄色・水色のセル</t>
    </r>
    <r>
      <rPr>
        <sz val="12"/>
        <rFont val="ＭＳ Ｐゴシック"/>
        <family val="3"/>
        <charset val="128"/>
      </rPr>
      <t>に右の記載例を参照し、入力又はﾘｽﾄから該当項目を選択してください。　（各シートに転記されます。）</t>
    </r>
    <rPh sb="0" eb="1">
      <t>シタ</t>
    </rPh>
    <rPh sb="1" eb="2">
      <t>ヒョウ</t>
    </rPh>
    <rPh sb="3" eb="5">
      <t>キイロ</t>
    </rPh>
    <rPh sb="6" eb="7">
      <t>ミズ</t>
    </rPh>
    <rPh sb="7" eb="8">
      <t>イロ</t>
    </rPh>
    <rPh sb="12" eb="13">
      <t>ミギ</t>
    </rPh>
    <rPh sb="14" eb="17">
      <t>キサイレイ</t>
    </rPh>
    <rPh sb="18" eb="20">
      <t>サンショウ</t>
    </rPh>
    <rPh sb="22" eb="24">
      <t>ニュウリョク</t>
    </rPh>
    <rPh sb="24" eb="25">
      <t>マタ</t>
    </rPh>
    <rPh sb="31" eb="33">
      <t>ガイトウ</t>
    </rPh>
    <rPh sb="33" eb="35">
      <t>コウモク</t>
    </rPh>
    <rPh sb="36" eb="38">
      <t>センタク</t>
    </rPh>
    <rPh sb="47" eb="48">
      <t>カク</t>
    </rPh>
    <rPh sb="52" eb="54">
      <t>テンキ</t>
    </rPh>
    <phoneticPr fontId="24"/>
  </si>
  <si>
    <t>各シートの薄い黄色付きセルは入力(数値は半角)、水色付きセルはボタン設定箇所（リスト選択：▼をクリック）は選択入力ください。</t>
    <phoneticPr fontId="24"/>
  </si>
  <si>
    <t>「様式第１号」の３添付書類には「24時間保育実施計画表（様式2-2）」、「病児保育実施計画表（様式2-3）」、「緊急一時保育実施計画表（様式第2-4）」、「児童保育実施計画表（様式2-5）」及び「休日保育実施計画表（様式2-6）」「委託契約書の写し」については、提出する保育実施計画表(委託契約書の写し）に「◯」を入力してください。</t>
    <rPh sb="1" eb="3">
      <t>ヨウシキ</t>
    </rPh>
    <rPh sb="3" eb="4">
      <t>ダイ</t>
    </rPh>
    <rPh sb="5" eb="6">
      <t>ゴウ</t>
    </rPh>
    <rPh sb="9" eb="11">
      <t>テンプ</t>
    </rPh>
    <rPh sb="11" eb="13">
      <t>ショルイ</t>
    </rPh>
    <rPh sb="18" eb="20">
      <t>ジカン</t>
    </rPh>
    <rPh sb="20" eb="22">
      <t>ホイク</t>
    </rPh>
    <rPh sb="22" eb="24">
      <t>ジッシ</t>
    </rPh>
    <rPh sb="24" eb="27">
      <t>ケイカクヒョウ</t>
    </rPh>
    <rPh sb="28" eb="30">
      <t>ヨウシキ</t>
    </rPh>
    <rPh sb="37" eb="39">
      <t>ビョウジ</t>
    </rPh>
    <rPh sb="39" eb="41">
      <t>ホイク</t>
    </rPh>
    <rPh sb="41" eb="43">
      <t>ジッシ</t>
    </rPh>
    <rPh sb="43" eb="46">
      <t>ケイカクヒョウ</t>
    </rPh>
    <rPh sb="47" eb="49">
      <t>ヨウシキ</t>
    </rPh>
    <rPh sb="56" eb="58">
      <t>キンキュウ</t>
    </rPh>
    <rPh sb="58" eb="60">
      <t>イチジ</t>
    </rPh>
    <rPh sb="60" eb="62">
      <t>ホイク</t>
    </rPh>
    <rPh sb="62" eb="64">
      <t>ジッシ</t>
    </rPh>
    <rPh sb="68" eb="70">
      <t>ヨウシキ</t>
    </rPh>
    <rPh sb="70" eb="71">
      <t>ダイ</t>
    </rPh>
    <rPh sb="78" eb="80">
      <t>ジドウ</t>
    </rPh>
    <rPh sb="80" eb="82">
      <t>ホイク</t>
    </rPh>
    <rPh sb="82" eb="84">
      <t>ジッシ</t>
    </rPh>
    <rPh sb="84" eb="87">
      <t>ケイカクヒョウ</t>
    </rPh>
    <rPh sb="88" eb="90">
      <t>ヨウシキ</t>
    </rPh>
    <rPh sb="95" eb="96">
      <t>オヨ</t>
    </rPh>
    <rPh sb="98" eb="100">
      <t>キュウジツ</t>
    </rPh>
    <rPh sb="100" eb="102">
      <t>ホイク</t>
    </rPh>
    <rPh sb="102" eb="104">
      <t>ジッシ</t>
    </rPh>
    <rPh sb="104" eb="107">
      <t>ケイカクヒョウ</t>
    </rPh>
    <rPh sb="108" eb="110">
      <t>ヨウシキ</t>
    </rPh>
    <rPh sb="116" eb="118">
      <t>イタク</t>
    </rPh>
    <rPh sb="118" eb="121">
      <t>ケイヤクショ</t>
    </rPh>
    <rPh sb="122" eb="123">
      <t>ウツ</t>
    </rPh>
    <rPh sb="131" eb="133">
      <t>テイシュツ</t>
    </rPh>
    <rPh sb="135" eb="137">
      <t>ホイク</t>
    </rPh>
    <rPh sb="137" eb="139">
      <t>ジッシ</t>
    </rPh>
    <rPh sb="139" eb="142">
      <t>ケイカクヒョウ</t>
    </rPh>
    <rPh sb="143" eb="145">
      <t>イタク</t>
    </rPh>
    <rPh sb="145" eb="148">
      <t>ケイヤクショ</t>
    </rPh>
    <rPh sb="149" eb="150">
      <t>ウツ</t>
    </rPh>
    <rPh sb="157" eb="159">
      <t>ニュウリョク</t>
    </rPh>
    <phoneticPr fontId="24"/>
  </si>
  <si>
    <t>電子ファイル</t>
    <rPh sb="0" eb="2">
      <t>デンシ</t>
    </rPh>
    <phoneticPr fontId="24"/>
  </si>
  <si>
    <t>(紙)書類</t>
    <rPh sb="1" eb="2">
      <t>カミ</t>
    </rPh>
    <rPh sb="3" eb="5">
      <t>ショルイ</t>
    </rPh>
    <phoneticPr fontId="24"/>
  </si>
  <si>
    <t>記入済みの当作成ファイルを下記担当者アドレスあて添付送信ください。併せて、プリントアウトの上、郵送してください。</t>
    <rPh sb="0" eb="2">
      <t>キニュウ</t>
    </rPh>
    <rPh sb="2" eb="3">
      <t>ズ</t>
    </rPh>
    <rPh sb="5" eb="6">
      <t>トウ</t>
    </rPh>
    <rPh sb="6" eb="8">
      <t>サクセイ</t>
    </rPh>
    <rPh sb="13" eb="15">
      <t>カキ</t>
    </rPh>
    <rPh sb="15" eb="17">
      <t>タントウ</t>
    </rPh>
    <rPh sb="17" eb="18">
      <t>シャ</t>
    </rPh>
    <rPh sb="24" eb="26">
      <t>テンプ</t>
    </rPh>
    <rPh sb="26" eb="28">
      <t>ソウシン</t>
    </rPh>
    <rPh sb="45" eb="46">
      <t>ウエ</t>
    </rPh>
    <rPh sb="47" eb="49">
      <t>ユウソウ</t>
    </rPh>
    <phoneticPr fontId="24"/>
  </si>
  <si>
    <t>※入力後、補助対象外の表記が変わらない場合は担当までご連絡ください。</t>
    <rPh sb="1" eb="3">
      <t>ニュウリョク</t>
    </rPh>
    <rPh sb="3" eb="4">
      <t>ゴ</t>
    </rPh>
    <rPh sb="5" eb="7">
      <t>ホジョ</t>
    </rPh>
    <rPh sb="7" eb="9">
      <t>タイショウ</t>
    </rPh>
    <rPh sb="9" eb="10">
      <t>ガイ</t>
    </rPh>
    <rPh sb="11" eb="13">
      <t>ヒョウキ</t>
    </rPh>
    <rPh sb="14" eb="15">
      <t>カ</t>
    </rPh>
    <rPh sb="19" eb="21">
      <t>バアイ</t>
    </rPh>
    <rPh sb="22" eb="24">
      <t>タントウ</t>
    </rPh>
    <rPh sb="27" eb="29">
      <t>レンラク</t>
    </rPh>
    <phoneticPr fontId="24"/>
  </si>
  <si>
    <t>なお、印刷は、白黒印刷を設定にしておりますので、色は印刷されません。また、吹き出しやコメントについても印刷されないよう設定していますので、そのまま印刷してください。</t>
    <rPh sb="3" eb="5">
      <t>インサツ</t>
    </rPh>
    <rPh sb="7" eb="9">
      <t>シロクロ</t>
    </rPh>
    <rPh sb="9" eb="11">
      <t>インサツ</t>
    </rPh>
    <rPh sb="12" eb="14">
      <t>セッテイ</t>
    </rPh>
    <rPh sb="24" eb="25">
      <t>イロ</t>
    </rPh>
    <rPh sb="26" eb="28">
      <t>インサツ</t>
    </rPh>
    <rPh sb="37" eb="38">
      <t>フ</t>
    </rPh>
    <rPh sb="39" eb="40">
      <t>ダ</t>
    </rPh>
    <rPh sb="51" eb="53">
      <t>インサツ</t>
    </rPh>
    <rPh sb="59" eb="61">
      <t>セッテイ</t>
    </rPh>
    <rPh sb="73" eb="75">
      <t>インサツ</t>
    </rPh>
    <phoneticPr fontId="24"/>
  </si>
  <si>
    <t>様式第１号～振込先までのシート（入力ﾏﾆｭｱﾙ及び様式2-2～様式2-6のうち該当しないものは印刷の必要はありません。）を印刷し、内容を確認のうえ、提出してください。</t>
    <rPh sb="0" eb="2">
      <t>ヨウシキ</t>
    </rPh>
    <rPh sb="2" eb="3">
      <t>ダイ</t>
    </rPh>
    <rPh sb="4" eb="5">
      <t>ゴウ</t>
    </rPh>
    <rPh sb="6" eb="9">
      <t>フリコミサキ</t>
    </rPh>
    <rPh sb="16" eb="18">
      <t>ニュウリョク</t>
    </rPh>
    <rPh sb="23" eb="24">
      <t>オヨ</t>
    </rPh>
    <rPh sb="25" eb="27">
      <t>ヨウシキ</t>
    </rPh>
    <rPh sb="31" eb="33">
      <t>ヨウシキ</t>
    </rPh>
    <rPh sb="39" eb="41">
      <t>ガイトウ</t>
    </rPh>
    <rPh sb="47" eb="49">
      <t>インサツ</t>
    </rPh>
    <rPh sb="50" eb="52">
      <t>ヒツヨウ</t>
    </rPh>
    <rPh sb="61" eb="63">
      <t>インサツ</t>
    </rPh>
    <rPh sb="65" eb="67">
      <t>ナイヨウ</t>
    </rPh>
    <rPh sb="68" eb="70">
      <t>カクニン</t>
    </rPh>
    <rPh sb="74" eb="76">
      <t>テイシュツ</t>
    </rPh>
    <phoneticPr fontId="24"/>
  </si>
  <si>
    <t xml:space="preserve">ｲﾘｮｳﾎｳｼﾞﾝﾏﾙﾏﾙﾏﾙｶｲ　ﾘｼﾞﾁｮｳ </t>
    <phoneticPr fontId="24"/>
  </si>
  <si>
    <t>医療法人○○会　理事長</t>
    <rPh sb="0" eb="2">
      <t>イリョウ</t>
    </rPh>
    <rPh sb="2" eb="4">
      <t>ホウジン</t>
    </rPh>
    <rPh sb="6" eb="7">
      <t>カイ</t>
    </rPh>
    <rPh sb="8" eb="11">
      <t>リジチョウ</t>
    </rPh>
    <phoneticPr fontId="24"/>
  </si>
  <si>
    <t>０１２３４５６</t>
    <phoneticPr fontId="24"/>
  </si>
  <si>
    <t>ア</t>
  </si>
  <si>
    <r>
      <t>自動計算式等の部分は</t>
    </r>
    <r>
      <rPr>
        <sz val="11"/>
        <color indexed="12"/>
        <rFont val="ＭＳ Ｐゴシック"/>
        <family val="3"/>
        <charset val="128"/>
      </rPr>
      <t>青字</t>
    </r>
    <r>
      <rPr>
        <sz val="11"/>
        <rFont val="ＭＳ Ｐゴシック"/>
        <family val="3"/>
        <charset val="128"/>
      </rPr>
      <t>表記しますが、印刷は白黒設定しています。また、</t>
    </r>
    <r>
      <rPr>
        <b/>
        <sz val="11"/>
        <rFont val="ＭＳ Ｐゴシック"/>
        <family val="3"/>
        <charset val="128"/>
      </rPr>
      <t>各シートは削除しないでください。</t>
    </r>
    <rPh sb="0" eb="2">
      <t>ジドウ</t>
    </rPh>
    <rPh sb="2" eb="5">
      <t>ケイサンシキ</t>
    </rPh>
    <rPh sb="5" eb="6">
      <t>トウ</t>
    </rPh>
    <rPh sb="7" eb="9">
      <t>ブブン</t>
    </rPh>
    <rPh sb="10" eb="11">
      <t>アオ</t>
    </rPh>
    <rPh sb="11" eb="12">
      <t>ジ</t>
    </rPh>
    <rPh sb="12" eb="14">
      <t>ヒョウキ</t>
    </rPh>
    <rPh sb="19" eb="21">
      <t>インサツ</t>
    </rPh>
    <rPh sb="22" eb="24">
      <t>シロクロ</t>
    </rPh>
    <rPh sb="24" eb="26">
      <t>セッテイ</t>
    </rPh>
    <phoneticPr fontId="24"/>
  </si>
  <si>
    <r>
      <rPr>
        <b/>
        <sz val="11"/>
        <rFont val="ＭＳ Ｐゴシック"/>
        <family val="3"/>
        <charset val="128"/>
      </rPr>
      <t>入力順序</t>
    </r>
    <r>
      <rPr>
        <sz val="11"/>
        <rFont val="ＭＳ Ｐゴシック"/>
        <family val="3"/>
        <charset val="128"/>
      </rPr>
      <t>については、別添ファイルの補助金</t>
    </r>
    <r>
      <rPr>
        <b/>
        <sz val="11"/>
        <rFont val="ＭＳ Ｐゴシック"/>
        <family val="3"/>
        <charset val="128"/>
      </rPr>
      <t>交付申請書【記載要領】</t>
    </r>
    <r>
      <rPr>
        <sz val="11"/>
        <rFont val="ＭＳ Ｐゴシック"/>
        <family val="3"/>
        <charset val="128"/>
      </rPr>
      <t>を確認してください。
なお、</t>
    </r>
    <r>
      <rPr>
        <b/>
        <sz val="11"/>
        <rFont val="ＭＳ Ｐゴシック"/>
        <family val="3"/>
        <charset val="128"/>
      </rPr>
      <t>様式2-2</t>
    </r>
    <r>
      <rPr>
        <sz val="11"/>
        <rFont val="ＭＳ Ｐゴシック"/>
        <family val="3"/>
        <charset val="128"/>
      </rPr>
      <t>（２４時間保育実施計画表）、</t>
    </r>
    <r>
      <rPr>
        <b/>
        <sz val="11"/>
        <rFont val="ＭＳ Ｐゴシック"/>
        <family val="3"/>
        <charset val="128"/>
      </rPr>
      <t>様式2-3</t>
    </r>
    <r>
      <rPr>
        <sz val="11"/>
        <rFont val="ＭＳ Ｐゴシック"/>
        <family val="3"/>
        <charset val="128"/>
      </rPr>
      <t>（病児等保育実施計画表）、</t>
    </r>
    <r>
      <rPr>
        <b/>
        <sz val="11"/>
        <rFont val="ＭＳ Ｐゴシック"/>
        <family val="3"/>
        <charset val="128"/>
      </rPr>
      <t>様式2-4</t>
    </r>
    <r>
      <rPr>
        <sz val="11"/>
        <rFont val="ＭＳ Ｐゴシック"/>
        <family val="3"/>
        <charset val="128"/>
      </rPr>
      <t>（緊急一時保育実施計画表）、</t>
    </r>
    <r>
      <rPr>
        <b/>
        <sz val="11"/>
        <rFont val="ＭＳ Ｐゴシック"/>
        <family val="3"/>
        <charset val="128"/>
      </rPr>
      <t>様式2-5</t>
    </r>
    <r>
      <rPr>
        <sz val="11"/>
        <rFont val="ＭＳ Ｐゴシック"/>
        <family val="3"/>
        <charset val="128"/>
      </rPr>
      <t>（児童保育実施計画表）及び</t>
    </r>
    <r>
      <rPr>
        <b/>
        <sz val="11"/>
        <rFont val="ＭＳ Ｐゴシック"/>
        <family val="3"/>
        <charset val="128"/>
      </rPr>
      <t>様式2-6</t>
    </r>
    <r>
      <rPr>
        <sz val="11"/>
        <rFont val="ＭＳ Ｐゴシック"/>
        <family val="3"/>
        <charset val="128"/>
      </rPr>
      <t>（休日保育実施計画表）については、</t>
    </r>
    <r>
      <rPr>
        <b/>
        <u/>
        <sz val="11"/>
        <rFont val="ＭＳ Ｐゴシック"/>
        <family val="3"/>
        <charset val="128"/>
      </rPr>
      <t>保育を実施している施設のみ記入、提出してください</t>
    </r>
    <r>
      <rPr>
        <sz val="11"/>
        <rFont val="ＭＳ Ｐゴシック"/>
        <family val="3"/>
        <charset val="128"/>
      </rPr>
      <t>。</t>
    </r>
    <rPh sb="10" eb="12">
      <t>ベッテン</t>
    </rPh>
    <rPh sb="45" eb="47">
      <t>ヨウシキ</t>
    </rPh>
    <rPh sb="53" eb="55">
      <t>ジカン</t>
    </rPh>
    <rPh sb="55" eb="57">
      <t>ホイク</t>
    </rPh>
    <rPh sb="57" eb="59">
      <t>ジッシ</t>
    </rPh>
    <rPh sb="59" eb="61">
      <t>ケイカク</t>
    </rPh>
    <rPh sb="61" eb="62">
      <t>ヒョウ</t>
    </rPh>
    <rPh sb="64" eb="66">
      <t>ヨウシキ</t>
    </rPh>
    <rPh sb="70" eb="71">
      <t>ビョウ</t>
    </rPh>
    <rPh sb="71" eb="72">
      <t>ジ</t>
    </rPh>
    <rPh sb="72" eb="73">
      <t>トウ</t>
    </rPh>
    <rPh sb="73" eb="75">
      <t>ホイク</t>
    </rPh>
    <rPh sb="75" eb="77">
      <t>ジッシ</t>
    </rPh>
    <rPh sb="77" eb="79">
      <t>ケイカク</t>
    </rPh>
    <rPh sb="79" eb="80">
      <t>ヒョウ</t>
    </rPh>
    <rPh sb="82" eb="84">
      <t>ヨウシキ</t>
    </rPh>
    <rPh sb="88" eb="90">
      <t>キンキュウ</t>
    </rPh>
    <rPh sb="90" eb="92">
      <t>イチジ</t>
    </rPh>
    <rPh sb="92" eb="94">
      <t>ホイク</t>
    </rPh>
    <rPh sb="94" eb="96">
      <t>ジッシ</t>
    </rPh>
    <rPh sb="96" eb="98">
      <t>ケイカク</t>
    </rPh>
    <rPh sb="98" eb="99">
      <t>オモテ</t>
    </rPh>
    <rPh sb="101" eb="103">
      <t>ヨウシキ</t>
    </rPh>
    <rPh sb="107" eb="109">
      <t>ジドウ</t>
    </rPh>
    <rPh sb="109" eb="111">
      <t>ホイク</t>
    </rPh>
    <rPh sb="111" eb="113">
      <t>ジッシ</t>
    </rPh>
    <rPh sb="113" eb="116">
      <t>ケイカクヒョウ</t>
    </rPh>
    <rPh sb="117" eb="118">
      <t>オヨ</t>
    </rPh>
    <rPh sb="119" eb="121">
      <t>ヨウシキ</t>
    </rPh>
    <rPh sb="125" eb="127">
      <t>キュウジツ</t>
    </rPh>
    <rPh sb="127" eb="129">
      <t>ホイク</t>
    </rPh>
    <rPh sb="129" eb="131">
      <t>ジッシ</t>
    </rPh>
    <rPh sb="131" eb="134">
      <t>ケイカクヒョウ</t>
    </rPh>
    <rPh sb="141" eb="143">
      <t>ホイク</t>
    </rPh>
    <rPh sb="144" eb="146">
      <t>ジッシ</t>
    </rPh>
    <rPh sb="150" eb="152">
      <t>シセツ</t>
    </rPh>
    <rPh sb="154" eb="156">
      <t>キニュウ</t>
    </rPh>
    <rPh sb="157" eb="159">
      <t>テイシュツ</t>
    </rPh>
    <phoneticPr fontId="24"/>
  </si>
  <si>
    <r>
      <rPr>
        <sz val="12"/>
        <rFont val="ＭＳ Ｐゴシック"/>
        <family val="3"/>
        <charset val="128"/>
      </rPr>
      <t>○○市中央区下山手通5-10-1</t>
    </r>
    <r>
      <rPr>
        <sz val="9"/>
        <rFont val="ＭＳ Ｐゴシック"/>
        <family val="3"/>
        <charset val="128"/>
      </rPr>
      <t>（法人所在地と同じ場合も記載すること）</t>
    </r>
    <rPh sb="2" eb="3">
      <t>コウベシ</t>
    </rPh>
    <rPh sb="3" eb="5">
      <t>チュウオウ</t>
    </rPh>
    <rPh sb="5" eb="6">
      <t>ク</t>
    </rPh>
    <rPh sb="6" eb="10">
      <t>シモヤマテドオリ</t>
    </rPh>
    <rPh sb="17" eb="19">
      <t>ホウジン</t>
    </rPh>
    <rPh sb="19" eb="22">
      <t>ショザイチ</t>
    </rPh>
    <rPh sb="23" eb="24">
      <t>オナ</t>
    </rPh>
    <rPh sb="25" eb="27">
      <t>バアイ</t>
    </rPh>
    <rPh sb="28" eb="30">
      <t>キサイ</t>
    </rPh>
    <phoneticPr fontId="24"/>
  </si>
  <si>
    <r>
      <rPr>
        <sz val="12"/>
        <rFont val="ＭＳ Ｐゴシック"/>
        <family val="3"/>
        <charset val="128"/>
      </rPr>
      <t>理事長,　院長</t>
    </r>
    <r>
      <rPr>
        <b/>
        <sz val="12"/>
        <rFont val="ＭＳ Ｐゴシック"/>
        <family val="3"/>
        <charset val="128"/>
      </rPr>
      <t>　　　    ◯◯　◯◯</t>
    </r>
    <rPh sb="0" eb="2">
      <t>リジ</t>
    </rPh>
    <rPh sb="5" eb="7">
      <t>インチョウ</t>
    </rPh>
    <phoneticPr fontId="24"/>
  </si>
  <si>
    <r>
      <t>理事長、代表理事等「法人代表者」</t>
    </r>
    <r>
      <rPr>
        <b/>
        <sz val="12"/>
        <color indexed="10"/>
        <rFont val="ＭＳ Ｐゴシック"/>
        <family val="3"/>
        <charset val="128"/>
      </rPr>
      <t xml:space="preserve"> (▼をｸﾘｯｸ、ﾘｽﾄから選択）</t>
    </r>
    <phoneticPr fontId="24"/>
  </si>
  <si>
    <r>
      <t xml:space="preserve">（例）医療法人 </t>
    </r>
    <r>
      <rPr>
        <b/>
        <sz val="12"/>
        <color indexed="10"/>
        <rFont val="ＭＳ Ｐゴシック"/>
        <family val="3"/>
        <charset val="128"/>
      </rPr>
      <t>（同上）</t>
    </r>
    <rPh sb="1" eb="2">
      <t>レイ</t>
    </rPh>
    <rPh sb="3" eb="7">
      <t>イリョウホウジン</t>
    </rPh>
    <rPh sb="9" eb="11">
      <t>ドウジョウ</t>
    </rPh>
    <phoneticPr fontId="24"/>
  </si>
  <si>
    <r>
      <rPr>
        <sz val="12"/>
        <rFont val="ＭＳ Ｐゴシック"/>
        <family val="3"/>
        <charset val="128"/>
      </rPr>
      <t>全ての様式入力後、</t>
    </r>
    <r>
      <rPr>
        <b/>
        <sz val="12"/>
        <rFont val="ＭＳ Ｐゴシック"/>
        <family val="3"/>
        <charset val="128"/>
      </rPr>
      <t>補助対象外</t>
    </r>
    <r>
      <rPr>
        <sz val="12"/>
        <rFont val="ＭＳ Ｐゴシック"/>
        <family val="3"/>
        <charset val="128"/>
      </rPr>
      <t>の表示から、</t>
    </r>
    <r>
      <rPr>
        <b/>
        <sz val="12"/>
        <rFont val="ＭＳ Ｐゴシック"/>
        <family val="3"/>
        <charset val="128"/>
      </rPr>
      <t>要件を満たした補助型が自動表示</t>
    </r>
    <r>
      <rPr>
        <sz val="12"/>
        <rFont val="ＭＳ Ｐゴシック"/>
        <family val="3"/>
        <charset val="128"/>
      </rPr>
      <t>されます。</t>
    </r>
    <rPh sb="0" eb="1">
      <t>スベ</t>
    </rPh>
    <rPh sb="3" eb="5">
      <t>ヨウシキ</t>
    </rPh>
    <rPh sb="5" eb="7">
      <t>ニュウリョク</t>
    </rPh>
    <rPh sb="7" eb="8">
      <t>ゴ</t>
    </rPh>
    <rPh sb="15" eb="17">
      <t>ヒョウジ</t>
    </rPh>
    <rPh sb="20" eb="22">
      <t>ヨウケン</t>
    </rPh>
    <rPh sb="23" eb="24">
      <t>ミ</t>
    </rPh>
    <rPh sb="27" eb="29">
      <t>ホジョ</t>
    </rPh>
    <rPh sb="29" eb="30">
      <t>カタ</t>
    </rPh>
    <rPh sb="31" eb="33">
      <t>ジドウ</t>
    </rPh>
    <rPh sb="33" eb="35">
      <t>ヒョウジ</t>
    </rPh>
    <phoneticPr fontId="24"/>
  </si>
  <si>
    <r>
      <t xml:space="preserve">（例）直営 </t>
    </r>
    <r>
      <rPr>
        <b/>
        <sz val="12"/>
        <color indexed="10"/>
        <rFont val="ＭＳ Ｐゴシック"/>
        <family val="3"/>
        <charset val="128"/>
      </rPr>
      <t xml:space="preserve"> (▼をｸﾘｯｸ、ﾘｽﾄから選択）</t>
    </r>
    <rPh sb="1" eb="2">
      <t>レイ</t>
    </rPh>
    <rPh sb="3" eb="5">
      <t>チョクエイ</t>
    </rPh>
    <phoneticPr fontId="24"/>
  </si>
  <si>
    <t>〒650-8567　神戸市中央区下山手通5-10-1</t>
  </si>
  <si>
    <t>送信時には、ファイル名及びメールの件名を「○○病院　R06院内保育（申請）」と記載願います。</t>
    <rPh sb="0" eb="2">
      <t>ソウシン</t>
    </rPh>
    <rPh sb="2" eb="3">
      <t>ジ</t>
    </rPh>
    <rPh sb="10" eb="11">
      <t>ナ</t>
    </rPh>
    <rPh sb="11" eb="12">
      <t>オヨ</t>
    </rPh>
    <rPh sb="17" eb="19">
      <t>ケンメイ</t>
    </rPh>
    <rPh sb="23" eb="25">
      <t>ビョウイン</t>
    </rPh>
    <rPh sb="29" eb="31">
      <t>インナイ</t>
    </rPh>
    <rPh sb="31" eb="33">
      <t>ホイク</t>
    </rPh>
    <rPh sb="34" eb="36">
      <t>シンセイ</t>
    </rPh>
    <rPh sb="39" eb="41">
      <t>キサイ</t>
    </rPh>
    <rPh sb="41" eb="42">
      <t>ネガ</t>
    </rPh>
    <phoneticPr fontId="24"/>
  </si>
  <si>
    <t>なお、決算書は、「企業会計原則（昭和２４年７月９日企業会計制度対策調査会中間報告）」、「病院会計準則（昭和５８年８月２２日医発第８２４号）」、</t>
    <rPh sb="3" eb="6">
      <t>ケッサンショ</t>
    </rPh>
    <rPh sb="9" eb="11">
      <t>キギョウ</t>
    </rPh>
    <rPh sb="11" eb="13">
      <t>カイケイ</t>
    </rPh>
    <rPh sb="13" eb="15">
      <t>ゲンソク</t>
    </rPh>
    <rPh sb="16" eb="18">
      <t>ショウワ</t>
    </rPh>
    <rPh sb="20" eb="21">
      <t>ネン</t>
    </rPh>
    <rPh sb="22" eb="23">
      <t>ガツ</t>
    </rPh>
    <rPh sb="24" eb="25">
      <t>ニチ</t>
    </rPh>
    <rPh sb="25" eb="27">
      <t>キギョウ</t>
    </rPh>
    <rPh sb="27" eb="29">
      <t>カイケイ</t>
    </rPh>
    <rPh sb="29" eb="31">
      <t>セイド</t>
    </rPh>
    <rPh sb="31" eb="33">
      <t>タイサク</t>
    </rPh>
    <rPh sb="33" eb="35">
      <t>チョウサ</t>
    </rPh>
    <rPh sb="35" eb="36">
      <t>カイ</t>
    </rPh>
    <rPh sb="36" eb="38">
      <t>チュウカン</t>
    </rPh>
    <rPh sb="38" eb="40">
      <t>ホウコク</t>
    </rPh>
    <rPh sb="44" eb="46">
      <t>ビョウイン</t>
    </rPh>
    <rPh sb="46" eb="48">
      <t>カイケイ</t>
    </rPh>
    <rPh sb="48" eb="50">
      <t>ジュンソク</t>
    </rPh>
    <rPh sb="51" eb="53">
      <t>ショウワ</t>
    </rPh>
    <rPh sb="55" eb="56">
      <t>ネン</t>
    </rPh>
    <rPh sb="57" eb="58">
      <t>ガツ</t>
    </rPh>
    <rPh sb="60" eb="61">
      <t>ニチ</t>
    </rPh>
    <rPh sb="61" eb="62">
      <t>イ</t>
    </rPh>
    <rPh sb="62" eb="63">
      <t>ハツ</t>
    </rPh>
    <rPh sb="63" eb="64">
      <t>ダイ</t>
    </rPh>
    <rPh sb="67" eb="68">
      <t>ゴウ</t>
    </rPh>
    <phoneticPr fontId="24"/>
  </si>
  <si>
    <t>「学校法人会計基準（昭和４６年４月１日文部省令第１８号）」、「社会福祉法人の経理規程準則（昭和５１年１月３１日社施第２５号）」、「公益法人会計</t>
    <rPh sb="1" eb="3">
      <t>ガッコウ</t>
    </rPh>
    <rPh sb="3" eb="5">
      <t>ホウジン</t>
    </rPh>
    <rPh sb="5" eb="7">
      <t>カイケイ</t>
    </rPh>
    <rPh sb="7" eb="9">
      <t>キジュン</t>
    </rPh>
    <rPh sb="10" eb="12">
      <t>ショウワ</t>
    </rPh>
    <rPh sb="14" eb="15">
      <t>ネン</t>
    </rPh>
    <rPh sb="16" eb="17">
      <t>ガツ</t>
    </rPh>
    <rPh sb="18" eb="19">
      <t>ニチ</t>
    </rPh>
    <rPh sb="19" eb="22">
      <t>モンブショウ</t>
    </rPh>
    <rPh sb="22" eb="23">
      <t>レイ</t>
    </rPh>
    <rPh sb="23" eb="24">
      <t>ダイ</t>
    </rPh>
    <rPh sb="26" eb="27">
      <t>ゴウ</t>
    </rPh>
    <rPh sb="31" eb="33">
      <t>シャカイ</t>
    </rPh>
    <rPh sb="33" eb="35">
      <t>フクシ</t>
    </rPh>
    <rPh sb="35" eb="37">
      <t>ホウジン</t>
    </rPh>
    <rPh sb="38" eb="40">
      <t>ケイリ</t>
    </rPh>
    <rPh sb="40" eb="42">
      <t>キテイ</t>
    </rPh>
    <rPh sb="42" eb="44">
      <t>ジュンソク</t>
    </rPh>
    <rPh sb="45" eb="47">
      <t>ショウワ</t>
    </rPh>
    <rPh sb="49" eb="50">
      <t>ネン</t>
    </rPh>
    <rPh sb="51" eb="52">
      <t>ガツ</t>
    </rPh>
    <rPh sb="54" eb="55">
      <t>ニチ</t>
    </rPh>
    <rPh sb="55" eb="56">
      <t>シャ</t>
    </rPh>
    <rPh sb="56" eb="57">
      <t>セ</t>
    </rPh>
    <rPh sb="57" eb="58">
      <t>ダイ</t>
    </rPh>
    <rPh sb="60" eb="61">
      <t>ゴウ</t>
    </rPh>
    <rPh sb="65" eb="67">
      <t>コウエキ</t>
    </rPh>
    <rPh sb="67" eb="69">
      <t>ホウジン</t>
    </rPh>
    <rPh sb="69" eb="71">
      <t>カイケイ</t>
    </rPh>
    <phoneticPr fontId="24"/>
  </si>
  <si>
    <t>基準」等、法令や所管官庁によって指示されている会計基準に基づいて作成されたものであること。</t>
    <rPh sb="0" eb="2">
      <t>キジュン</t>
    </rPh>
    <rPh sb="3" eb="4">
      <t>トウ</t>
    </rPh>
    <rPh sb="5" eb="7">
      <t>ホウレイ</t>
    </rPh>
    <rPh sb="8" eb="10">
      <t>ショカン</t>
    </rPh>
    <rPh sb="10" eb="12">
      <t>カンチョウ</t>
    </rPh>
    <rPh sb="16" eb="18">
      <t>シジ</t>
    </rPh>
    <rPh sb="23" eb="25">
      <t>カイケイ</t>
    </rPh>
    <rPh sb="25" eb="27">
      <t>キジュン</t>
    </rPh>
    <rPh sb="28" eb="29">
      <t>モト</t>
    </rPh>
    <rPh sb="32" eb="34">
      <t>サクセイ</t>
    </rPh>
    <phoneticPr fontId="24"/>
  </si>
  <si>
    <t>ただし、法人全体で決算書を作成している場合は、病院内保育施設設置病院の決算状況を別紙として添付してください。（様式自由）</t>
    <rPh sb="4" eb="6">
      <t>ホウジン</t>
    </rPh>
    <rPh sb="6" eb="8">
      <t>ゼンタイ</t>
    </rPh>
    <rPh sb="9" eb="12">
      <t>ケッサンショ</t>
    </rPh>
    <rPh sb="13" eb="15">
      <t>サクセイ</t>
    </rPh>
    <rPh sb="19" eb="21">
      <t>バアイ</t>
    </rPh>
    <rPh sb="23" eb="25">
      <t>ビョウイン</t>
    </rPh>
    <rPh sb="25" eb="26">
      <t>ナイ</t>
    </rPh>
    <rPh sb="26" eb="28">
      <t>ホイク</t>
    </rPh>
    <rPh sb="28" eb="30">
      <t>シセツ</t>
    </rPh>
    <rPh sb="30" eb="32">
      <t>セッチ</t>
    </rPh>
    <rPh sb="32" eb="34">
      <t>ビョウイン</t>
    </rPh>
    <rPh sb="35" eb="37">
      <t>ケッサン</t>
    </rPh>
    <rPh sb="37" eb="39">
      <t>ジョウキョウ</t>
    </rPh>
    <rPh sb="40" eb="42">
      <t>ベッシ</t>
    </rPh>
    <rPh sb="45" eb="47">
      <t>テンプ</t>
    </rPh>
    <rPh sb="55" eb="57">
      <t>ヨウシキ</t>
    </rPh>
    <rPh sb="57" eb="59">
      <t>ジユウ</t>
    </rPh>
    <phoneticPr fontId="24"/>
  </si>
  <si>
    <t>　病児等保育とは、病児等の静養又は隔離の機能を持つ安静室を設け、病児等保育を専門に担当する</t>
    <rPh sb="1" eb="3">
      <t>ビョウジ</t>
    </rPh>
    <rPh sb="3" eb="4">
      <t>トウ</t>
    </rPh>
    <rPh sb="4" eb="6">
      <t>ホイク</t>
    </rPh>
    <rPh sb="9" eb="11">
      <t>ビョウジ</t>
    </rPh>
    <rPh sb="11" eb="12">
      <t>トウ</t>
    </rPh>
    <rPh sb="13" eb="15">
      <t>セイヨウ</t>
    </rPh>
    <rPh sb="15" eb="16">
      <t>マタ</t>
    </rPh>
    <rPh sb="17" eb="19">
      <t>カクリ</t>
    </rPh>
    <rPh sb="20" eb="22">
      <t>キノウ</t>
    </rPh>
    <rPh sb="23" eb="24">
      <t>モ</t>
    </rPh>
    <rPh sb="25" eb="27">
      <t>アンセイ</t>
    </rPh>
    <rPh sb="27" eb="28">
      <t>シツ</t>
    </rPh>
    <rPh sb="29" eb="30">
      <t>モウ</t>
    </rPh>
    <rPh sb="32" eb="34">
      <t>ビョウジ</t>
    </rPh>
    <rPh sb="34" eb="35">
      <t>トウ</t>
    </rPh>
    <rPh sb="35" eb="37">
      <t>ホイク</t>
    </rPh>
    <rPh sb="38" eb="40">
      <t>センモン</t>
    </rPh>
    <rPh sb="41" eb="43">
      <t>タントウ</t>
    </rPh>
    <phoneticPr fontId="24"/>
  </si>
  <si>
    <t>　緊急一時保育とは、24時間保育を実施していない院内保育所を設置している医療機関の</t>
    <rPh sb="1" eb="3">
      <t>キンキュウ</t>
    </rPh>
    <rPh sb="3" eb="5">
      <t>イチジ</t>
    </rPh>
    <rPh sb="5" eb="7">
      <t>ホイク</t>
    </rPh>
    <rPh sb="12" eb="14">
      <t>ジカン</t>
    </rPh>
    <rPh sb="14" eb="16">
      <t>ホイク</t>
    </rPh>
    <rPh sb="17" eb="19">
      <t>ジッシ</t>
    </rPh>
    <rPh sb="24" eb="28">
      <t>インナイホイク</t>
    </rPh>
    <rPh sb="28" eb="29">
      <t>ショ</t>
    </rPh>
    <rPh sb="30" eb="32">
      <t>セッチ</t>
    </rPh>
    <rPh sb="36" eb="38">
      <t>イリョウ</t>
    </rPh>
    <rPh sb="38" eb="40">
      <t>キカン</t>
    </rPh>
    <phoneticPr fontId="24"/>
  </si>
  <si>
    <t>　児童保育とは、院内保育所を設置している医療機関の医療従事者の児童であって、かつ、医療機関</t>
    <rPh sb="1" eb="3">
      <t>ジドウ</t>
    </rPh>
    <rPh sb="3" eb="5">
      <t>ホイク</t>
    </rPh>
    <rPh sb="8" eb="12">
      <t>インナイホイク</t>
    </rPh>
    <rPh sb="12" eb="13">
      <t>ショ</t>
    </rPh>
    <rPh sb="14" eb="16">
      <t>セッチ</t>
    </rPh>
    <rPh sb="20" eb="22">
      <t>イリョウ</t>
    </rPh>
    <rPh sb="22" eb="24">
      <t>キカン</t>
    </rPh>
    <rPh sb="25" eb="27">
      <t>イリョウ</t>
    </rPh>
    <rPh sb="27" eb="29">
      <t>ジュウジ</t>
    </rPh>
    <rPh sb="29" eb="30">
      <t>シャ</t>
    </rPh>
    <rPh sb="31" eb="33">
      <t>ジドウ</t>
    </rPh>
    <rPh sb="41" eb="43">
      <t>イリョウ</t>
    </rPh>
    <rPh sb="43" eb="45">
      <t>キカン</t>
    </rPh>
    <phoneticPr fontId="24"/>
  </si>
  <si>
    <t>aaaaaaaaaaa@pref.hyogo.lg.jp</t>
    <phoneticPr fontId="24"/>
  </si>
  <si>
    <t>うち補助対象児童にかかる保育料収入</t>
    <phoneticPr fontId="24"/>
  </si>
  <si>
    <t>入力回数のチェック</t>
    <rPh sb="0" eb="2">
      <t>ニュウリョク</t>
    </rPh>
    <rPh sb="2" eb="4">
      <t>カイスウ</t>
    </rPh>
    <phoneticPr fontId="24"/>
  </si>
  <si>
    <t>4月</t>
    <rPh sb="1" eb="2">
      <t>ガツ</t>
    </rPh>
    <phoneticPr fontId="24"/>
  </si>
  <si>
    <t>5月</t>
    <rPh sb="1" eb="2">
      <t>ガツ</t>
    </rPh>
    <phoneticPr fontId="24"/>
  </si>
  <si>
    <t>6月</t>
    <rPh sb="1" eb="2">
      <t>ガツ</t>
    </rPh>
    <phoneticPr fontId="24"/>
  </si>
  <si>
    <t>7月</t>
    <rPh sb="1" eb="2">
      <t>ガツ</t>
    </rPh>
    <phoneticPr fontId="24"/>
  </si>
  <si>
    <t>様式第１号の２（第３条関係）</t>
  </si>
  <si>
    <t>誓　約　書</t>
  </si>
  <si>
    <t>補助金交付申請にあたり、下記のとおり誓約します。</t>
  </si>
  <si>
    <t>なお、誓約事項に関し、県が行う一切の措置に異議なく同意します。</t>
  </si>
  <si>
    <t>記</t>
  </si>
  <si>
    <t>(1) 条例第２条第１号に規定する暴力団又は同条第３号に規定する暴力団員に該当しないこと。</t>
  </si>
  <si>
    <t>２　補助金申請時の留意事項について</t>
  </si>
  <si>
    <t>第15条  知事は、補助事業者又は間接補助事業者が、次の各号のいずれかに該当すると認めたときは、当該交付決定の全部又は一部を取り消すことができる。</t>
  </si>
  <si>
    <t>(2)　補助金又は間接補助金を補助事業又は間接補助事業以外の用途に使用したとき。</t>
  </si>
  <si>
    <t>(3)　交付決定の内容及びこれに付した条件に違反したとき。</t>
  </si>
  <si>
    <t>(4)　偽りその他不正な手段により補助金又は間接補助金の交付を受けたとき。</t>
  </si>
  <si>
    <t>(5)　暴力団等であるとき。</t>
  </si>
  <si>
    <t>　　　兵　庫　県　知　事　　様　　　</t>
  </si>
  <si>
    <t xml:space="preserve">                                　　　　    </t>
    <phoneticPr fontId="132"/>
  </si>
  <si>
    <t xml:space="preserve"> 住    所</t>
    <phoneticPr fontId="24"/>
  </si>
  <si>
    <t xml:space="preserve">                              　　　　　     </t>
    <phoneticPr fontId="132"/>
  </si>
  <si>
    <t xml:space="preserve"> 団 体 名</t>
  </si>
  <si>
    <t xml:space="preserve"> 代表者名 　</t>
  </si>
  <si>
    <t xml:space="preserve"> 電　　話</t>
    <phoneticPr fontId="24"/>
  </si>
  <si>
    <t xml:space="preserve">                                                                              </t>
    <phoneticPr fontId="132"/>
  </si>
  <si>
    <t>電子メール</t>
    <phoneticPr fontId="24"/>
  </si>
  <si>
    <t>このシートは入力不要です。</t>
    <phoneticPr fontId="24"/>
  </si>
  <si>
    <t>(2) 地方自治法第221条第２項に基づき県が行う一切の措置について、異議を述べないこと。</t>
    <phoneticPr fontId="24"/>
  </si>
  <si>
    <t>１　暴力団排除条例（平成22年兵庫県条例第35号。以下「条例」という。）を遵守し、暴力団排除に
　協力することについて</t>
    <phoneticPr fontId="24"/>
  </si>
  <si>
    <t>(2) 暴力団排除条例施行規則（平成23年兵庫県公安委員会規則第２号）第２条各号に掲げる者に該当
　しないこと。</t>
    <phoneticPr fontId="24"/>
  </si>
  <si>
    <t>(3) 間接補助事業を行う場合にあっては、上記(1)又は(2)に該当する者に対して間接補助金を交付し
　ないこと。また、業務の一部を第三者に行わせようとする場合にあっては、上記(1)又は(2)に該当
　する者をその受託者としないこと。</t>
    <phoneticPr fontId="24"/>
  </si>
  <si>
    <t>(4) 知事が、上記(1)又は(2)を確認するため、必要な事項を兵庫県警察本部長に照会すること、及び
　当該照会に係る回答の内容を他の補助事業における暴力団等を排除するための措置を講ずるために
　利用し、又は兵庫県公営企業管理者及び兵庫県病院事業管理者に提供することについて、異議を述
　べないこと。</t>
    <phoneticPr fontId="132"/>
  </si>
  <si>
    <t>(1)　法令並びにこの要綱及び当該補助事業に係る要綱、要領その他の規程の規定に違反したとき。</t>
    <phoneticPr fontId="24"/>
  </si>
  <si>
    <t>２  知事は、前項の取消しを決定した場合には、その旨を補助金交付決定取消通知書（様式第11号）
　により当該補助事業者に通知するものとする。</t>
    <phoneticPr fontId="24"/>
  </si>
  <si>
    <r>
      <t>３  知事は、第１項の取消しを決定した</t>
    </r>
    <r>
      <rPr>
        <sz val="11"/>
        <color rgb="FF000000"/>
        <rFont val="ＭＳ 明朝"/>
        <family val="1"/>
        <charset val="128"/>
      </rPr>
      <t>場合には、</t>
    </r>
    <r>
      <rPr>
        <sz val="11"/>
        <color theme="1"/>
        <rFont val="ＭＳ 明朝"/>
        <family val="1"/>
        <charset val="128"/>
      </rPr>
      <t>その旨及びその取消事由、その取消しに係る補助
　事業者又は間接補助事業者の名称その他知事が必要と認める事項を公表することができる。</t>
    </r>
    <phoneticPr fontId="24"/>
  </si>
  <si>
    <t>４　前項の規定による公表は、その取消事由が悪質かつ重大である場合その他の知事が必要と認める
　場合に行うものとする。</t>
    <phoneticPr fontId="24"/>
  </si>
  <si>
    <t>第221条 2  普通地方公共団体の長は、予算の執行の適正を期するため、工事の請負契約者、物品の
納入者、補助金、交付金、貸付金等の交付若しくは貸付けを受けた者（補助金、交付金、貸付金等の
終局の受領者を含む。）又は調査、試験、研究等の委託を受けた者に対して、その状況を調査し、又
は報告を徴することができる。</t>
    <phoneticPr fontId="24"/>
  </si>
  <si>
    <t>(1) 兵庫県保健医療部補助金交付要綱第15条に基づき県が行う一切の措置について、異議を述べないこと。</t>
    <phoneticPr fontId="24"/>
  </si>
  <si>
    <t>その他収入（おやつ代等）</t>
    <phoneticPr fontId="24"/>
  </si>
  <si>
    <t>　 保護者が負担するおやつ代、病院内保育施設運営に係るその他の収入</t>
    <phoneticPr fontId="24"/>
  </si>
  <si>
    <t>医療法人◯◯会</t>
    <phoneticPr fontId="24"/>
  </si>
  <si>
    <t>兵庫県庁病院</t>
    <rPh sb="0" eb="2">
      <t>ヒョウゴ</t>
    </rPh>
    <rPh sb="2" eb="4">
      <t>ケンチョウ</t>
    </rPh>
    <phoneticPr fontId="24"/>
  </si>
  <si>
    <t>○○市東灘区中山手通1-5-1</t>
    <phoneticPr fontId="24"/>
  </si>
  <si>
    <t>○○市中央区下山手通5-10-1</t>
    <phoneticPr fontId="24"/>
  </si>
  <si>
    <t>理事長</t>
    <phoneticPr fontId="24"/>
  </si>
  <si>
    <t>兵庫県庁　太郎</t>
    <rPh sb="0" eb="2">
      <t>ヒョウゴ</t>
    </rPh>
    <rPh sb="2" eb="4">
      <t>ケンチョウ</t>
    </rPh>
    <rPh sb="5" eb="7">
      <t>タロウ</t>
    </rPh>
    <phoneticPr fontId="24"/>
  </si>
  <si>
    <t>◯◯メール</t>
    <phoneticPr fontId="24"/>
  </si>
  <si>
    <t>なかよし保育園</t>
    <phoneticPr fontId="24"/>
  </si>
  <si>
    <t>078-341-7711　内線◯◯　　　　</t>
    <phoneticPr fontId="24"/>
  </si>
  <si>
    <t>△△△メール</t>
    <phoneticPr fontId="24"/>
  </si>
  <si>
    <t>○○　○○</t>
    <phoneticPr fontId="24"/>
  </si>
  <si>
    <t>○○　○○</t>
  </si>
  <si>
    <t>令和4年4月1日～令和5年3月31日</t>
    <rPh sb="0" eb="2">
      <t>レイワ</t>
    </rPh>
    <rPh sb="3" eb="4">
      <t>ネン</t>
    </rPh>
    <rPh sb="5" eb="6">
      <t>ツキ</t>
    </rPh>
    <rPh sb="7" eb="8">
      <t>ヒ</t>
    </rPh>
    <rPh sb="9" eb="11">
      <t>レイワ</t>
    </rPh>
    <rPh sb="12" eb="13">
      <t>ネン</t>
    </rPh>
    <rPh sb="14" eb="15">
      <t>ツキ</t>
    </rPh>
    <rPh sb="17" eb="18">
      <t>ヒ</t>
    </rPh>
    <phoneticPr fontId="24"/>
  </si>
  <si>
    <t>2月15日～産休予定</t>
    <rPh sb="1" eb="2">
      <t>ガツ</t>
    </rPh>
    <rPh sb="4" eb="5">
      <t>ヒ</t>
    </rPh>
    <rPh sb="6" eb="8">
      <t>サンキュウ</t>
    </rPh>
    <rPh sb="8" eb="10">
      <t>ヨテイ</t>
    </rPh>
    <phoneticPr fontId="24"/>
  </si>
  <si>
    <t>令和4年4月1日～令和5年2月28日</t>
    <rPh sb="0" eb="2">
      <t>レイワ</t>
    </rPh>
    <rPh sb="3" eb="4">
      <t>ネン</t>
    </rPh>
    <rPh sb="5" eb="6">
      <t>ツキ</t>
    </rPh>
    <rPh sb="7" eb="8">
      <t>ヒ</t>
    </rPh>
    <rPh sb="9" eb="11">
      <t>レイワ</t>
    </rPh>
    <rPh sb="12" eb="13">
      <t>ネン</t>
    </rPh>
    <rPh sb="14" eb="15">
      <t>ツキ</t>
    </rPh>
    <rPh sb="17" eb="18">
      <t>ヒ</t>
    </rPh>
    <phoneticPr fontId="24"/>
  </si>
  <si>
    <t>2月末退職予定</t>
    <rPh sb="1" eb="3">
      <t>ガツマツ</t>
    </rPh>
    <rPh sb="3" eb="5">
      <t>タイショク</t>
    </rPh>
    <rPh sb="5" eb="7">
      <t>ヨテイ</t>
    </rPh>
    <phoneticPr fontId="24"/>
  </si>
  <si>
    <t>令和4年5月1日～令和5年3月31日</t>
    <rPh sb="0" eb="2">
      <t>レイワ</t>
    </rPh>
    <rPh sb="3" eb="4">
      <t>ネン</t>
    </rPh>
    <rPh sb="5" eb="6">
      <t>ツキ</t>
    </rPh>
    <rPh sb="7" eb="8">
      <t>ヒ</t>
    </rPh>
    <rPh sb="9" eb="11">
      <t>レイワ</t>
    </rPh>
    <rPh sb="12" eb="13">
      <t>ネン</t>
    </rPh>
    <rPh sb="14" eb="15">
      <t>ツキ</t>
    </rPh>
    <rPh sb="17" eb="18">
      <t>ヒ</t>
    </rPh>
    <phoneticPr fontId="24"/>
  </si>
  <si>
    <t>令和4年6月15日～令和5年3月31日</t>
    <rPh sb="0" eb="2">
      <t>レイワ</t>
    </rPh>
    <rPh sb="3" eb="4">
      <t>ネン</t>
    </rPh>
    <rPh sb="5" eb="6">
      <t>ツキ</t>
    </rPh>
    <rPh sb="8" eb="9">
      <t>ヒ</t>
    </rPh>
    <rPh sb="10" eb="12">
      <t>レイワ</t>
    </rPh>
    <rPh sb="13" eb="14">
      <t>ネン</t>
    </rPh>
    <rPh sb="15" eb="16">
      <t>ツキ</t>
    </rPh>
    <rPh sb="18" eb="19">
      <t>ヒ</t>
    </rPh>
    <phoneticPr fontId="24"/>
  </si>
  <si>
    <t>9～18時　週2.5日</t>
    <rPh sb="4" eb="5">
      <t>ジ</t>
    </rPh>
    <rPh sb="6" eb="7">
      <t>シュウ</t>
    </rPh>
    <rPh sb="10" eb="11">
      <t>ニチ</t>
    </rPh>
    <phoneticPr fontId="24"/>
  </si>
  <si>
    <t>令和4年6月1日～令和5年3月15日</t>
    <rPh sb="0" eb="2">
      <t>レイワ</t>
    </rPh>
    <rPh sb="3" eb="4">
      <t>ネン</t>
    </rPh>
    <rPh sb="5" eb="6">
      <t>ツキ</t>
    </rPh>
    <rPh sb="7" eb="8">
      <t>ヒ</t>
    </rPh>
    <rPh sb="9" eb="11">
      <t>レイワ</t>
    </rPh>
    <rPh sb="12" eb="13">
      <t>ネン</t>
    </rPh>
    <rPh sb="14" eb="15">
      <t>ツキ</t>
    </rPh>
    <rPh sb="17" eb="18">
      <t>ヒ</t>
    </rPh>
    <phoneticPr fontId="24"/>
  </si>
  <si>
    <t>9～15時　週3日</t>
    <rPh sb="4" eb="5">
      <t>ジ</t>
    </rPh>
    <rPh sb="6" eb="7">
      <t>シュウ</t>
    </rPh>
    <rPh sb="8" eb="9">
      <t>ニチ</t>
    </rPh>
    <phoneticPr fontId="24"/>
  </si>
  <si>
    <t>14：00～18：00　</t>
  </si>
  <si>
    <t>看護職員</t>
  </si>
  <si>
    <t>□□　□□</t>
  </si>
  <si>
    <t>○○　▽▽</t>
  </si>
  <si>
    <t>□□　○○</t>
  </si>
  <si>
    <t>▽▽　◇◇</t>
  </si>
  <si>
    <t>△△　○○</t>
  </si>
  <si>
    <t>医師（男性）</t>
  </si>
  <si>
    <t>■■　△△</t>
  </si>
  <si>
    <t>医師（女性）</t>
  </si>
  <si>
    <t>▼▼　◇◇</t>
  </si>
  <si>
    <t>その他の職員</t>
  </si>
  <si>
    <t>○</t>
  </si>
  <si>
    <t>保育士１５日から
産休予定１人</t>
    <rPh sb="0" eb="2">
      <t>ホイク</t>
    </rPh>
    <rPh sb="2" eb="3">
      <t>シ</t>
    </rPh>
    <rPh sb="5" eb="6">
      <t>ヒ</t>
    </rPh>
    <rPh sb="9" eb="11">
      <t>サンキュウ</t>
    </rPh>
    <rPh sb="11" eb="13">
      <t>ヨテイ</t>
    </rPh>
    <rPh sb="14" eb="15">
      <t>ニン</t>
    </rPh>
    <phoneticPr fontId="24"/>
  </si>
  <si>
    <t>保育助手2月末
退職予定１人</t>
    <rPh sb="0" eb="2">
      <t>ホイク</t>
    </rPh>
    <rPh sb="2" eb="4">
      <t>ジョシュ</t>
    </rPh>
    <rPh sb="5" eb="6">
      <t>ガツ</t>
    </rPh>
    <rPh sb="6" eb="7">
      <t>マツ</t>
    </rPh>
    <rPh sb="8" eb="10">
      <t>タイショク</t>
    </rPh>
    <rPh sb="10" eb="12">
      <t>ヨテイ</t>
    </rPh>
    <rPh sb="13" eb="14">
      <t>ニン</t>
    </rPh>
    <phoneticPr fontId="24"/>
  </si>
  <si>
    <t>神戸市西区南3-21-2</t>
    <rPh sb="0" eb="3">
      <t>コウベシ</t>
    </rPh>
    <rPh sb="3" eb="5">
      <t>ニシク</t>
    </rPh>
    <rPh sb="5" eb="6">
      <t>ミナミ</t>
    </rPh>
    <phoneticPr fontId="24"/>
  </si>
  <si>
    <t>株式会社保育委託団体</t>
    <rPh sb="0" eb="4">
      <t>カブシキガイシャ</t>
    </rPh>
    <rPh sb="4" eb="6">
      <t>ホイク</t>
    </rPh>
    <rPh sb="6" eb="8">
      <t>イタク</t>
    </rPh>
    <rPh sb="8" eb="10">
      <t>ダンタイ</t>
    </rPh>
    <phoneticPr fontId="24"/>
  </si>
  <si>
    <t>保育　委託</t>
    <rPh sb="0" eb="2">
      <t>ホイク</t>
    </rPh>
    <rPh sb="3" eb="5">
      <t>イタク</t>
    </rPh>
    <phoneticPr fontId="24"/>
  </si>
  <si>
    <t>㋐</t>
  </si>
  <si>
    <t>㋑</t>
  </si>
  <si>
    <t>その他委託費</t>
    <rPh sb="2" eb="3">
      <t>タ</t>
    </rPh>
    <rPh sb="3" eb="6">
      <t>イタクヒ</t>
    </rPh>
    <phoneticPr fontId="24"/>
  </si>
  <si>
    <t>○○銀行</t>
    <rPh sb="2" eb="4">
      <t>ギンコウ</t>
    </rPh>
    <phoneticPr fontId="24"/>
  </si>
  <si>
    <t>△△支店</t>
    <rPh sb="2" eb="4">
      <t>シテン</t>
    </rPh>
    <phoneticPr fontId="24"/>
  </si>
  <si>
    <t>ｲﾘｮｳﾎｳｼﾞﾝﾏﾙﾏﾙﾏﾙｶｲ　ﾘｼﾞﾁｮｳﾏﾙﾏﾙ ﾏﾙﾏﾙ</t>
  </si>
  <si>
    <t>医療法人○○会　理事長○○　○○</t>
    <rPh sb="0" eb="2">
      <t>イリョウ</t>
    </rPh>
    <rPh sb="2" eb="4">
      <t>ホウジン</t>
    </rPh>
    <rPh sb="6" eb="7">
      <t>カイ</t>
    </rPh>
    <rPh sb="8" eb="11">
      <t>リジチョウ</t>
    </rPh>
    <phoneticPr fontId="24"/>
  </si>
  <si>
    <t>令和６年度剰余金　①－②</t>
    <rPh sb="0" eb="2">
      <t>レイワ</t>
    </rPh>
    <rPh sb="3" eb="5">
      <t>ネンド</t>
    </rPh>
    <rPh sb="5" eb="8">
      <t>ジョウヨキン</t>
    </rPh>
    <phoneticPr fontId="24"/>
  </si>
  <si>
    <t>病院内保育施設設置病院の令和６年度決算書（損益（収支）計算書及び貸借対照表）を添付すること。</t>
    <phoneticPr fontId="24"/>
  </si>
  <si>
    <t>令和8年度の</t>
    <rPh sb="0" eb="2">
      <t>レイワ</t>
    </rPh>
    <rPh sb="3" eb="5">
      <t>ネンド</t>
    </rPh>
    <phoneticPr fontId="24"/>
  </si>
  <si>
    <r>
      <t>設置病院令和
６</t>
    </r>
    <r>
      <rPr>
        <sz val="9"/>
        <color rgb="FFFF0000"/>
        <rFont val="ＭＳ Ｐゴシック"/>
        <family val="3"/>
        <charset val="128"/>
      </rPr>
      <t>年度</t>
    </r>
    <r>
      <rPr>
        <sz val="9"/>
        <rFont val="ＭＳ Ｐゴシック"/>
        <family val="3"/>
        <charset val="128"/>
      </rPr>
      <t>剰余金</t>
    </r>
    <rPh sb="0" eb="2">
      <t>セッチ</t>
    </rPh>
    <rPh sb="2" eb="4">
      <t>ビョウイン</t>
    </rPh>
    <rPh sb="4" eb="6">
      <t>レイワ</t>
    </rPh>
    <rPh sb="8" eb="10">
      <t>ネンド</t>
    </rPh>
    <rPh sb="10" eb="13">
      <t>ジョウヨキン</t>
    </rPh>
    <phoneticPr fontId="24"/>
  </si>
  <si>
    <r>
      <t>設置病院
令和６</t>
    </r>
    <r>
      <rPr>
        <sz val="9"/>
        <color rgb="FFFF0000"/>
        <rFont val="ＭＳ Ｐゴシック"/>
        <family val="3"/>
        <charset val="128"/>
      </rPr>
      <t>年度</t>
    </r>
    <r>
      <rPr>
        <sz val="9"/>
        <rFont val="ＭＳ Ｐゴシック"/>
        <family val="3"/>
        <charset val="128"/>
      </rPr>
      <t xml:space="preserve">
剰余金
a-b</t>
    </r>
    <rPh sb="0" eb="2">
      <t>セッチ</t>
    </rPh>
    <rPh sb="2" eb="4">
      <t>ビョウイン</t>
    </rPh>
    <rPh sb="5" eb="7">
      <t>レイワ</t>
    </rPh>
    <rPh sb="8" eb="10">
      <t>ネンド</t>
    </rPh>
    <rPh sb="11" eb="14">
      <t>ジョウヨキン</t>
    </rPh>
    <phoneticPr fontId="24"/>
  </si>
  <si>
    <r>
      <t>設置病院</t>
    </r>
    <r>
      <rPr>
        <sz val="9"/>
        <color rgb="FFFF0000"/>
        <rFont val="ＭＳ Ｐゴシック"/>
        <family val="3"/>
        <charset val="128"/>
      </rPr>
      <t>令和６年度</t>
    </r>
    <r>
      <rPr>
        <sz val="9"/>
        <rFont val="ＭＳ Ｐゴシック"/>
        <family val="3"/>
        <charset val="128"/>
      </rPr>
      <t>剰余金</t>
    </r>
    <rPh sb="0" eb="2">
      <t>セッチ</t>
    </rPh>
    <rPh sb="2" eb="4">
      <t>ビョウイン</t>
    </rPh>
    <rPh sb="4" eb="6">
      <t>レイワ</t>
    </rPh>
    <rPh sb="7" eb="9">
      <t>ネンド</t>
    </rPh>
    <rPh sb="9" eb="12">
      <t>ジョウヨキン</t>
    </rPh>
    <phoneticPr fontId="24"/>
  </si>
  <si>
    <t>代表者名(職氏名）</t>
    <rPh sb="0" eb="3">
      <t>ダイヒョウシャ</t>
    </rPh>
    <rPh sb="3" eb="4">
      <t>メイ</t>
    </rPh>
    <rPh sb="5" eb="6">
      <t>ショク</t>
    </rPh>
    <rPh sb="6" eb="8">
      <t>シメイ</t>
    </rPh>
    <phoneticPr fontId="24"/>
  </si>
  <si>
    <t>　兵庫県福祉部総務課　統計・補助金班　（担当） 岡田</t>
    <rPh sb="1" eb="4">
      <t>ヒョウゴケン</t>
    </rPh>
    <rPh sb="4" eb="6">
      <t>フクシ</t>
    </rPh>
    <rPh sb="7" eb="10">
      <t>ソウムカ</t>
    </rPh>
    <rPh sb="24" eb="26">
      <t>オカダ</t>
    </rPh>
    <phoneticPr fontId="24"/>
  </si>
  <si>
    <t>　（電話）078-341-7711（内線：73429）</t>
    <rPh sb="2" eb="4">
      <t>デンワ</t>
    </rPh>
    <rPh sb="18" eb="20">
      <t>ナイセン</t>
    </rPh>
    <phoneticPr fontId="24"/>
  </si>
  <si>
    <t>　（E-Mail） Tsutomu_Okada@pref.hyogo.lg.jp</t>
    <phoneticPr fontId="24"/>
  </si>
  <si>
    <t>　兵庫県保健医療部　医務課医療人材確保班　（担当） 谷頭</t>
    <rPh sb="1" eb="4">
      <t>ヒョウゴケン</t>
    </rPh>
    <rPh sb="26" eb="28">
      <t>タニガシラ</t>
    </rPh>
    <phoneticPr fontId="24"/>
  </si>
  <si>
    <t>　（電話） 078-341-7711（内線：73772）</t>
    <rPh sb="2" eb="4">
      <t>デンワ</t>
    </rPh>
    <phoneticPr fontId="24"/>
  </si>
  <si>
    <t>２．「病院内保育施設の利用予定」欄は、次により記入すること。</t>
    <rPh sb="3" eb="5">
      <t>ビョウイン</t>
    </rPh>
    <rPh sb="5" eb="6">
      <t>ナイ</t>
    </rPh>
    <rPh sb="6" eb="8">
      <t>ホイク</t>
    </rPh>
    <rPh sb="8" eb="10">
      <t>シセツ</t>
    </rPh>
    <rPh sb="11" eb="13">
      <t>リヨウ</t>
    </rPh>
    <rPh sb="13" eb="15">
      <t>ヨテイ</t>
    </rPh>
    <rPh sb="16" eb="17">
      <t>ラン</t>
    </rPh>
    <rPh sb="19" eb="20">
      <t>ツギ</t>
    </rPh>
    <rPh sb="23" eb="25">
      <t>キニュウ</t>
    </rPh>
    <phoneticPr fontId="24"/>
  </si>
  <si>
    <t>３．「保育士等職員在籍予定」欄は、次により記入すること。</t>
    <rPh sb="3" eb="6">
      <t>ホイクシ</t>
    </rPh>
    <rPh sb="6" eb="7">
      <t>トウ</t>
    </rPh>
    <rPh sb="7" eb="9">
      <t>ショクイン</t>
    </rPh>
    <rPh sb="9" eb="11">
      <t>ザイセキ</t>
    </rPh>
    <rPh sb="11" eb="13">
      <t>ヨテイ</t>
    </rPh>
    <rPh sb="14" eb="15">
      <t>ラン</t>
    </rPh>
    <rPh sb="17" eb="18">
      <t>ツギ</t>
    </rPh>
    <rPh sb="21" eb="23">
      <t>キニュウ</t>
    </rPh>
    <phoneticPr fontId="2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</si>
</sst>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3">
    <numFmt numFmtId="176" formatCode="&quot;¥&quot;#,##0_);[Red]\(&quot;¥&quot;#,##0\)"/>
    <numFmt numFmtId="177" formatCode="#,##0_ "/>
    <numFmt numFmtId="178" formatCode="#,##0;&quot;△ &quot;#,##0"/>
    <numFmt numFmtId="179" formatCode="0.0_);[Red]\(0.0\)"/>
    <numFmt numFmtId="180" formatCode="[$-411]ggge&quot;年&quot;m&quot;月&quot;d&quot;日&quot;;@"/>
    <numFmt numFmtId="181" formatCode="h&quot;時&quot;mm&quot;分&quot;;@"/>
    <numFmt numFmtId="182" formatCode="h&quot;時間&quot;mm&quot;分&quot;;@"/>
    <numFmt numFmtId="183" formatCode="#,###&quot;人&quot;\ "/>
    <numFmt numFmtId="184" formatCode="[$-411]ge\.m\.d;@"/>
    <numFmt numFmtId="185" formatCode="0_);[Red]\(0\)"/>
    <numFmt numFmtId="186" formatCode="#,##0_);[Red]\(#,##0\)"/>
    <numFmt numFmtId="187" formatCode="#,##0.0_);[Red]\(#,##0.0\)"/>
    <numFmt numFmtId="188" formatCode="\(#,##0.0\)"/>
    <numFmt numFmtId="189" formatCode="#,##0.0&quot;人&quot;\ "/>
    <numFmt numFmtId="190" formatCode="&quot;補助金&quot;#,##0&quot;円&quot;"/>
    <numFmt numFmtId="191" formatCode="0.0000_);[Red]\(0.0000\)"/>
    <numFmt numFmtId="192" formatCode="0;0;"/>
    <numFmt numFmtId="193" formatCode="#,##0&quot;円&quot;\ "/>
    <numFmt numFmtId="194" formatCode="#,##0_ ;[Red]\-#,##0\ "/>
    <numFmt numFmtId="195" formatCode="#,##0.0_ "/>
    <numFmt numFmtId="196" formatCode="h:mm;@"/>
    <numFmt numFmtId="197" formatCode="0_ ;[Red]\-0\ "/>
    <numFmt numFmtId="198" formatCode="#,##0.0;&quot;△ &quot;#,##0.0"/>
    <numFmt numFmtId="199" formatCode="#,##0.00_ "/>
    <numFmt numFmtId="200" formatCode="0.0_ "/>
    <numFmt numFmtId="201" formatCode="#,##0;&quot;▲ &quot;#,##0"/>
    <numFmt numFmtId="202" formatCode="0.0;&quot;▲ &quot;0.0"/>
    <numFmt numFmtId="203" formatCode="#,##0&quot;人&quot;\ "/>
    <numFmt numFmtId="204" formatCode="#,##0;[Red]#,##0"/>
    <numFmt numFmtId="205" formatCode="0.00_ "/>
    <numFmt numFmtId="206" formatCode="#,###"/>
    <numFmt numFmtId="207" formatCode="[DBNum3][$-411]ggge&quot;年&quot;m&quot;月&quot;d&quot;日&quot;"/>
    <numFmt numFmtId="208" formatCode="&quot;令和&quot;#,##0&quot;年度&quot;"/>
  </numFmts>
  <fonts count="136">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u/>
      <sz val="11"/>
      <color indexed="12"/>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name val="ＭＳ Ｐ明朝"/>
      <family val="1"/>
      <charset val="128"/>
    </font>
    <font>
      <sz val="11"/>
      <name val="明朝"/>
      <family val="1"/>
      <charset val="128"/>
    </font>
    <font>
      <sz val="12"/>
      <name val="ＭＳ Ｐゴシック"/>
      <family val="3"/>
      <charset val="128"/>
    </font>
    <font>
      <sz val="14"/>
      <name val="ＭＳ 明朝"/>
      <family val="1"/>
      <charset val="128"/>
    </font>
    <font>
      <sz val="11"/>
      <color indexed="17"/>
      <name val="ＭＳ Ｐゴシック"/>
      <family val="3"/>
      <charset val="128"/>
    </font>
    <font>
      <sz val="6"/>
      <name val="ＭＳ Ｐゴシック"/>
      <family val="3"/>
      <charset val="128"/>
    </font>
    <font>
      <b/>
      <sz val="12"/>
      <color indexed="10"/>
      <name val="ＭＳ Ｐゴシック"/>
      <family val="3"/>
      <charset val="128"/>
    </font>
    <font>
      <sz val="11"/>
      <name val="ＪＳＰ明朝"/>
      <family val="1"/>
      <charset val="128"/>
    </font>
    <font>
      <sz val="11"/>
      <color indexed="12"/>
      <name val="ＭＳ Ｐゴシック"/>
      <family val="3"/>
      <charset val="128"/>
    </font>
    <font>
      <b/>
      <sz val="12"/>
      <name val="ＭＳ Ｐゴシック"/>
      <family val="3"/>
      <charset val="128"/>
    </font>
    <font>
      <b/>
      <sz val="16"/>
      <name val="ＭＳ Ｐゴシック"/>
      <family val="3"/>
      <charset val="128"/>
    </font>
    <font>
      <b/>
      <u/>
      <sz val="11"/>
      <name val="ＭＳ Ｐゴシック"/>
      <family val="3"/>
      <charset val="128"/>
    </font>
    <font>
      <b/>
      <sz val="11"/>
      <name val="ＭＳ Ｐゴシック"/>
      <family val="3"/>
      <charset val="128"/>
    </font>
    <font>
      <b/>
      <sz val="9"/>
      <color indexed="10"/>
      <name val="ＭＳ Ｐゴシック"/>
      <family val="3"/>
      <charset val="128"/>
    </font>
    <font>
      <sz val="9"/>
      <name val="ＭＳ Ｐ明朝"/>
      <family val="1"/>
      <charset val="128"/>
    </font>
    <font>
      <b/>
      <sz val="11"/>
      <color indexed="12"/>
      <name val="ＭＳ Ｐゴシック"/>
      <family val="3"/>
      <charset val="128"/>
    </font>
    <font>
      <b/>
      <sz val="12"/>
      <color indexed="10"/>
      <name val="ＭＳ Ｐ明朝"/>
      <family val="1"/>
      <charset val="128"/>
    </font>
    <font>
      <sz val="12"/>
      <name val="ＭＳ Ｐ明朝"/>
      <family val="1"/>
      <charset val="128"/>
    </font>
    <font>
      <sz val="14"/>
      <name val="ＭＳ Ｐ明朝"/>
      <family val="1"/>
      <charset val="128"/>
    </font>
    <font>
      <sz val="12"/>
      <color indexed="12"/>
      <name val="ＭＳ Ｐ明朝"/>
      <family val="1"/>
      <charset val="128"/>
    </font>
    <font>
      <b/>
      <sz val="12"/>
      <name val="ＭＳ Ｐ明朝"/>
      <family val="1"/>
      <charset val="128"/>
    </font>
    <font>
      <b/>
      <sz val="11"/>
      <color indexed="10"/>
      <name val="ＭＳ Ｐ明朝"/>
      <family val="1"/>
      <charset val="128"/>
    </font>
    <font>
      <b/>
      <sz val="11"/>
      <name val="ＭＳ Ｐ明朝"/>
      <family val="1"/>
      <charset val="128"/>
    </font>
    <font>
      <sz val="10"/>
      <name val="ＭＳ Ｐ明朝"/>
      <family val="1"/>
      <charset val="128"/>
    </font>
    <font>
      <sz val="10"/>
      <name val="ＭＳ Ｐゴシック"/>
      <family val="3"/>
      <charset val="128"/>
    </font>
    <font>
      <sz val="11"/>
      <color indexed="9"/>
      <name val="ＭＳ Ｐ明朝"/>
      <family val="1"/>
      <charset val="128"/>
    </font>
    <font>
      <sz val="11"/>
      <color indexed="10"/>
      <name val="ＭＳ Ｐ明朝"/>
      <family val="1"/>
      <charset val="128"/>
    </font>
    <font>
      <sz val="7"/>
      <name val="ＭＳ Ｐ明朝"/>
      <family val="1"/>
      <charset val="128"/>
    </font>
    <font>
      <sz val="11"/>
      <color indexed="12"/>
      <name val="ＭＳ Ｐ明朝"/>
      <family val="1"/>
      <charset val="128"/>
    </font>
    <font>
      <sz val="9"/>
      <color indexed="12"/>
      <name val="ＭＳ Ｐ明朝"/>
      <family val="1"/>
      <charset val="128"/>
    </font>
    <font>
      <b/>
      <sz val="14"/>
      <color indexed="10"/>
      <name val="ＭＳ Ｐ明朝"/>
      <family val="1"/>
      <charset val="128"/>
    </font>
    <font>
      <b/>
      <sz val="9"/>
      <name val="ＭＳ Ｐ明朝"/>
      <family val="1"/>
      <charset val="128"/>
    </font>
    <font>
      <u/>
      <sz val="9"/>
      <color indexed="12"/>
      <name val="ＭＳ Ｐ明朝"/>
      <family val="1"/>
      <charset val="128"/>
    </font>
    <font>
      <sz val="8"/>
      <name val="ＭＳ Ｐ明朝"/>
      <family val="1"/>
      <charset val="128"/>
    </font>
    <font>
      <u/>
      <sz val="9"/>
      <name val="ＭＳ Ｐ明朝"/>
      <family val="1"/>
      <charset val="128"/>
    </font>
    <font>
      <b/>
      <u/>
      <sz val="10"/>
      <name val="ＭＳ Ｐ明朝"/>
      <family val="1"/>
      <charset val="128"/>
    </font>
    <font>
      <sz val="12"/>
      <color indexed="64"/>
      <name val="ＭＳ Ｐ明朝"/>
      <family val="1"/>
      <charset val="128"/>
    </font>
    <font>
      <b/>
      <sz val="12"/>
      <color indexed="64"/>
      <name val="ＭＳ Ｐ明朝"/>
      <family val="1"/>
      <charset val="128"/>
    </font>
    <font>
      <b/>
      <sz val="14"/>
      <name val="ＭＳ Ｐ明朝"/>
      <family val="1"/>
      <charset val="128"/>
    </font>
    <font>
      <sz val="10"/>
      <color indexed="64"/>
      <name val="ＭＳ Ｐ明朝"/>
      <family val="1"/>
      <charset val="128"/>
    </font>
    <font>
      <b/>
      <i/>
      <sz val="12"/>
      <color indexed="12"/>
      <name val="ＭＳ Ｐ明朝"/>
      <family val="1"/>
      <charset val="128"/>
    </font>
    <font>
      <sz val="6"/>
      <name val="ＭＳ Ｐ明朝"/>
      <family val="1"/>
      <charset val="128"/>
    </font>
    <font>
      <b/>
      <sz val="10"/>
      <color indexed="81"/>
      <name val="ＭＳ Ｐゴシック"/>
      <family val="3"/>
      <charset val="128"/>
    </font>
    <font>
      <b/>
      <sz val="9"/>
      <color indexed="81"/>
      <name val="ＭＳ Ｐゴシック"/>
      <family val="3"/>
      <charset val="128"/>
    </font>
    <font>
      <sz val="9"/>
      <color indexed="81"/>
      <name val="ＭＳ Ｐゴシック"/>
      <family val="3"/>
      <charset val="128"/>
    </font>
    <font>
      <sz val="11"/>
      <color indexed="81"/>
      <name val="ＭＳ Ｐゴシック"/>
      <family val="3"/>
      <charset val="128"/>
    </font>
    <font>
      <sz val="10"/>
      <color indexed="10"/>
      <name val="ＭＳ Ｐ明朝"/>
      <family val="1"/>
      <charset val="128"/>
    </font>
    <font>
      <sz val="14"/>
      <name val="ＭＳ Ｐゴシック"/>
      <family val="3"/>
      <charset val="128"/>
    </font>
    <font>
      <sz val="9"/>
      <name val="ＭＳ Ｐゴシック"/>
      <family val="3"/>
      <charset val="128"/>
    </font>
    <font>
      <sz val="9"/>
      <color indexed="10"/>
      <name val="ＭＳ Ｐ明朝"/>
      <family val="1"/>
      <charset val="128"/>
    </font>
    <font>
      <b/>
      <sz val="9"/>
      <color indexed="10"/>
      <name val="ＭＳ Ｐ明朝"/>
      <family val="1"/>
      <charset val="128"/>
    </font>
    <font>
      <sz val="9.5"/>
      <name val="ＭＳ Ｐ明朝"/>
      <family val="1"/>
      <charset val="128"/>
    </font>
    <font>
      <sz val="8"/>
      <color indexed="10"/>
      <name val="ＭＳ Ｐ明朝"/>
      <family val="1"/>
      <charset val="128"/>
    </font>
    <font>
      <i/>
      <sz val="9"/>
      <name val="ＭＳ Ｐ明朝"/>
      <family val="1"/>
      <charset val="128"/>
    </font>
    <font>
      <b/>
      <i/>
      <sz val="9"/>
      <name val="ＭＳ Ｐ明朝"/>
      <family val="1"/>
      <charset val="128"/>
    </font>
    <font>
      <b/>
      <i/>
      <sz val="9"/>
      <color indexed="10"/>
      <name val="ＭＳ Ｐ明朝"/>
      <family val="1"/>
      <charset val="128"/>
    </font>
    <font>
      <b/>
      <sz val="10"/>
      <name val="ＭＳ Ｐ明朝"/>
      <family val="1"/>
      <charset val="128"/>
    </font>
    <font>
      <sz val="10"/>
      <color indexed="14"/>
      <name val="ＭＳ Ｐ明朝"/>
      <family val="1"/>
      <charset val="128"/>
    </font>
    <font>
      <sz val="11"/>
      <name val="MS UI Gothic"/>
      <family val="3"/>
      <charset val="128"/>
    </font>
    <font>
      <sz val="7"/>
      <name val="明朝"/>
      <family val="1"/>
      <charset val="128"/>
    </font>
    <font>
      <sz val="10"/>
      <name val="MS UI Gothic"/>
      <family val="3"/>
      <charset val="128"/>
    </font>
    <font>
      <sz val="8"/>
      <name val="ＭＳ Ｐゴシック"/>
      <family val="3"/>
      <charset val="128"/>
    </font>
    <font>
      <b/>
      <sz val="12"/>
      <name val="MS UI Gothic"/>
      <family val="3"/>
      <charset val="128"/>
    </font>
    <font>
      <sz val="11"/>
      <color indexed="10"/>
      <name val="MS UI Gothic"/>
      <family val="3"/>
      <charset val="128"/>
    </font>
    <font>
      <b/>
      <sz val="16"/>
      <name val="ＭＳ Ｐ明朝"/>
      <family val="1"/>
      <charset val="128"/>
    </font>
    <font>
      <b/>
      <sz val="14"/>
      <name val="ＭＳ Ｐゴシック"/>
      <family val="3"/>
      <charset val="128"/>
    </font>
    <font>
      <sz val="11"/>
      <color indexed="62"/>
      <name val="ＭＳ Ｐ明朝"/>
      <family val="1"/>
      <charset val="128"/>
    </font>
    <font>
      <sz val="11"/>
      <name val="ＭＳ 明朝"/>
      <family val="1"/>
      <charset val="128"/>
    </font>
    <font>
      <sz val="11"/>
      <color theme="1"/>
      <name val="ＭＳ Ｐゴシック"/>
      <family val="3"/>
      <charset val="128"/>
      <scheme val="minor"/>
    </font>
    <font>
      <sz val="9"/>
      <color rgb="FFFF0000"/>
      <name val="ＭＳ Ｐ明朝"/>
      <family val="1"/>
      <charset val="128"/>
    </font>
    <font>
      <sz val="8"/>
      <color rgb="FFFF0000"/>
      <name val="ＭＳ Ｐ明朝"/>
      <family val="1"/>
      <charset val="128"/>
    </font>
    <font>
      <sz val="11"/>
      <color rgb="FF0000FF"/>
      <name val="ＭＳ Ｐ明朝"/>
      <family val="1"/>
      <charset val="128"/>
    </font>
    <font>
      <sz val="10"/>
      <color rgb="FFFF0000"/>
      <name val="ＭＳ Ｐ明朝"/>
      <family val="1"/>
      <charset val="128"/>
    </font>
    <font>
      <b/>
      <sz val="11"/>
      <color rgb="FF0000FF"/>
      <name val="MS UI Gothic"/>
      <family val="3"/>
      <charset val="128"/>
    </font>
    <font>
      <b/>
      <sz val="11"/>
      <color rgb="FF0000FF"/>
      <name val="ＭＳ Ｐゴシック"/>
      <family val="3"/>
      <charset val="128"/>
    </font>
    <font>
      <sz val="11"/>
      <color rgb="FFFF0000"/>
      <name val="ＭＳ Ｐ明朝"/>
      <family val="1"/>
      <charset val="128"/>
    </font>
    <font>
      <i/>
      <sz val="12"/>
      <color rgb="FF0000FF"/>
      <name val="ＭＳ Ｐ明朝"/>
      <family val="1"/>
      <charset val="128"/>
    </font>
    <font>
      <b/>
      <sz val="11"/>
      <color rgb="FFFF0000"/>
      <name val="ＭＳ Ｐ明朝"/>
      <family val="1"/>
      <charset val="128"/>
    </font>
    <font>
      <b/>
      <sz val="11"/>
      <color theme="0"/>
      <name val="ＭＳ Ｐ明朝"/>
      <family val="1"/>
      <charset val="128"/>
    </font>
    <font>
      <sz val="12"/>
      <color rgb="FF0000FF"/>
      <name val="ＭＳ Ｐ明朝"/>
      <family val="1"/>
      <charset val="128"/>
    </font>
    <font>
      <sz val="11"/>
      <color theme="0" tint="-0.34998626667073579"/>
      <name val="ＭＳ Ｐ明朝"/>
      <family val="1"/>
      <charset val="128"/>
    </font>
    <font>
      <sz val="11"/>
      <color theme="0" tint="-0.249977111117893"/>
      <name val="ＭＳ Ｐゴシック"/>
      <family val="3"/>
      <charset val="128"/>
    </font>
    <font>
      <sz val="10"/>
      <color rgb="FFFF0000"/>
      <name val="ＭＳ Ｐゴシック"/>
      <family val="3"/>
      <charset val="128"/>
    </font>
    <font>
      <sz val="11"/>
      <color rgb="FF0000FF"/>
      <name val="ＭＳ Ｐゴシック"/>
      <family val="3"/>
      <charset val="128"/>
    </font>
    <font>
      <sz val="11"/>
      <color rgb="FF0000FF"/>
      <name val="MS UI Gothic"/>
      <family val="3"/>
      <charset val="128"/>
    </font>
    <font>
      <sz val="10"/>
      <color rgb="FF0000FF"/>
      <name val="ＭＳ Ｐゴシック"/>
      <family val="3"/>
      <charset val="128"/>
    </font>
    <font>
      <sz val="11"/>
      <color rgb="FFFF0000"/>
      <name val="ＭＳ Ｐゴシック"/>
      <family val="3"/>
      <charset val="128"/>
    </font>
    <font>
      <sz val="12"/>
      <color rgb="FF000000"/>
      <name val="ＭＳ Ｐ明朝"/>
      <family val="1"/>
      <charset val="128"/>
    </font>
    <font>
      <sz val="11"/>
      <color rgb="FF000000"/>
      <name val="ＭＳ 明朝"/>
      <family val="1"/>
      <charset val="128"/>
    </font>
    <font>
      <b/>
      <sz val="16"/>
      <color indexed="12"/>
      <name val="ＭＳ Ｐゴシック"/>
      <family val="3"/>
      <charset val="128"/>
    </font>
    <font>
      <sz val="16"/>
      <color indexed="12"/>
      <name val="ＭＳ Ｐゴシック"/>
      <family val="3"/>
      <charset val="128"/>
    </font>
    <font>
      <sz val="16"/>
      <name val="ＭＳ Ｐゴシック"/>
      <family val="3"/>
      <charset val="128"/>
    </font>
    <font>
      <sz val="9"/>
      <color rgb="FFFF0000"/>
      <name val="ＭＳ Ｐゴシック"/>
      <family val="3"/>
      <charset val="128"/>
    </font>
    <font>
      <sz val="11"/>
      <color theme="1"/>
      <name val="ＭＳ Ｐゴシック"/>
      <family val="3"/>
      <charset val="128"/>
    </font>
    <font>
      <b/>
      <u/>
      <sz val="12"/>
      <name val="ＭＳ Ｐゴシック"/>
      <family val="3"/>
      <charset val="128"/>
    </font>
    <font>
      <b/>
      <u/>
      <sz val="10"/>
      <color indexed="81"/>
      <name val="ＭＳ Ｐゴシック"/>
      <family val="3"/>
      <charset val="128"/>
    </font>
    <font>
      <b/>
      <sz val="12"/>
      <color indexed="12"/>
      <name val="ＭＳ Ｐゴシック"/>
      <family val="3"/>
      <charset val="128"/>
    </font>
    <font>
      <b/>
      <sz val="10"/>
      <color rgb="FF0033CC"/>
      <name val="ＭＳ Ｐゴシック"/>
      <family val="3"/>
      <charset val="128"/>
    </font>
    <font>
      <sz val="10"/>
      <color indexed="12"/>
      <name val="ＭＳ Ｐ明朝"/>
      <family val="1"/>
      <charset val="128"/>
    </font>
    <font>
      <b/>
      <sz val="11"/>
      <color theme="0"/>
      <name val="ＭＳ Ｐゴシック"/>
      <family val="3"/>
      <charset val="128"/>
    </font>
    <font>
      <sz val="11"/>
      <color theme="0"/>
      <name val="ＭＳ Ｐゴシック"/>
      <family val="3"/>
      <charset val="128"/>
    </font>
    <font>
      <sz val="11"/>
      <color theme="0" tint="-0.34998626667073579"/>
      <name val="ＭＳ Ｐゴシック"/>
      <family val="3"/>
      <charset val="128"/>
    </font>
    <font>
      <b/>
      <sz val="11"/>
      <color rgb="FFFF0000"/>
      <name val="ＭＳ Ｐゴシック"/>
      <family val="3"/>
      <charset val="128"/>
    </font>
    <font>
      <sz val="11"/>
      <color indexed="81"/>
      <name val="Meiryo UI"/>
      <family val="3"/>
      <charset val="128"/>
    </font>
    <font>
      <b/>
      <sz val="11"/>
      <color indexed="81"/>
      <name val="Meiryo UI"/>
      <family val="3"/>
      <charset val="128"/>
    </font>
    <font>
      <b/>
      <sz val="11"/>
      <color rgb="FFFF0000"/>
      <name val="Meiryo UI"/>
      <family val="3"/>
      <charset val="128"/>
    </font>
    <font>
      <b/>
      <sz val="10"/>
      <color rgb="FFFF0000"/>
      <name val="Meiryo UI"/>
      <family val="3"/>
      <charset val="128"/>
    </font>
    <font>
      <sz val="11"/>
      <name val="游ゴシック"/>
      <family val="3"/>
      <charset val="128"/>
    </font>
    <font>
      <sz val="10"/>
      <name val="游ゴシック"/>
      <family val="3"/>
      <charset val="128"/>
    </font>
    <font>
      <sz val="11"/>
      <color rgb="FFFF0000"/>
      <name val="Meiryo UI"/>
      <family val="3"/>
      <charset val="128"/>
    </font>
    <font>
      <sz val="11"/>
      <name val="Meiryo UI"/>
      <family val="3"/>
      <charset val="128"/>
    </font>
    <font>
      <sz val="11"/>
      <color rgb="FFFFFF00"/>
      <name val="Meiryo UI"/>
      <family val="3"/>
      <charset val="128"/>
    </font>
    <font>
      <sz val="16"/>
      <color theme="1"/>
      <name val="ＭＳ 明朝"/>
      <family val="1"/>
      <charset val="128"/>
    </font>
    <font>
      <sz val="6"/>
      <name val="ＭＳ 明朝"/>
      <family val="2"/>
      <charset val="128"/>
    </font>
    <font>
      <sz val="11"/>
      <color theme="1"/>
      <name val="ＭＳ 明朝"/>
      <family val="1"/>
      <charset val="128"/>
    </font>
    <font>
      <b/>
      <sz val="11"/>
      <color indexed="10"/>
      <name val="ＭＳ 明朝"/>
      <family val="1"/>
      <charset val="128"/>
    </font>
    <font>
      <b/>
      <sz val="14"/>
      <color rgb="FFFF0000"/>
      <name val="ＭＳ Ｐ明朝"/>
      <family val="1"/>
      <charset val="128"/>
    </font>
  </fonts>
  <fills count="4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15"/>
        <bgColor indexed="64"/>
      </patternFill>
    </fill>
    <fill>
      <patternFill patternType="solid">
        <fgColor indexed="43"/>
        <bgColor indexed="64"/>
      </patternFill>
    </fill>
    <fill>
      <patternFill patternType="solid">
        <fgColor indexed="9"/>
        <bgColor indexed="64"/>
      </patternFill>
    </fill>
    <fill>
      <patternFill patternType="solid">
        <fgColor indexed="13"/>
        <bgColor indexed="64"/>
      </patternFill>
    </fill>
    <fill>
      <patternFill patternType="solid">
        <fgColor indexed="27"/>
        <bgColor indexed="64"/>
      </patternFill>
    </fill>
    <fill>
      <patternFill patternType="solid">
        <fgColor indexed="22"/>
        <bgColor indexed="64"/>
      </patternFill>
    </fill>
    <fill>
      <patternFill patternType="solid">
        <fgColor indexed="42"/>
        <bgColor indexed="64"/>
      </patternFill>
    </fill>
    <fill>
      <patternFill patternType="solid">
        <fgColor theme="0"/>
        <bgColor indexed="64"/>
      </patternFill>
    </fill>
    <fill>
      <patternFill patternType="solid">
        <fgColor rgb="FFFFFF00"/>
        <bgColor indexed="64"/>
      </patternFill>
    </fill>
    <fill>
      <patternFill patternType="solid">
        <fgColor theme="6" tint="0.59999389629810485"/>
        <bgColor indexed="64"/>
      </patternFill>
    </fill>
    <fill>
      <patternFill patternType="solid">
        <fgColor theme="9" tint="0.59999389629810485"/>
        <bgColor indexed="64"/>
      </patternFill>
    </fill>
    <fill>
      <patternFill patternType="solid">
        <fgColor rgb="FFCCECFF"/>
        <bgColor indexed="64"/>
      </patternFill>
    </fill>
    <fill>
      <patternFill patternType="solid">
        <fgColor rgb="FFFFFF99"/>
        <bgColor indexed="64"/>
      </patternFill>
    </fill>
    <fill>
      <patternFill patternType="solid">
        <fgColor theme="6" tint="0.39997558519241921"/>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8" tint="0.59999389629810485"/>
        <bgColor indexed="64"/>
      </patternFill>
    </fill>
    <fill>
      <patternFill patternType="solid">
        <fgColor rgb="FF00FFFF"/>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8" tint="0.59996337778862885"/>
        <bgColor indexed="64"/>
      </patternFill>
    </fill>
    <fill>
      <patternFill patternType="solid">
        <fgColor theme="6" tint="0.79998168889431442"/>
        <bgColor indexed="64"/>
      </patternFill>
    </fill>
    <fill>
      <patternFill patternType="solid">
        <fgColor rgb="FFFFFF99"/>
        <bgColor rgb="FF000000"/>
      </patternFill>
    </fill>
    <fill>
      <patternFill patternType="solid">
        <fgColor theme="8" tint="0.59999389629810485"/>
        <bgColor rgb="FF000000"/>
      </patternFill>
    </fill>
  </fills>
  <borders count="179">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medium">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double">
        <color indexed="64"/>
      </left>
      <right style="double">
        <color indexed="64"/>
      </right>
      <top style="double">
        <color indexed="64"/>
      </top>
      <bottom style="double">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bottom style="thin">
        <color indexed="64"/>
      </bottom>
      <diagonal/>
    </border>
    <border>
      <left style="medium">
        <color indexed="64"/>
      </left>
      <right/>
      <top/>
      <bottom/>
      <diagonal/>
    </border>
    <border>
      <left style="thin">
        <color indexed="64"/>
      </left>
      <right/>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double">
        <color indexed="64"/>
      </top>
      <bottom style="medium">
        <color indexed="64"/>
      </bottom>
      <diagonal/>
    </border>
    <border>
      <left style="medium">
        <color indexed="64"/>
      </left>
      <right style="thin">
        <color indexed="64"/>
      </right>
      <top style="thin">
        <color indexed="64"/>
      </top>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8"/>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style="dotted">
        <color indexed="64"/>
      </bottom>
      <diagonal/>
    </border>
    <border>
      <left/>
      <right style="thin">
        <color indexed="64"/>
      </right>
      <top style="thin">
        <color indexed="64"/>
      </top>
      <bottom style="dotted">
        <color indexed="64"/>
      </bottom>
      <diagonal/>
    </border>
    <border>
      <left style="medium">
        <color indexed="64"/>
      </left>
      <right style="thin">
        <color indexed="64"/>
      </right>
      <top style="dotted">
        <color indexed="64"/>
      </top>
      <bottom style="medium">
        <color indexed="64"/>
      </bottom>
      <diagonal/>
    </border>
    <border>
      <left/>
      <right/>
      <top style="thin">
        <color indexed="64"/>
      </top>
      <bottom/>
      <diagonal/>
    </border>
    <border>
      <left style="dotted">
        <color indexed="64"/>
      </left>
      <right/>
      <top style="thin">
        <color indexed="64"/>
      </top>
      <bottom/>
      <diagonal/>
    </border>
    <border>
      <left style="thin">
        <color indexed="64"/>
      </left>
      <right style="dotted">
        <color indexed="64"/>
      </right>
      <top style="thin">
        <color indexed="64"/>
      </top>
      <bottom/>
      <diagonal/>
    </border>
    <border>
      <left style="dotted">
        <color indexed="64"/>
      </left>
      <right style="thin">
        <color indexed="64"/>
      </right>
      <top style="thin">
        <color indexed="64"/>
      </top>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bottom/>
      <diagonal/>
    </border>
    <border>
      <left style="medium">
        <color indexed="64"/>
      </left>
      <right/>
      <top style="hair">
        <color indexed="64"/>
      </top>
      <bottom/>
      <diagonal/>
    </border>
    <border>
      <left/>
      <right style="medium">
        <color indexed="64"/>
      </right>
      <top style="hair">
        <color indexed="64"/>
      </top>
      <bottom/>
      <diagonal/>
    </border>
    <border>
      <left style="medium">
        <color indexed="64"/>
      </left>
      <right/>
      <top/>
      <bottom style="hair">
        <color indexed="64"/>
      </bottom>
      <diagonal/>
    </border>
    <border>
      <left/>
      <right style="medium">
        <color indexed="64"/>
      </right>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thin">
        <color indexed="64"/>
      </top>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slantDashDot">
        <color indexed="64"/>
      </left>
      <right style="slantDashDot">
        <color indexed="64"/>
      </right>
      <top style="slantDashDot">
        <color indexed="64"/>
      </top>
      <bottom style="slantDashDot">
        <color indexed="64"/>
      </bottom>
      <diagonal/>
    </border>
    <border>
      <left style="thin">
        <color indexed="64"/>
      </left>
      <right style="double">
        <color indexed="64"/>
      </right>
      <top style="thin">
        <color indexed="64"/>
      </top>
      <bottom style="thin">
        <color indexed="64"/>
      </bottom>
      <diagonal/>
    </border>
    <border>
      <left style="thick">
        <color indexed="64"/>
      </left>
      <right style="thick">
        <color indexed="64"/>
      </right>
      <top style="thick">
        <color indexed="64"/>
      </top>
      <bottom style="thick">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double">
        <color indexed="64"/>
      </right>
      <top style="double">
        <color indexed="64"/>
      </top>
      <bottom style="double">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diagonalUp="1">
      <left style="thin">
        <color indexed="64"/>
      </left>
      <right style="thin">
        <color indexed="64"/>
      </right>
      <top style="dotted">
        <color indexed="64"/>
      </top>
      <bottom style="thin">
        <color indexed="64"/>
      </bottom>
      <diagonal style="thin">
        <color indexed="64"/>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right/>
      <top/>
      <bottom style="medium">
        <color indexed="64"/>
      </bottom>
      <diagonal/>
    </border>
    <border>
      <left style="dotted">
        <color indexed="64"/>
      </left>
      <right style="thin">
        <color indexed="64"/>
      </right>
      <top style="thin">
        <color indexed="64"/>
      </top>
      <bottom style="thin">
        <color indexed="64"/>
      </bottom>
      <diagonal/>
    </border>
    <border>
      <left style="thin">
        <color indexed="8"/>
      </left>
      <right style="thick">
        <color indexed="8"/>
      </right>
      <top style="medium">
        <color indexed="64"/>
      </top>
      <bottom style="medium">
        <color indexed="64"/>
      </bottom>
      <diagonal/>
    </border>
    <border>
      <left style="thin">
        <color indexed="8"/>
      </left>
      <right/>
      <top style="medium">
        <color indexed="64"/>
      </top>
      <bottom/>
      <diagonal/>
    </border>
    <border>
      <left style="medium">
        <color indexed="64"/>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style="medium">
        <color indexed="64"/>
      </right>
      <top style="medium">
        <color indexed="64"/>
      </top>
      <bottom/>
      <diagonal/>
    </border>
    <border diagonalUp="1">
      <left style="thin">
        <color indexed="64"/>
      </left>
      <right style="thin">
        <color indexed="64"/>
      </right>
      <top style="medium">
        <color indexed="64"/>
      </top>
      <bottom style="medium">
        <color indexed="64"/>
      </bottom>
      <diagonal style="thin">
        <color indexed="64"/>
      </diagonal>
    </border>
    <border>
      <left/>
      <right style="hair">
        <color indexed="64"/>
      </right>
      <top/>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right style="hair">
        <color indexed="64"/>
      </right>
      <top/>
      <bottom style="thin">
        <color indexed="64"/>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style="hair">
        <color indexed="64"/>
      </top>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thin">
        <color indexed="64"/>
      </bottom>
      <diagonal/>
    </border>
    <border>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top/>
      <bottom style="medium">
        <color indexed="64"/>
      </bottom>
      <diagonal/>
    </border>
    <border>
      <left style="hair">
        <color indexed="64"/>
      </left>
      <right/>
      <top/>
      <bottom/>
      <diagonal/>
    </border>
    <border>
      <left style="hair">
        <color indexed="64"/>
      </left>
      <right/>
      <top style="thin">
        <color indexed="64"/>
      </top>
      <bottom/>
      <diagonal/>
    </border>
    <border>
      <left style="hair">
        <color indexed="64"/>
      </left>
      <right/>
      <top/>
      <bottom style="thin">
        <color indexed="64"/>
      </bottom>
      <diagonal/>
    </border>
    <border>
      <left style="hair">
        <color indexed="64"/>
      </left>
      <right/>
      <top/>
      <bottom style="hair">
        <color indexed="64"/>
      </bottom>
      <diagonal/>
    </border>
    <border>
      <left style="hair">
        <color indexed="64"/>
      </left>
      <right/>
      <top style="hair">
        <color indexed="64"/>
      </top>
      <bottom/>
      <diagonal/>
    </border>
    <border>
      <left style="dotted">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right/>
      <top style="dotted">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thin">
        <color indexed="64"/>
      </left>
      <right style="thin">
        <color indexed="64"/>
      </right>
      <top/>
      <bottom style="dotted">
        <color indexed="64"/>
      </bottom>
      <diagonal/>
    </border>
    <border>
      <left style="medium">
        <color indexed="64"/>
      </left>
      <right style="thin">
        <color indexed="64"/>
      </right>
      <top style="thin">
        <color indexed="64"/>
      </top>
      <bottom style="dotted">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style="dotted">
        <color indexed="64"/>
      </bottom>
      <diagonal/>
    </border>
    <border>
      <left style="thin">
        <color indexed="64"/>
      </left>
      <right style="medium">
        <color indexed="64"/>
      </right>
      <top/>
      <bottom style="dotted">
        <color indexed="64"/>
      </bottom>
      <diagonal/>
    </border>
    <border>
      <left/>
      <right/>
      <top style="medium">
        <color indexed="64"/>
      </top>
      <bottom/>
      <diagonal/>
    </border>
    <border>
      <left/>
      <right style="medium">
        <color indexed="64"/>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hair">
        <color indexed="64"/>
      </right>
      <top style="thin">
        <color indexed="64"/>
      </top>
      <bottom style="thin">
        <color indexed="64"/>
      </bottom>
      <diagonal/>
    </border>
    <border>
      <left/>
      <right style="dotted">
        <color indexed="64"/>
      </right>
      <top style="dotted">
        <color indexed="64"/>
      </top>
      <bottom style="dotted">
        <color indexed="64"/>
      </bottom>
      <diagonal/>
    </border>
    <border>
      <left style="thin">
        <color indexed="64"/>
      </left>
      <right style="medium">
        <color indexed="64"/>
      </right>
      <top style="thin">
        <color indexed="64"/>
      </top>
      <bottom/>
      <diagonal/>
    </border>
    <border>
      <left style="medium">
        <color indexed="64"/>
      </left>
      <right style="hair">
        <color indexed="64"/>
      </right>
      <top/>
      <bottom style="thin">
        <color indexed="64"/>
      </bottom>
      <diagonal/>
    </border>
    <border>
      <left style="hair">
        <color indexed="64"/>
      </left>
      <right style="medium">
        <color indexed="64"/>
      </right>
      <top/>
      <bottom style="thin">
        <color indexed="64"/>
      </bottom>
      <diagonal/>
    </border>
    <border>
      <left style="hair">
        <color indexed="64"/>
      </left>
      <right style="medium">
        <color indexed="64"/>
      </right>
      <top style="thin">
        <color indexed="64"/>
      </top>
      <bottom style="thin">
        <color indexed="64"/>
      </bottom>
      <diagonal/>
    </border>
    <border>
      <left style="medium">
        <color indexed="64"/>
      </left>
      <right style="hair">
        <color indexed="64"/>
      </right>
      <top style="thin">
        <color indexed="64"/>
      </top>
      <bottom style="thin">
        <color indexed="64"/>
      </bottom>
      <diagonal/>
    </border>
    <border>
      <left style="medium">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double">
        <color indexed="64"/>
      </left>
      <right/>
      <top style="double">
        <color indexed="64"/>
      </top>
      <bottom style="double">
        <color indexed="64"/>
      </bottom>
      <diagonal/>
    </border>
    <border>
      <left/>
      <right style="thin">
        <color indexed="64"/>
      </right>
      <top style="medium">
        <color indexed="64"/>
      </top>
      <bottom style="medium">
        <color indexed="64"/>
      </bottom>
      <diagonal/>
    </border>
    <border>
      <left style="medium">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double">
        <color indexed="64"/>
      </top>
      <bottom/>
      <diagonal/>
    </border>
    <border>
      <left/>
      <right style="thin">
        <color indexed="64"/>
      </right>
      <top style="double">
        <color indexed="64"/>
      </top>
      <bottom/>
      <diagonal/>
    </border>
    <border>
      <left/>
      <right style="thin">
        <color indexed="64"/>
      </right>
      <top/>
      <bottom style="medium">
        <color indexed="64"/>
      </bottom>
      <diagonal/>
    </border>
    <border>
      <left style="thin">
        <color indexed="64"/>
      </left>
      <right style="thin">
        <color indexed="64"/>
      </right>
      <top style="double">
        <color indexed="64"/>
      </top>
      <bottom/>
      <diagonal/>
    </border>
    <border>
      <left style="thin">
        <color indexed="64"/>
      </left>
      <right style="medium">
        <color indexed="64"/>
      </right>
      <top style="double">
        <color indexed="64"/>
      </top>
      <bottom/>
      <diagonal/>
    </border>
    <border>
      <left/>
      <right style="thin">
        <color indexed="64"/>
      </right>
      <top style="thin">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thin">
        <color indexed="64"/>
      </left>
      <right/>
      <top style="thin">
        <color indexed="64"/>
      </top>
      <bottom style="double">
        <color indexed="64"/>
      </bottom>
      <diagonal/>
    </border>
    <border>
      <left/>
      <right style="medium">
        <color indexed="64"/>
      </right>
      <top style="thin">
        <color indexed="64"/>
      </top>
      <bottom style="double">
        <color indexed="64"/>
      </bottom>
      <diagonal/>
    </border>
    <border>
      <left/>
      <right style="thin">
        <color indexed="8"/>
      </right>
      <top style="medium">
        <color indexed="64"/>
      </top>
      <bottom style="medium">
        <color indexed="64"/>
      </bottom>
      <diagonal/>
    </border>
    <border>
      <left style="thin">
        <color indexed="8"/>
      </left>
      <right style="thin">
        <color indexed="64"/>
      </right>
      <top style="medium">
        <color indexed="64"/>
      </top>
      <bottom/>
      <diagonal/>
    </border>
    <border>
      <left style="thin">
        <color indexed="8"/>
      </left>
      <right style="thin">
        <color indexed="64"/>
      </right>
      <top/>
      <bottom style="medium">
        <color indexed="64"/>
      </bottom>
      <diagonal/>
    </border>
    <border>
      <left style="thin">
        <color indexed="8"/>
      </left>
      <right style="thin">
        <color indexed="8"/>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thin">
        <color indexed="64"/>
      </left>
      <right style="medium">
        <color indexed="64"/>
      </right>
      <top/>
      <bottom style="hair">
        <color indexed="64"/>
      </bottom>
      <diagonal/>
    </border>
    <border>
      <left style="medium">
        <color indexed="64"/>
      </left>
      <right style="medium">
        <color indexed="64"/>
      </right>
      <top style="medium">
        <color indexed="64"/>
      </top>
      <bottom style="thin">
        <color indexed="64"/>
      </bottom>
      <diagonal/>
    </border>
    <border>
      <left style="thin">
        <color indexed="64"/>
      </left>
      <right/>
      <top style="hair">
        <color indexed="64"/>
      </top>
      <bottom style="thin">
        <color indexed="64"/>
      </bottom>
      <diagonal/>
    </border>
    <border>
      <left style="medium">
        <color indexed="64"/>
      </left>
      <right style="medium">
        <color indexed="64"/>
      </right>
      <top style="hair">
        <color indexed="64"/>
      </top>
      <bottom style="medium">
        <color indexed="64"/>
      </bottom>
      <diagonal/>
    </border>
    <border>
      <left/>
      <right style="thin">
        <color indexed="64"/>
      </right>
      <top style="hair">
        <color indexed="64"/>
      </top>
      <bottom style="thin">
        <color indexed="64"/>
      </bottom>
      <diagonal/>
    </border>
    <border>
      <left style="thin">
        <color indexed="64"/>
      </left>
      <right style="thin">
        <color indexed="64"/>
      </right>
      <top/>
      <bottom style="double">
        <color indexed="64"/>
      </bottom>
      <diagonal/>
    </border>
  </borders>
  <cellStyleXfs count="60">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3" fillId="0" borderId="0" applyNumberFormat="0" applyFill="0" applyBorder="0" applyAlignment="0" applyProtection="0">
      <alignment vertical="center"/>
    </xf>
    <xf numFmtId="0" fontId="4" fillId="20" borderId="1" applyNumberFormat="0" applyAlignment="0" applyProtection="0">
      <alignment vertical="center"/>
    </xf>
    <xf numFmtId="0" fontId="5" fillId="21" borderId="0" applyNumberFormat="0" applyBorder="0" applyAlignment="0" applyProtection="0">
      <alignment vertical="center"/>
    </xf>
    <xf numFmtId="0" fontId="7" fillId="0" borderId="0" applyNumberFormat="0" applyFill="0" applyBorder="0" applyAlignment="0" applyProtection="0">
      <alignment vertical="top"/>
      <protection locked="0"/>
    </xf>
    <xf numFmtId="0" fontId="6" fillId="22" borderId="2" applyNumberFormat="0" applyFont="0" applyAlignment="0" applyProtection="0">
      <alignment vertical="center"/>
    </xf>
    <xf numFmtId="0" fontId="8" fillId="0" borderId="3" applyNumberFormat="0" applyFill="0" applyAlignment="0" applyProtection="0">
      <alignment vertical="center"/>
    </xf>
    <xf numFmtId="0" fontId="9" fillId="3" borderId="0" applyNumberFormat="0" applyBorder="0" applyAlignment="0" applyProtection="0">
      <alignment vertical="center"/>
    </xf>
    <xf numFmtId="0" fontId="10" fillId="23" borderId="4" applyNumberFormat="0" applyAlignment="0" applyProtection="0">
      <alignment vertical="center"/>
    </xf>
    <xf numFmtId="0" fontId="11" fillId="0" borderId="0" applyNumberFormat="0" applyFill="0" applyBorder="0" applyAlignment="0" applyProtection="0">
      <alignment vertical="center"/>
    </xf>
    <xf numFmtId="38" fontId="6" fillId="0" borderId="0" applyFont="0" applyFill="0" applyBorder="0" applyAlignment="0" applyProtection="0"/>
    <xf numFmtId="38" fontId="6" fillId="0" borderId="0" applyFont="0" applyFill="0" applyBorder="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6" fillId="23" borderId="9" applyNumberFormat="0" applyAlignment="0" applyProtection="0">
      <alignment vertical="center"/>
    </xf>
    <xf numFmtId="0" fontId="17" fillId="0" borderId="0" applyNumberFormat="0" applyFill="0" applyBorder="0" applyAlignment="0" applyProtection="0">
      <alignment vertical="center"/>
    </xf>
    <xf numFmtId="176" fontId="6" fillId="0" borderId="0" applyFont="0" applyFill="0" applyBorder="0" applyAlignment="0" applyProtection="0">
      <alignment vertical="center"/>
    </xf>
    <xf numFmtId="0" fontId="18" fillId="7" borderId="4" applyNumberFormat="0" applyAlignment="0" applyProtection="0">
      <alignment vertical="center"/>
    </xf>
    <xf numFmtId="0" fontId="6" fillId="0" borderId="0">
      <alignment vertical="center"/>
    </xf>
    <xf numFmtId="0" fontId="6" fillId="0" borderId="0">
      <alignment vertical="center"/>
    </xf>
    <xf numFmtId="0" fontId="87"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xf numFmtId="0" fontId="6" fillId="0" borderId="0">
      <alignment vertical="center"/>
    </xf>
    <xf numFmtId="0" fontId="20" fillId="0" borderId="0"/>
    <xf numFmtId="0" fontId="21" fillId="0" borderId="0"/>
    <xf numFmtId="0" fontId="22" fillId="0" borderId="0"/>
    <xf numFmtId="0" fontId="23" fillId="4" borderId="0" applyNumberFormat="0" applyBorder="0" applyAlignment="0" applyProtection="0">
      <alignment vertical="center"/>
    </xf>
    <xf numFmtId="0" fontId="6" fillId="0" borderId="0"/>
    <xf numFmtId="0" fontId="6" fillId="0" borderId="0">
      <alignment vertical="center"/>
    </xf>
    <xf numFmtId="0" fontId="6" fillId="0" borderId="0"/>
  </cellStyleXfs>
  <cellXfs count="1306">
    <xf numFmtId="0" fontId="0" fillId="0" borderId="0" xfId="0"/>
    <xf numFmtId="0" fontId="6" fillId="0" borderId="0" xfId="0" applyFont="1"/>
    <xf numFmtId="0" fontId="29" fillId="0" borderId="0" xfId="0" applyFont="1" applyAlignment="1">
      <alignment horizontal="center"/>
    </xf>
    <xf numFmtId="0" fontId="6" fillId="0" borderId="11" xfId="0" applyFont="1" applyBorder="1"/>
    <xf numFmtId="0" fontId="6" fillId="0" borderId="12" xfId="0" applyFont="1" applyBorder="1"/>
    <xf numFmtId="0" fontId="6" fillId="0" borderId="14" xfId="0" applyFont="1" applyBorder="1"/>
    <xf numFmtId="0" fontId="6" fillId="0" borderId="15" xfId="0" applyFont="1" applyBorder="1"/>
    <xf numFmtId="0" fontId="6" fillId="0" borderId="16" xfId="0" applyFont="1" applyBorder="1"/>
    <xf numFmtId="0" fontId="6" fillId="0" borderId="17" xfId="0" applyFont="1" applyBorder="1"/>
    <xf numFmtId="0" fontId="6" fillId="0" borderId="18" xfId="0" applyFont="1" applyBorder="1"/>
    <xf numFmtId="0" fontId="33" fillId="0" borderId="11" xfId="0" applyFont="1" applyBorder="1"/>
    <xf numFmtId="0" fontId="33" fillId="0" borderId="12" xfId="0" applyFont="1" applyBorder="1"/>
    <xf numFmtId="0" fontId="33" fillId="0" borderId="14" xfId="0" applyFont="1" applyBorder="1"/>
    <xf numFmtId="0" fontId="33" fillId="0" borderId="15" xfId="0" applyFont="1" applyBorder="1"/>
    <xf numFmtId="0" fontId="19" fillId="0" borderId="0" xfId="0" applyFont="1"/>
    <xf numFmtId="0" fontId="11" fillId="0" borderId="0" xfId="0" applyFont="1"/>
    <xf numFmtId="0" fontId="21" fillId="0" borderId="0" xfId="0" applyFont="1" applyAlignment="1">
      <alignment horizontal="center" vertical="top"/>
    </xf>
    <xf numFmtId="0" fontId="31" fillId="0" borderId="0" xfId="0" applyFont="1"/>
    <xf numFmtId="0" fontId="36" fillId="0" borderId="0" xfId="51" applyFont="1" applyProtection="1">
      <protection locked="0"/>
    </xf>
    <xf numFmtId="0" fontId="36" fillId="0" borderId="0" xfId="0" applyFont="1" applyAlignment="1">
      <alignment wrapText="1"/>
    </xf>
    <xf numFmtId="0" fontId="36" fillId="0" borderId="0" xfId="0" applyFont="1" applyProtection="1">
      <protection locked="0"/>
    </xf>
    <xf numFmtId="0" fontId="36" fillId="0" borderId="0" xfId="0" applyFont="1"/>
    <xf numFmtId="0" fontId="19" fillId="0" borderId="0" xfId="51" applyFont="1"/>
    <xf numFmtId="0" fontId="41" fillId="0" borderId="0" xfId="51" applyFont="1"/>
    <xf numFmtId="0" fontId="37" fillId="0" borderId="0" xfId="51" applyFont="1" applyAlignment="1">
      <alignment horizontal="distributed"/>
    </xf>
    <xf numFmtId="0" fontId="37" fillId="0" borderId="0" xfId="51" applyFont="1"/>
    <xf numFmtId="0" fontId="19" fillId="0" borderId="20" xfId="51" applyFont="1" applyBorder="1" applyAlignment="1">
      <alignment horizontal="center" vertical="center"/>
    </xf>
    <xf numFmtId="0" fontId="19" fillId="0" borderId="11" xfId="51" applyFont="1" applyBorder="1" applyAlignment="1">
      <alignment horizontal="center"/>
    </xf>
    <xf numFmtId="0" fontId="33" fillId="0" borderId="0" xfId="51" applyFont="1"/>
    <xf numFmtId="0" fontId="33" fillId="0" borderId="0" xfId="51" applyFont="1" applyAlignment="1">
      <alignment wrapText="1"/>
    </xf>
    <xf numFmtId="38" fontId="19" fillId="0" borderId="0" xfId="34" applyFont="1" applyFill="1" applyProtection="1"/>
    <xf numFmtId="38" fontId="36" fillId="0" borderId="11" xfId="34" applyFont="1" applyFill="1" applyBorder="1" applyAlignment="1" applyProtection="1"/>
    <xf numFmtId="38" fontId="36" fillId="25" borderId="16" xfId="34" applyFont="1" applyFill="1" applyBorder="1" applyAlignment="1" applyProtection="1">
      <protection locked="0"/>
    </xf>
    <xf numFmtId="38" fontId="38" fillId="0" borderId="20" xfId="34" applyFont="1" applyFill="1" applyBorder="1" applyAlignment="1" applyProtection="1"/>
    <xf numFmtId="0" fontId="19" fillId="0" borderId="20" xfId="51" applyFont="1" applyBorder="1"/>
    <xf numFmtId="0" fontId="19" fillId="0" borderId="21" xfId="51" applyFont="1" applyBorder="1"/>
    <xf numFmtId="38" fontId="44" fillId="0" borderId="0" xfId="51" applyNumberFormat="1" applyFont="1"/>
    <xf numFmtId="0" fontId="45" fillId="0" borderId="0" xfId="51" applyFont="1"/>
    <xf numFmtId="0" fontId="42" fillId="0" borderId="11" xfId="51" applyFont="1" applyBorder="1"/>
    <xf numFmtId="0" fontId="42" fillId="0" borderId="14" xfId="51" applyFont="1" applyBorder="1"/>
    <xf numFmtId="0" fontId="42" fillId="0" borderId="16" xfId="51" applyFont="1" applyBorder="1"/>
    <xf numFmtId="0" fontId="40" fillId="24" borderId="0" xfId="0" applyFont="1" applyFill="1" applyAlignment="1">
      <alignment vertical="center"/>
    </xf>
    <xf numFmtId="0" fontId="19" fillId="24" borderId="0" xfId="0" applyFont="1" applyFill="1"/>
    <xf numFmtId="0" fontId="19" fillId="0" borderId="0" xfId="0" applyFont="1" applyAlignment="1">
      <alignment horizontal="distributed" vertical="center"/>
    </xf>
    <xf numFmtId="0" fontId="33" fillId="0" borderId="0" xfId="0" applyFont="1" applyAlignment="1">
      <alignment vertical="center"/>
    </xf>
    <xf numFmtId="0" fontId="33" fillId="0" borderId="22" xfId="0" applyFont="1" applyBorder="1" applyAlignment="1">
      <alignment horizontal="center" vertical="center"/>
    </xf>
    <xf numFmtId="0" fontId="46" fillId="0" borderId="22" xfId="0" applyFont="1" applyBorder="1" applyAlignment="1">
      <alignment horizontal="center" vertical="center"/>
    </xf>
    <xf numFmtId="0" fontId="33" fillId="0" borderId="0" xfId="0" applyFont="1"/>
    <xf numFmtId="0" fontId="33" fillId="0" borderId="23" xfId="0" applyFont="1" applyBorder="1"/>
    <xf numFmtId="0" fontId="33" fillId="0" borderId="24" xfId="0" applyFont="1" applyBorder="1"/>
    <xf numFmtId="0" fontId="33" fillId="0" borderId="24" xfId="0" applyFont="1" applyBorder="1" applyAlignment="1">
      <alignment horizontal="right"/>
    </xf>
    <xf numFmtId="0" fontId="33" fillId="0" borderId="25" xfId="0" applyFont="1" applyBorder="1" applyAlignment="1">
      <alignment horizontal="right"/>
    </xf>
    <xf numFmtId="178" fontId="19" fillId="0" borderId="0" xfId="0" applyNumberFormat="1" applyFont="1" applyAlignment="1">
      <alignment vertical="center"/>
    </xf>
    <xf numFmtId="178" fontId="48" fillId="0" borderId="26" xfId="0" applyNumberFormat="1" applyFont="1" applyBorder="1" applyAlignment="1">
      <alignment wrapText="1"/>
    </xf>
    <xf numFmtId="178" fontId="48" fillId="0" borderId="27" xfId="0" applyNumberFormat="1" applyFont="1" applyBorder="1" applyAlignment="1">
      <alignment vertical="top" wrapText="1"/>
    </xf>
    <xf numFmtId="0" fontId="19" fillId="0" borderId="0" xfId="0" applyFont="1" applyAlignment="1">
      <alignment vertical="center"/>
    </xf>
    <xf numFmtId="0" fontId="49" fillId="0" borderId="0" xfId="0" applyFont="1" applyAlignment="1">
      <alignment vertical="top"/>
    </xf>
    <xf numFmtId="178" fontId="19" fillId="0" borderId="0" xfId="0" applyNumberFormat="1" applyFont="1"/>
    <xf numFmtId="179" fontId="19" fillId="0" borderId="0" xfId="0" applyNumberFormat="1" applyFont="1"/>
    <xf numFmtId="0" fontId="33" fillId="0" borderId="0" xfId="0" applyFont="1" applyAlignment="1">
      <alignment horizontal="right" vertical="center"/>
    </xf>
    <xf numFmtId="0" fontId="19" fillId="0" borderId="0" xfId="0" applyFont="1" applyAlignment="1">
      <alignment vertical="top"/>
    </xf>
    <xf numFmtId="0" fontId="19" fillId="0" borderId="28" xfId="0" applyFont="1" applyBorder="1" applyAlignment="1">
      <alignment horizontal="center"/>
    </xf>
    <xf numFmtId="0" fontId="19" fillId="0" borderId="27" xfId="0" applyFont="1" applyBorder="1" applyAlignment="1">
      <alignment horizontal="distributed" wrapText="1"/>
    </xf>
    <xf numFmtId="0" fontId="19" fillId="0" borderId="22" xfId="0" applyFont="1" applyBorder="1" applyAlignment="1">
      <alignment horizontal="center" wrapText="1"/>
    </xf>
    <xf numFmtId="0" fontId="19" fillId="0" borderId="22" xfId="0" applyFont="1" applyBorder="1" applyAlignment="1">
      <alignment horizontal="distributed" wrapText="1"/>
    </xf>
    <xf numFmtId="0" fontId="19" fillId="0" borderId="29" xfId="0" applyFont="1" applyBorder="1" applyAlignment="1">
      <alignment horizontal="center"/>
    </xf>
    <xf numFmtId="0" fontId="19" fillId="0" borderId="30" xfId="0" applyFont="1" applyBorder="1" applyAlignment="1">
      <alignment horizontal="center"/>
    </xf>
    <xf numFmtId="0" fontId="47" fillId="0" borderId="31" xfId="0" applyFont="1" applyBorder="1" applyAlignment="1">
      <alignment horizontal="center" vertical="center" wrapText="1"/>
    </xf>
    <xf numFmtId="0" fontId="19" fillId="25" borderId="32" xfId="0" applyFont="1" applyFill="1" applyBorder="1" applyAlignment="1" applyProtection="1">
      <alignment vertical="center" wrapText="1"/>
      <protection locked="0"/>
    </xf>
    <xf numFmtId="0" fontId="19" fillId="25" borderId="33" xfId="0" applyFont="1" applyFill="1" applyBorder="1" applyAlignment="1" applyProtection="1">
      <alignment vertical="center" wrapText="1"/>
      <protection locked="0"/>
    </xf>
    <xf numFmtId="0" fontId="19" fillId="0" borderId="0" xfId="0" quotePrefix="1" applyFont="1" applyAlignment="1">
      <alignment horizontal="right"/>
    </xf>
    <xf numFmtId="0" fontId="19" fillId="0" borderId="27" xfId="0" applyFont="1" applyBorder="1" applyAlignment="1">
      <alignment horizontal="center"/>
    </xf>
    <xf numFmtId="0" fontId="19" fillId="0" borderId="22" xfId="0" applyFont="1" applyBorder="1" applyAlignment="1">
      <alignment horizontal="center"/>
    </xf>
    <xf numFmtId="185" fontId="19" fillId="0" borderId="34" xfId="0" applyNumberFormat="1" applyFont="1" applyBorder="1" applyAlignment="1">
      <alignment horizontal="right" vertical="center"/>
    </xf>
    <xf numFmtId="183" fontId="19" fillId="0" borderId="26" xfId="0" applyNumberFormat="1" applyFont="1" applyBorder="1" applyAlignment="1">
      <alignment horizontal="right" vertical="center"/>
    </xf>
    <xf numFmtId="183" fontId="19" fillId="0" borderId="35" xfId="0" applyNumberFormat="1" applyFont="1" applyBorder="1" applyAlignment="1">
      <alignment horizontal="right" vertical="center"/>
    </xf>
    <xf numFmtId="181" fontId="19" fillId="25" borderId="36" xfId="0" applyNumberFormat="1" applyFont="1" applyFill="1" applyBorder="1" applyAlignment="1" applyProtection="1">
      <alignment horizontal="center" vertical="center"/>
      <protection locked="0"/>
    </xf>
    <xf numFmtId="0" fontId="19" fillId="0" borderId="36" xfId="0" applyFont="1" applyBorder="1" applyAlignment="1">
      <alignment horizontal="center" vertical="center"/>
    </xf>
    <xf numFmtId="0" fontId="19" fillId="0" borderId="37" xfId="0" applyFont="1" applyBorder="1" applyAlignment="1">
      <alignment horizontal="center" vertical="center"/>
    </xf>
    <xf numFmtId="0" fontId="19" fillId="0" borderId="0" xfId="0" applyFont="1" applyAlignment="1">
      <alignment horizontal="center"/>
    </xf>
    <xf numFmtId="0" fontId="19" fillId="0" borderId="37" xfId="0" applyFont="1" applyBorder="1" applyAlignment="1">
      <alignment horizontal="center"/>
    </xf>
    <xf numFmtId="189" fontId="47" fillId="0" borderId="28" xfId="0" applyNumberFormat="1" applyFont="1" applyBorder="1" applyAlignment="1">
      <alignment vertical="center"/>
    </xf>
    <xf numFmtId="189" fontId="47" fillId="0" borderId="27" xfId="0" applyNumberFormat="1" applyFont="1" applyBorder="1" applyAlignment="1">
      <alignment vertical="center"/>
    </xf>
    <xf numFmtId="189" fontId="47" fillId="0" borderId="38" xfId="0" applyNumberFormat="1" applyFont="1" applyBorder="1" applyAlignment="1">
      <alignment vertical="center"/>
    </xf>
    <xf numFmtId="189" fontId="47" fillId="0" borderId="37" xfId="0" applyNumberFormat="1" applyFont="1" applyBorder="1" applyAlignment="1">
      <alignment vertical="center"/>
    </xf>
    <xf numFmtId="0" fontId="19" fillId="0" borderId="0" xfId="0" quotePrefix="1" applyFont="1" applyAlignment="1">
      <alignment horizontal="center" vertical="center"/>
    </xf>
    <xf numFmtId="0" fontId="19" fillId="0" borderId="0" xfId="0" applyFont="1" applyAlignment="1">
      <alignment horizontal="center" vertical="center"/>
    </xf>
    <xf numFmtId="0" fontId="19" fillId="0" borderId="31" xfId="0" applyFont="1" applyBorder="1" applyAlignment="1">
      <alignment horizontal="center" vertical="center"/>
    </xf>
    <xf numFmtId="0" fontId="19" fillId="0" borderId="39" xfId="0" applyFont="1" applyBorder="1" applyAlignment="1">
      <alignment horizontal="center" vertical="center"/>
    </xf>
    <xf numFmtId="0" fontId="19" fillId="0" borderId="40" xfId="0" applyFont="1" applyBorder="1" applyAlignment="1">
      <alignment horizontal="center" vertical="center"/>
    </xf>
    <xf numFmtId="0" fontId="19" fillId="0" borderId="41" xfId="0" applyFont="1" applyBorder="1" applyAlignment="1">
      <alignment horizontal="center" vertical="center"/>
    </xf>
    <xf numFmtId="0" fontId="42" fillId="0" borderId="0" xfId="0" applyFont="1"/>
    <xf numFmtId="0" fontId="19" fillId="0" borderId="42" xfId="0" applyFont="1" applyBorder="1" applyAlignment="1">
      <alignment horizontal="center" vertical="center"/>
    </xf>
    <xf numFmtId="0" fontId="41" fillId="0" borderId="0" xfId="0" applyFont="1" applyAlignment="1">
      <alignment horizontal="center" vertical="center"/>
    </xf>
    <xf numFmtId="0" fontId="55" fillId="0" borderId="0" xfId="54" applyFont="1"/>
    <xf numFmtId="0" fontId="55" fillId="0" borderId="43" xfId="54" applyFont="1" applyBorder="1"/>
    <xf numFmtId="0" fontId="55" fillId="0" borderId="44" xfId="54" applyFont="1" applyBorder="1"/>
    <xf numFmtId="0" fontId="55" fillId="0" borderId="37" xfId="54" applyFont="1" applyBorder="1" applyAlignment="1">
      <alignment vertical="center"/>
    </xf>
    <xf numFmtId="0" fontId="55" fillId="0" borderId="37" xfId="54" applyFont="1" applyBorder="1"/>
    <xf numFmtId="0" fontId="55" fillId="25" borderId="45" xfId="54" applyFont="1" applyFill="1" applyBorder="1" applyAlignment="1" applyProtection="1">
      <alignment horizontal="center"/>
      <protection locked="0"/>
    </xf>
    <xf numFmtId="0" fontId="55" fillId="0" borderId="40" xfId="54" applyFont="1" applyBorder="1"/>
    <xf numFmtId="0" fontId="55" fillId="25" borderId="46" xfId="54" applyFont="1" applyFill="1" applyBorder="1" applyAlignment="1" applyProtection="1">
      <alignment horizontal="center"/>
      <protection locked="0"/>
    </xf>
    <xf numFmtId="0" fontId="37" fillId="0" borderId="0" xfId="0" applyFont="1"/>
    <xf numFmtId="0" fontId="37" fillId="0" borderId="0" xfId="0" applyFont="1" applyAlignment="1">
      <alignment horizontal="distributed" vertical="top"/>
    </xf>
    <xf numFmtId="0" fontId="45" fillId="0" borderId="0" xfId="0" applyFont="1" applyAlignment="1">
      <alignment vertical="center"/>
    </xf>
    <xf numFmtId="0" fontId="19" fillId="0" borderId="21" xfId="0" applyFont="1" applyBorder="1"/>
    <xf numFmtId="0" fontId="19" fillId="0" borderId="26" xfId="0" applyFont="1" applyBorder="1" applyAlignment="1">
      <alignment horizontal="center" vertical="center"/>
    </xf>
    <xf numFmtId="0" fontId="19" fillId="0" borderId="46" xfId="0" applyFont="1" applyBorder="1" applyAlignment="1">
      <alignment horizontal="center" vertical="center"/>
    </xf>
    <xf numFmtId="0" fontId="19" fillId="0" borderId="46" xfId="0" applyFont="1" applyBorder="1" applyAlignment="1">
      <alignment horizontal="center" vertical="center" wrapText="1"/>
    </xf>
    <xf numFmtId="0" fontId="42" fillId="0" borderId="46" xfId="0" applyFont="1" applyBorder="1" applyAlignment="1">
      <alignment horizontal="center" vertical="center" wrapText="1"/>
    </xf>
    <xf numFmtId="0" fontId="19" fillId="0" borderId="47" xfId="0" applyFont="1" applyBorder="1" applyAlignment="1">
      <alignment horizontal="center" vertical="center"/>
    </xf>
    <xf numFmtId="0" fontId="19" fillId="0" borderId="16" xfId="0" applyFont="1" applyBorder="1" applyAlignment="1">
      <alignment horizontal="center" vertical="center"/>
    </xf>
    <xf numFmtId="0" fontId="19" fillId="0" borderId="17" xfId="0" applyFont="1" applyBorder="1" applyAlignment="1">
      <alignment horizontal="center" vertical="center"/>
    </xf>
    <xf numFmtId="0" fontId="19" fillId="0" borderId="26" xfId="0" applyFont="1" applyBorder="1" applyAlignment="1">
      <alignment horizontal="right" vertical="center"/>
    </xf>
    <xf numFmtId="0" fontId="42" fillId="0" borderId="26" xfId="0" applyFont="1" applyBorder="1" applyAlignment="1">
      <alignment horizontal="right" vertical="center"/>
    </xf>
    <xf numFmtId="0" fontId="19" fillId="0" borderId="26" xfId="0" applyFont="1" applyBorder="1" applyAlignment="1">
      <alignment horizontal="right" vertical="center" wrapText="1"/>
    </xf>
    <xf numFmtId="0" fontId="19" fillId="0" borderId="18" xfId="0" applyFont="1" applyBorder="1" applyAlignment="1">
      <alignment horizontal="right" vertical="center"/>
    </xf>
    <xf numFmtId="0" fontId="19" fillId="0" borderId="12" xfId="0" applyFont="1" applyBorder="1" applyAlignment="1">
      <alignment horizontal="right" vertical="center"/>
    </xf>
    <xf numFmtId="0" fontId="19" fillId="0" borderId="18" xfId="0" applyFont="1" applyBorder="1"/>
    <xf numFmtId="0" fontId="19" fillId="0" borderId="26" xfId="0" applyFont="1" applyBorder="1" applyAlignment="1">
      <alignment horizontal="center" vertical="distributed"/>
    </xf>
    <xf numFmtId="186" fontId="19" fillId="25" borderId="47" xfId="0" applyNumberFormat="1" applyFont="1" applyFill="1" applyBorder="1" applyAlignment="1" applyProtection="1">
      <alignment vertical="center"/>
      <protection locked="0"/>
    </xf>
    <xf numFmtId="188" fontId="19" fillId="25" borderId="48" xfId="0" applyNumberFormat="1" applyFont="1" applyFill="1" applyBorder="1" applyAlignment="1" applyProtection="1">
      <alignment vertical="center"/>
      <protection locked="0"/>
    </xf>
    <xf numFmtId="185" fontId="47" fillId="0" borderId="16" xfId="0" applyNumberFormat="1" applyFont="1" applyBorder="1" applyAlignment="1">
      <alignment vertical="center"/>
    </xf>
    <xf numFmtId="188" fontId="47" fillId="0" borderId="48" xfId="0" applyNumberFormat="1" applyFont="1" applyBorder="1" applyAlignment="1">
      <alignment vertical="center"/>
    </xf>
    <xf numFmtId="0" fontId="33" fillId="25" borderId="47" xfId="0" applyFont="1" applyFill="1" applyBorder="1" applyAlignment="1" applyProtection="1">
      <alignment wrapText="1"/>
      <protection locked="0"/>
    </xf>
    <xf numFmtId="186" fontId="19" fillId="25" borderId="46" xfId="0" applyNumberFormat="1" applyFont="1" applyFill="1" applyBorder="1" applyAlignment="1" applyProtection="1">
      <alignment vertical="center"/>
      <protection locked="0"/>
    </xf>
    <xf numFmtId="0" fontId="33" fillId="25" borderId="46" xfId="0" applyFont="1" applyFill="1" applyBorder="1" applyAlignment="1" applyProtection="1">
      <alignment wrapText="1"/>
      <protection locked="0"/>
    </xf>
    <xf numFmtId="0" fontId="19" fillId="0" borderId="47" xfId="0" applyFont="1" applyBorder="1" applyAlignment="1">
      <alignment horizontal="center" vertical="distributed"/>
    </xf>
    <xf numFmtId="38" fontId="19" fillId="0" borderId="0" xfId="34" applyFont="1" applyAlignment="1"/>
    <xf numFmtId="0" fontId="49" fillId="0" borderId="0" xfId="0" applyFont="1" applyAlignment="1">
      <alignment horizontal="center"/>
    </xf>
    <xf numFmtId="0" fontId="35" fillId="0" borderId="0" xfId="0" applyFont="1"/>
    <xf numFmtId="0" fontId="41" fillId="0" borderId="0" xfId="0" applyFont="1"/>
    <xf numFmtId="0" fontId="41" fillId="0" borderId="0" xfId="0" applyFont="1" applyAlignment="1">
      <alignment horizontal="center"/>
    </xf>
    <xf numFmtId="0" fontId="19" fillId="0" borderId="31" xfId="0" applyFont="1" applyBorder="1"/>
    <xf numFmtId="0" fontId="19" fillId="0" borderId="33" xfId="0" applyFont="1" applyBorder="1"/>
    <xf numFmtId="0" fontId="19" fillId="0" borderId="34" xfId="0" applyFont="1" applyBorder="1"/>
    <xf numFmtId="0" fontId="19" fillId="0" borderId="26" xfId="0" applyFont="1" applyBorder="1"/>
    <xf numFmtId="0" fontId="19" fillId="0" borderId="49" xfId="0" applyFont="1" applyBorder="1"/>
    <xf numFmtId="0" fontId="19" fillId="0" borderId="39" xfId="0" applyFont="1" applyBorder="1"/>
    <xf numFmtId="0" fontId="19" fillId="0" borderId="40" xfId="0" applyFont="1" applyBorder="1"/>
    <xf numFmtId="0" fontId="19" fillId="0" borderId="50" xfId="0" applyFont="1" applyBorder="1"/>
    <xf numFmtId="0" fontId="19" fillId="0" borderId="51" xfId="0" applyFont="1" applyBorder="1"/>
    <xf numFmtId="0" fontId="19" fillId="0" borderId="30" xfId="0" applyFont="1" applyBorder="1"/>
    <xf numFmtId="0" fontId="36" fillId="0" borderId="0" xfId="49" applyFont="1">
      <alignment vertical="center"/>
    </xf>
    <xf numFmtId="0" fontId="36" fillId="0" borderId="0" xfId="49" applyFont="1" applyAlignment="1">
      <alignment horizontal="center" vertical="center"/>
    </xf>
    <xf numFmtId="0" fontId="36" fillId="0" borderId="21" xfId="49" applyFont="1" applyBorder="1" applyAlignment="1">
      <alignment horizontal="center" vertical="center"/>
    </xf>
    <xf numFmtId="0" fontId="36" fillId="0" borderId="12" xfId="0" applyFont="1" applyBorder="1" applyAlignment="1">
      <alignment horizontal="center" vertical="center" wrapText="1"/>
    </xf>
    <xf numFmtId="0" fontId="42" fillId="0" borderId="0" xfId="49" applyFont="1">
      <alignment vertical="center"/>
    </xf>
    <xf numFmtId="0" fontId="36" fillId="0" borderId="21" xfId="0" applyFont="1" applyBorder="1" applyAlignment="1">
      <alignment horizontal="center" vertical="center"/>
    </xf>
    <xf numFmtId="49" fontId="36" fillId="0" borderId="21" xfId="0" applyNumberFormat="1" applyFont="1" applyBorder="1" applyAlignment="1">
      <alignment horizontal="center" vertical="center"/>
    </xf>
    <xf numFmtId="0" fontId="36" fillId="0" borderId="0" xfId="49" applyFont="1" applyAlignment="1"/>
    <xf numFmtId="0" fontId="19" fillId="0" borderId="0" xfId="0" applyFont="1" applyAlignment="1">
      <alignment horizontal="left" vertical="center"/>
    </xf>
    <xf numFmtId="0" fontId="6" fillId="0" borderId="26" xfId="0" applyFont="1" applyBorder="1"/>
    <xf numFmtId="0" fontId="6" fillId="0" borderId="47" xfId="0" applyFont="1" applyBorder="1"/>
    <xf numFmtId="179" fontId="19" fillId="25" borderId="47" xfId="0" applyNumberFormat="1" applyFont="1" applyFill="1" applyBorder="1" applyAlignment="1" applyProtection="1">
      <alignment vertical="center"/>
      <protection locked="0"/>
    </xf>
    <xf numFmtId="179" fontId="19" fillId="25" borderId="46" xfId="0" applyNumberFormat="1" applyFont="1" applyFill="1" applyBorder="1" applyAlignment="1" applyProtection="1">
      <alignment vertical="center"/>
      <protection locked="0"/>
    </xf>
    <xf numFmtId="179" fontId="47" fillId="0" borderId="47" xfId="0" applyNumberFormat="1" applyFont="1" applyBorder="1" applyAlignment="1">
      <alignment vertical="center"/>
    </xf>
    <xf numFmtId="0" fontId="19" fillId="0" borderId="11" xfId="0" applyFont="1" applyBorder="1" applyAlignment="1">
      <alignment horizontal="right" vertical="center"/>
    </xf>
    <xf numFmtId="0" fontId="19" fillId="0" borderId="57" xfId="0" applyFont="1" applyBorder="1" applyAlignment="1">
      <alignment horizontal="right" vertical="center"/>
    </xf>
    <xf numFmtId="0" fontId="19" fillId="0" borderId="58" xfId="0" applyFont="1" applyBorder="1" applyAlignment="1">
      <alignment horizontal="right" vertical="center"/>
    </xf>
    <xf numFmtId="0" fontId="19" fillId="0" borderId="59" xfId="0" applyFont="1" applyBorder="1" applyAlignment="1">
      <alignment horizontal="right" vertical="center"/>
    </xf>
    <xf numFmtId="0" fontId="19" fillId="0" borderId="60" xfId="0" applyFont="1" applyBorder="1" applyAlignment="1">
      <alignment horizontal="right" vertical="center"/>
    </xf>
    <xf numFmtId="0" fontId="42" fillId="0" borderId="11" xfId="51" applyFont="1" applyBorder="1" applyAlignment="1">
      <alignment horizontal="left"/>
    </xf>
    <xf numFmtId="0" fontId="42" fillId="0" borderId="14" xfId="51" applyFont="1" applyBorder="1" applyAlignment="1">
      <alignment horizontal="left"/>
    </xf>
    <xf numFmtId="0" fontId="42" fillId="0" borderId="16" xfId="51" applyFont="1" applyBorder="1" applyAlignment="1">
      <alignment horizontal="left"/>
    </xf>
    <xf numFmtId="0" fontId="25" fillId="0" borderId="0" xfId="0" applyFont="1" applyAlignment="1">
      <alignment vertical="center" wrapText="1"/>
    </xf>
    <xf numFmtId="193" fontId="19" fillId="25" borderId="17" xfId="34" applyNumberFormat="1" applyFont="1" applyFill="1" applyBorder="1" applyAlignment="1" applyProtection="1">
      <alignment horizontal="right"/>
      <protection locked="0"/>
    </xf>
    <xf numFmtId="193" fontId="19" fillId="25" borderId="17" xfId="51" applyNumberFormat="1" applyFont="1" applyFill="1" applyBorder="1" applyProtection="1">
      <protection locked="0"/>
    </xf>
    <xf numFmtId="193" fontId="19" fillId="25" borderId="15" xfId="51" applyNumberFormat="1" applyFont="1" applyFill="1" applyBorder="1" applyAlignment="1" applyProtection="1">
      <alignment horizontal="right"/>
      <protection locked="0"/>
    </xf>
    <xf numFmtId="193" fontId="19" fillId="25" borderId="17" xfId="51" applyNumberFormat="1" applyFont="1" applyFill="1" applyBorder="1" applyAlignment="1" applyProtection="1">
      <alignment horizontal="right"/>
      <protection locked="0"/>
    </xf>
    <xf numFmtId="0" fontId="47" fillId="0" borderId="32" xfId="0" applyFont="1" applyBorder="1" applyAlignment="1">
      <alignment horizontal="left" vertical="center" wrapText="1"/>
    </xf>
    <xf numFmtId="0" fontId="0" fillId="0" borderId="0" xfId="0" applyAlignment="1">
      <alignment horizontal="left"/>
    </xf>
    <xf numFmtId="0" fontId="19" fillId="31" borderId="14" xfId="51" applyFont="1" applyFill="1" applyBorder="1" applyAlignment="1">
      <alignment horizontal="right"/>
    </xf>
    <xf numFmtId="193" fontId="19" fillId="25" borderId="15" xfId="51" applyNumberFormat="1" applyFont="1" applyFill="1" applyBorder="1" applyProtection="1">
      <protection locked="0"/>
    </xf>
    <xf numFmtId="0" fontId="52" fillId="0" borderId="0" xfId="0" applyFont="1"/>
    <xf numFmtId="186" fontId="42" fillId="0" borderId="46" xfId="48" applyNumberFormat="1" applyFont="1" applyBorder="1" applyAlignment="1">
      <alignment horizontal="center" vertical="center" shrinkToFit="1"/>
    </xf>
    <xf numFmtId="186" fontId="42" fillId="0" borderId="46" xfId="48" applyNumberFormat="1" applyFont="1" applyBorder="1" applyAlignment="1">
      <alignment horizontal="center" vertical="center" wrapText="1"/>
    </xf>
    <xf numFmtId="186" fontId="42" fillId="0" borderId="47" xfId="48" applyNumberFormat="1" applyFont="1" applyBorder="1" applyAlignment="1">
      <alignment horizontal="center" vertical="center" shrinkToFit="1"/>
    </xf>
    <xf numFmtId="186" fontId="42" fillId="0" borderId="47" xfId="48" applyNumberFormat="1" applyFont="1" applyBorder="1" applyAlignment="1">
      <alignment horizontal="center" vertical="center" wrapText="1" shrinkToFit="1"/>
    </xf>
    <xf numFmtId="0" fontId="42" fillId="0" borderId="46" xfId="48" applyFont="1" applyBorder="1" applyAlignment="1">
      <alignment horizontal="center" vertical="center" wrapText="1"/>
    </xf>
    <xf numFmtId="0" fontId="33" fillId="0" borderId="62" xfId="0" applyFont="1" applyBorder="1" applyAlignment="1">
      <alignment horizontal="right"/>
    </xf>
    <xf numFmtId="0" fontId="66" fillId="32" borderId="0" xfId="0" applyFont="1" applyFill="1"/>
    <xf numFmtId="0" fontId="0" fillId="32" borderId="0" xfId="0" applyFill="1"/>
    <xf numFmtId="0" fontId="19" fillId="0" borderId="29" xfId="0" applyFont="1" applyBorder="1" applyAlignment="1">
      <alignment horizontal="center" wrapText="1"/>
    </xf>
    <xf numFmtId="0" fontId="47" fillId="0" borderId="63" xfId="0" applyFont="1" applyBorder="1" applyAlignment="1">
      <alignment vertical="center" wrapText="1"/>
    </xf>
    <xf numFmtId="0" fontId="6" fillId="0" borderId="0" xfId="52">
      <alignment vertical="center"/>
    </xf>
    <xf numFmtId="0" fontId="6" fillId="0" borderId="43" xfId="52" applyBorder="1" applyAlignment="1">
      <alignment horizontal="center" vertical="center"/>
    </xf>
    <xf numFmtId="0" fontId="6" fillId="0" borderId="65" xfId="52" applyBorder="1" applyAlignment="1">
      <alignment horizontal="center" vertical="center"/>
    </xf>
    <xf numFmtId="0" fontId="6" fillId="0" borderId="43" xfId="52" applyBorder="1">
      <alignment vertical="center"/>
    </xf>
    <xf numFmtId="0" fontId="6" fillId="0" borderId="65" xfId="52" applyBorder="1">
      <alignment vertical="center"/>
    </xf>
    <xf numFmtId="0" fontId="6" fillId="0" borderId="37" xfId="52" applyBorder="1">
      <alignment vertical="center"/>
    </xf>
    <xf numFmtId="0" fontId="6" fillId="0" borderId="67" xfId="52" applyBorder="1">
      <alignment vertical="center"/>
    </xf>
    <xf numFmtId="0" fontId="6" fillId="0" borderId="68" xfId="52" applyBorder="1">
      <alignment vertical="center"/>
    </xf>
    <xf numFmtId="0" fontId="6" fillId="0" borderId="69" xfId="52" applyBorder="1">
      <alignment vertical="center"/>
    </xf>
    <xf numFmtId="0" fontId="6" fillId="0" borderId="70" xfId="52" applyBorder="1">
      <alignment vertical="center"/>
    </xf>
    <xf numFmtId="0" fontId="6" fillId="0" borderId="71" xfId="52" applyBorder="1">
      <alignment vertical="center"/>
    </xf>
    <xf numFmtId="0" fontId="6" fillId="0" borderId="73" xfId="52" applyBorder="1">
      <alignment vertical="center"/>
    </xf>
    <xf numFmtId="0" fontId="6" fillId="0" borderId="53" xfId="52" applyBorder="1">
      <alignment vertical="center"/>
    </xf>
    <xf numFmtId="0" fontId="6" fillId="0" borderId="74" xfId="52" applyBorder="1">
      <alignment vertical="center"/>
    </xf>
    <xf numFmtId="0" fontId="6" fillId="0" borderId="44" xfId="52" applyBorder="1">
      <alignment vertical="center"/>
    </xf>
    <xf numFmtId="0" fontId="6" fillId="0" borderId="66" xfId="52" applyBorder="1">
      <alignment vertical="center"/>
    </xf>
    <xf numFmtId="0" fontId="57" fillId="0" borderId="0" xfId="0" applyFont="1"/>
    <xf numFmtId="0" fontId="6" fillId="0" borderId="0" xfId="0" applyFont="1" applyAlignment="1">
      <alignment vertical="center"/>
    </xf>
    <xf numFmtId="0" fontId="33" fillId="0" borderId="0" xfId="0" applyFont="1" applyAlignment="1">
      <alignment horizontal="right"/>
    </xf>
    <xf numFmtId="192" fontId="48" fillId="0" borderId="46" xfId="0" applyNumberFormat="1" applyFont="1" applyBorder="1" applyAlignment="1">
      <alignment horizontal="center" vertical="center" shrinkToFit="1"/>
    </xf>
    <xf numFmtId="192" fontId="48" fillId="0" borderId="46" xfId="0" applyNumberFormat="1" applyFont="1" applyBorder="1" applyAlignment="1">
      <alignment horizontal="center" vertical="center"/>
    </xf>
    <xf numFmtId="0" fontId="70" fillId="0" borderId="0" xfId="0" applyFont="1"/>
    <xf numFmtId="0" fontId="50" fillId="0" borderId="0" xfId="0" applyFont="1"/>
    <xf numFmtId="178" fontId="33" fillId="0" borderId="0" xfId="0" applyNumberFormat="1" applyFont="1"/>
    <xf numFmtId="177" fontId="33" fillId="0" borderId="0" xfId="0" applyNumberFormat="1" applyFont="1"/>
    <xf numFmtId="0" fontId="72" fillId="0" borderId="0" xfId="0" applyFont="1"/>
    <xf numFmtId="178" fontId="72" fillId="0" borderId="0" xfId="0" applyNumberFormat="1" applyFont="1" applyAlignment="1">
      <alignment wrapText="1"/>
    </xf>
    <xf numFmtId="178" fontId="72" fillId="0" borderId="0" xfId="0" applyNumberFormat="1" applyFont="1"/>
    <xf numFmtId="178" fontId="73" fillId="0" borderId="0" xfId="0" applyNumberFormat="1" applyFont="1" applyAlignment="1">
      <alignment horizontal="center"/>
    </xf>
    <xf numFmtId="177" fontId="72" fillId="0" borderId="0" xfId="0" applyNumberFormat="1" applyFont="1"/>
    <xf numFmtId="178" fontId="68" fillId="0" borderId="46" xfId="0" applyNumberFormat="1" applyFont="1" applyBorder="1" applyAlignment="1">
      <alignment horizontal="center"/>
    </xf>
    <xf numFmtId="198" fontId="50" fillId="28" borderId="46" xfId="0" quotePrefix="1" applyNumberFormat="1" applyFont="1" applyFill="1" applyBorder="1" applyAlignment="1">
      <alignment horizontal="center"/>
    </xf>
    <xf numFmtId="198" fontId="68" fillId="0" borderId="46" xfId="0" applyNumberFormat="1" applyFont="1" applyBorder="1" applyAlignment="1">
      <alignment horizontal="center"/>
    </xf>
    <xf numFmtId="0" fontId="73" fillId="0" borderId="0" xfId="0" applyFont="1" applyAlignment="1">
      <alignment horizontal="center"/>
    </xf>
    <xf numFmtId="178" fontId="72" fillId="0" borderId="0" xfId="0" quotePrefix="1" applyNumberFormat="1" applyFont="1"/>
    <xf numFmtId="0" fontId="73" fillId="0" borderId="0" xfId="0" applyFont="1" applyAlignment="1">
      <alignment horizontal="center" wrapText="1"/>
    </xf>
    <xf numFmtId="195" fontId="33" fillId="0" borderId="46" xfId="0" applyNumberFormat="1" applyFont="1" applyBorder="1" applyAlignment="1">
      <alignment horizontal="center"/>
    </xf>
    <xf numFmtId="178" fontId="50" fillId="28" borderId="46" xfId="0" applyNumberFormat="1" applyFont="1" applyFill="1" applyBorder="1"/>
    <xf numFmtId="178" fontId="68" fillId="0" borderId="50" xfId="0" applyNumberFormat="1" applyFont="1" applyBorder="1"/>
    <xf numFmtId="178" fontId="68" fillId="0" borderId="64" xfId="0" applyNumberFormat="1" applyFont="1" applyBorder="1"/>
    <xf numFmtId="178" fontId="33" fillId="0" borderId="46" xfId="0" applyNumberFormat="1" applyFont="1" applyBorder="1"/>
    <xf numFmtId="178" fontId="33" fillId="0" borderId="20" xfId="0" applyNumberFormat="1" applyFont="1" applyBorder="1"/>
    <xf numFmtId="178" fontId="33" fillId="0" borderId="77" xfId="0" applyNumberFormat="1" applyFont="1" applyBorder="1"/>
    <xf numFmtId="177" fontId="73" fillId="0" borderId="0" xfId="0" applyNumberFormat="1" applyFont="1" applyAlignment="1">
      <alignment horizontal="center" wrapText="1"/>
    </xf>
    <xf numFmtId="177" fontId="33" fillId="0" borderId="77" xfId="0" applyNumberFormat="1" applyFont="1" applyBorder="1"/>
    <xf numFmtId="177" fontId="74" fillId="0" borderId="0" xfId="0" applyNumberFormat="1" applyFont="1"/>
    <xf numFmtId="0" fontId="74" fillId="0" borderId="0" xfId="0" applyFont="1"/>
    <xf numFmtId="178" fontId="33" fillId="0" borderId="78" xfId="0" applyNumberFormat="1" applyFont="1" applyBorder="1"/>
    <xf numFmtId="195" fontId="69" fillId="0" borderId="19" xfId="0" applyNumberFormat="1" applyFont="1" applyBorder="1" applyAlignment="1">
      <alignment horizontal="center" vertical="center"/>
    </xf>
    <xf numFmtId="0" fontId="69" fillId="0" borderId="79" xfId="0" applyFont="1" applyBorder="1" applyAlignment="1">
      <alignment horizontal="center"/>
    </xf>
    <xf numFmtId="0" fontId="42" fillId="0" borderId="0" xfId="0" applyFont="1" applyAlignment="1">
      <alignment vertical="center"/>
    </xf>
    <xf numFmtId="0" fontId="42" fillId="0" borderId="17" xfId="0" applyFont="1" applyBorder="1" applyAlignment="1">
      <alignment vertical="center"/>
    </xf>
    <xf numFmtId="0" fontId="42" fillId="0" borderId="0" xfId="0" applyFont="1" applyAlignment="1">
      <alignment horizontal="center" vertical="center"/>
    </xf>
    <xf numFmtId="0" fontId="76" fillId="0" borderId="0" xfId="0" applyFont="1" applyAlignment="1">
      <alignment vertical="center"/>
    </xf>
    <xf numFmtId="0" fontId="76" fillId="0" borderId="0" xfId="0" applyFont="1" applyAlignment="1">
      <alignment horizontal="center" vertical="center"/>
    </xf>
    <xf numFmtId="0" fontId="19" fillId="0" borderId="0" xfId="0" applyFont="1" applyAlignment="1">
      <alignment horizontal="left"/>
    </xf>
    <xf numFmtId="0" fontId="42" fillId="31" borderId="36" xfId="0" applyFont="1" applyFill="1" applyBorder="1" applyAlignment="1">
      <alignment vertical="center"/>
    </xf>
    <xf numFmtId="199" fontId="33" fillId="31" borderId="0" xfId="0" applyNumberFormat="1" applyFont="1" applyFill="1" applyAlignment="1" applyProtection="1">
      <alignment horizontal="center" vertical="center"/>
      <protection locked="0"/>
    </xf>
    <xf numFmtId="0" fontId="42" fillId="31" borderId="0" xfId="0" applyFont="1" applyFill="1" applyAlignment="1">
      <alignment vertical="center"/>
    </xf>
    <xf numFmtId="0" fontId="42" fillId="31" borderId="57" xfId="0" applyFont="1" applyFill="1" applyBorder="1" applyAlignment="1">
      <alignment vertical="center"/>
    </xf>
    <xf numFmtId="0" fontId="42" fillId="31" borderId="12" xfId="0" applyFont="1" applyFill="1" applyBorder="1" applyAlignment="1">
      <alignment vertical="center"/>
    </xf>
    <xf numFmtId="0" fontId="42" fillId="0" borderId="80" xfId="0" applyFont="1" applyBorder="1" applyAlignment="1">
      <alignment vertical="center"/>
    </xf>
    <xf numFmtId="199" fontId="33" fillId="31" borderId="16" xfId="0" applyNumberFormat="1" applyFont="1" applyFill="1" applyBorder="1" applyAlignment="1" applyProtection="1">
      <alignment horizontal="center" vertical="center"/>
      <protection locked="0"/>
    </xf>
    <xf numFmtId="0" fontId="42" fillId="31" borderId="80" xfId="0" applyFont="1" applyFill="1" applyBorder="1" applyAlignment="1">
      <alignment vertical="center"/>
    </xf>
    <xf numFmtId="0" fontId="42" fillId="0" borderId="57" xfId="0" applyFont="1" applyBorder="1" applyAlignment="1">
      <alignment vertical="center"/>
    </xf>
    <xf numFmtId="199" fontId="33" fillId="31" borderId="80" xfId="0" applyNumberFormat="1" applyFont="1" applyFill="1" applyBorder="1" applyAlignment="1" applyProtection="1">
      <alignment horizontal="center" vertical="center"/>
      <protection locked="0"/>
    </xf>
    <xf numFmtId="0" fontId="42" fillId="0" borderId="81" xfId="0" applyFont="1" applyBorder="1" applyAlignment="1">
      <alignment vertical="center"/>
    </xf>
    <xf numFmtId="0" fontId="42" fillId="0" borderId="82" xfId="0" applyFont="1" applyBorder="1" applyAlignment="1">
      <alignment vertical="center"/>
    </xf>
    <xf numFmtId="0" fontId="42" fillId="0" borderId="52" xfId="0" applyFont="1" applyBorder="1" applyAlignment="1">
      <alignment vertical="center"/>
    </xf>
    <xf numFmtId="0" fontId="42" fillId="0" borderId="83" xfId="0" applyFont="1" applyBorder="1" applyAlignment="1">
      <alignment vertical="center"/>
    </xf>
    <xf numFmtId="0" fontId="42" fillId="0" borderId="84" xfId="0" applyFont="1" applyBorder="1" applyAlignment="1">
      <alignment vertical="center"/>
    </xf>
    <xf numFmtId="199" fontId="33" fillId="31" borderId="84" xfId="0" applyNumberFormat="1" applyFont="1" applyFill="1" applyBorder="1" applyAlignment="1" applyProtection="1">
      <alignment horizontal="center" vertical="center"/>
      <protection locked="0"/>
    </xf>
    <xf numFmtId="0" fontId="50" fillId="0" borderId="0" xfId="0" applyFont="1" applyAlignment="1">
      <alignment vertical="center"/>
    </xf>
    <xf numFmtId="0" fontId="88" fillId="0" borderId="0" xfId="0" applyFont="1"/>
    <xf numFmtId="38" fontId="19" fillId="25" borderId="32" xfId="34" applyFont="1" applyFill="1" applyBorder="1" applyAlignment="1" applyProtection="1">
      <alignment vertical="center" wrapText="1"/>
      <protection locked="0"/>
    </xf>
    <xf numFmtId="0" fontId="0" fillId="31" borderId="0" xfId="0" applyFill="1"/>
    <xf numFmtId="0" fontId="19" fillId="31" borderId="0" xfId="0" applyFont="1" applyFill="1"/>
    <xf numFmtId="0" fontId="39" fillId="32" borderId="0" xfId="0" applyFont="1" applyFill="1" applyAlignment="1">
      <alignment vertical="center"/>
    </xf>
    <xf numFmtId="0" fontId="36" fillId="32" borderId="0" xfId="0" applyFont="1" applyFill="1"/>
    <xf numFmtId="0" fontId="0" fillId="0" borderId="0" xfId="52" applyFont="1">
      <alignment vertical="center"/>
    </xf>
    <xf numFmtId="0" fontId="6" fillId="0" borderId="46" xfId="0" applyFont="1" applyBorder="1"/>
    <xf numFmtId="0" fontId="67" fillId="0" borderId="0" xfId="0" applyFont="1"/>
    <xf numFmtId="0" fontId="6" fillId="0" borderId="46" xfId="0" applyFont="1" applyBorder="1" applyAlignment="1">
      <alignment horizontal="center" vertical="center"/>
    </xf>
    <xf numFmtId="0" fontId="0" fillId="0" borderId="46" xfId="0" applyBorder="1" applyAlignment="1">
      <alignment horizontal="center" vertical="center"/>
    </xf>
    <xf numFmtId="0" fontId="0" fillId="33" borderId="31" xfId="0" applyFill="1" applyBorder="1" applyAlignment="1">
      <alignment horizontal="center" vertical="center"/>
    </xf>
    <xf numFmtId="0" fontId="6" fillId="0" borderId="57" xfId="0" applyFont="1" applyBorder="1"/>
    <xf numFmtId="0" fontId="6" fillId="0" borderId="36" xfId="0" applyFont="1" applyBorder="1"/>
    <xf numFmtId="0" fontId="0" fillId="0" borderId="46" xfId="0" applyBorder="1" applyAlignment="1">
      <alignment horizontal="center"/>
    </xf>
    <xf numFmtId="0" fontId="0" fillId="0" borderId="14" xfId="0" applyBorder="1" applyAlignment="1">
      <alignment horizontal="center"/>
    </xf>
    <xf numFmtId="0" fontId="33" fillId="0" borderId="16" xfId="0" applyFont="1" applyBorder="1" applyAlignment="1">
      <alignment vertical="top"/>
    </xf>
    <xf numFmtId="0" fontId="33" fillId="0" borderId="17" xfId="0" applyFont="1" applyBorder="1" applyAlignment="1">
      <alignment vertical="top"/>
    </xf>
    <xf numFmtId="0" fontId="43" fillId="0" borderId="26" xfId="0" applyFont="1" applyBorder="1" applyAlignment="1">
      <alignment horizontal="center" vertical="center" wrapText="1"/>
    </xf>
    <xf numFmtId="0" fontId="43" fillId="0" borderId="47" xfId="0" applyFont="1" applyBorder="1" applyAlignment="1">
      <alignment horizontal="center" vertical="center" wrapText="1"/>
    </xf>
    <xf numFmtId="0" fontId="43" fillId="0" borderId="0" xfId="0" applyFont="1" applyAlignment="1">
      <alignment vertical="center"/>
    </xf>
    <xf numFmtId="0" fontId="43" fillId="0" borderId="0" xfId="0" applyFont="1"/>
    <xf numFmtId="0" fontId="43" fillId="0" borderId="26" xfId="0" applyFont="1" applyBorder="1" applyAlignment="1">
      <alignment horizontal="center" vertical="center" textRotation="255" wrapText="1"/>
    </xf>
    <xf numFmtId="0" fontId="80" fillId="0" borderId="57" xfId="53" applyFont="1" applyBorder="1" applyAlignment="1">
      <alignment horizontal="center" wrapText="1"/>
    </xf>
    <xf numFmtId="0" fontId="43" fillId="0" borderId="26" xfId="0" applyFont="1" applyBorder="1" applyAlignment="1">
      <alignment vertical="center" shrinkToFit="1"/>
    </xf>
    <xf numFmtId="0" fontId="43" fillId="0" borderId="26" xfId="0" applyFont="1" applyBorder="1" applyAlignment="1">
      <alignment horizontal="center" vertical="center" shrinkToFit="1"/>
    </xf>
    <xf numFmtId="0" fontId="43" fillId="0" borderId="47" xfId="0" applyFont="1" applyBorder="1" applyAlignment="1">
      <alignment horizontal="center" vertical="center"/>
    </xf>
    <xf numFmtId="0" fontId="80" fillId="0" borderId="18" xfId="53" applyFont="1" applyBorder="1" applyAlignment="1">
      <alignment horizontal="center" wrapText="1"/>
    </xf>
    <xf numFmtId="0" fontId="43" fillId="0" borderId="47" xfId="53" applyFont="1" applyBorder="1" applyAlignment="1">
      <alignment horizontal="center" vertical="center" wrapText="1"/>
    </xf>
    <xf numFmtId="0" fontId="80" fillId="0" borderId="36" xfId="53" applyFont="1" applyBorder="1" applyAlignment="1">
      <alignment horizontal="center" vertical="center" wrapText="1"/>
    </xf>
    <xf numFmtId="0" fontId="43" fillId="0" borderId="47" xfId="53" applyFont="1" applyBorder="1" applyAlignment="1">
      <alignment horizontal="center" vertical="center"/>
    </xf>
    <xf numFmtId="0" fontId="43" fillId="0" borderId="15" xfId="0" applyFont="1" applyBorder="1" applyAlignment="1">
      <alignment horizontal="center" vertical="center"/>
    </xf>
    <xf numFmtId="0" fontId="43" fillId="0" borderId="17" xfId="0" applyFont="1" applyBorder="1" applyAlignment="1">
      <alignment horizontal="center" vertical="center"/>
    </xf>
    <xf numFmtId="0" fontId="43" fillId="0" borderId="88" xfId="0" applyFont="1" applyBorder="1" applyAlignment="1">
      <alignment horizontal="center" vertical="center" shrinkToFit="1"/>
    </xf>
    <xf numFmtId="0" fontId="43" fillId="0" borderId="88" xfId="0" applyFont="1" applyBorder="1" applyAlignment="1">
      <alignment vertical="center" shrinkToFit="1"/>
    </xf>
    <xf numFmtId="0" fontId="43" fillId="0" borderId="88" xfId="0" applyFont="1" applyBorder="1" applyAlignment="1">
      <alignment horizontal="right" vertical="top" shrinkToFit="1"/>
    </xf>
    <xf numFmtId="0" fontId="43" fillId="0" borderId="88" xfId="0" applyFont="1" applyBorder="1" applyAlignment="1">
      <alignment horizontal="right" vertical="center" shrinkToFit="1"/>
    </xf>
    <xf numFmtId="196" fontId="21" fillId="0" borderId="88" xfId="53" applyNumberFormat="1" applyFont="1" applyBorder="1" applyAlignment="1">
      <alignment shrinkToFit="1"/>
    </xf>
    <xf numFmtId="0" fontId="21" fillId="0" borderId="88" xfId="53" applyFont="1" applyBorder="1" applyAlignment="1">
      <alignment horizontal="center" shrinkToFit="1"/>
    </xf>
    <xf numFmtId="196" fontId="21" fillId="0" borderId="88" xfId="53" applyNumberFormat="1" applyFont="1" applyBorder="1" applyAlignment="1">
      <alignment horizontal="center" shrinkToFit="1"/>
    </xf>
    <xf numFmtId="196" fontId="21" fillId="0" borderId="89" xfId="53" applyNumberFormat="1" applyFont="1" applyBorder="1" applyAlignment="1">
      <alignment horizontal="center" shrinkToFit="1"/>
    </xf>
    <xf numFmtId="196" fontId="43" fillId="0" borderId="88" xfId="53" applyNumberFormat="1" applyFont="1" applyBorder="1" applyAlignment="1">
      <alignment horizontal="right" shrinkToFit="1"/>
    </xf>
    <xf numFmtId="0" fontId="43" fillId="0" borderId="55" xfId="0" applyFont="1" applyBorder="1" applyAlignment="1">
      <alignment vertical="center" shrinkToFit="1"/>
    </xf>
    <xf numFmtId="0" fontId="43" fillId="0" borderId="90" xfId="0" applyFont="1" applyBorder="1" applyAlignment="1">
      <alignment horizontal="center" vertical="center" shrinkToFit="1"/>
    </xf>
    <xf numFmtId="0" fontId="43" fillId="0" borderId="91" xfId="0" applyFont="1" applyBorder="1" applyAlignment="1" applyProtection="1">
      <alignment horizontal="center" vertical="center" shrinkToFit="1"/>
      <protection locked="0"/>
    </xf>
    <xf numFmtId="0" fontId="0" fillId="0" borderId="26" xfId="0" applyBorder="1"/>
    <xf numFmtId="0" fontId="43" fillId="0" borderId="26" xfId="0" applyFont="1" applyBorder="1" applyAlignment="1">
      <alignment vertical="center" wrapText="1"/>
    </xf>
    <xf numFmtId="0" fontId="0" fillId="0" borderId="47" xfId="0" applyBorder="1"/>
    <xf numFmtId="0" fontId="43" fillId="0" borderId="47" xfId="0" applyFont="1" applyBorder="1" applyAlignment="1">
      <alignment vertical="center" shrinkToFit="1"/>
    </xf>
    <xf numFmtId="0" fontId="0" fillId="0" borderId="47" xfId="0" applyBorder="1" applyAlignment="1">
      <alignment vertical="center" wrapText="1"/>
    </xf>
    <xf numFmtId="0" fontId="43" fillId="0" borderId="47" xfId="0" applyFont="1" applyBorder="1" applyAlignment="1">
      <alignment horizontal="right" vertical="center" shrinkToFit="1"/>
    </xf>
    <xf numFmtId="0" fontId="0" fillId="0" borderId="26" xfId="0" applyBorder="1" applyAlignment="1">
      <alignment vertical="center" wrapText="1"/>
    </xf>
    <xf numFmtId="0" fontId="80" fillId="0" borderId="26" xfId="0" applyFont="1" applyBorder="1" applyAlignment="1">
      <alignment horizontal="right" vertical="center" shrinkToFit="1"/>
    </xf>
    <xf numFmtId="0" fontId="19" fillId="31" borderId="11" xfId="51" applyFont="1" applyFill="1" applyBorder="1" applyAlignment="1">
      <alignment horizontal="center"/>
    </xf>
    <xf numFmtId="38" fontId="36" fillId="31" borderId="11" xfId="34" applyFont="1" applyFill="1" applyBorder="1" applyAlignment="1" applyProtection="1"/>
    <xf numFmtId="0" fontId="0" fillId="34" borderId="0" xfId="0" applyFill="1" applyAlignment="1">
      <alignment horizontal="right"/>
    </xf>
    <xf numFmtId="201" fontId="0" fillId="32" borderId="92" xfId="0" applyNumberFormat="1" applyFill="1" applyBorder="1" applyAlignment="1">
      <alignment horizontal="right" vertical="center" shrinkToFit="1"/>
    </xf>
    <xf numFmtId="202" fontId="0" fillId="0" borderId="92" xfId="0" applyNumberFormat="1" applyBorder="1" applyAlignment="1">
      <alignment horizontal="right" vertical="center" shrinkToFit="1"/>
    </xf>
    <xf numFmtId="202" fontId="0" fillId="32" borderId="92" xfId="0" applyNumberFormat="1" applyFill="1" applyBorder="1" applyAlignment="1" applyProtection="1">
      <alignment horizontal="center" vertical="center" shrinkToFit="1"/>
      <protection locked="0"/>
    </xf>
    <xf numFmtId="202" fontId="0" fillId="0" borderId="92" xfId="0" applyNumberFormat="1" applyBorder="1" applyAlignment="1">
      <alignment horizontal="center" vertical="center" shrinkToFit="1"/>
    </xf>
    <xf numFmtId="38" fontId="0" fillId="32" borderId="92" xfId="0" applyNumberFormat="1" applyFill="1" applyBorder="1" applyAlignment="1" applyProtection="1">
      <alignment horizontal="distributed" vertical="center" shrinkToFit="1"/>
      <protection locked="0"/>
    </xf>
    <xf numFmtId="205" fontId="0" fillId="32" borderId="92" xfId="0" applyNumberFormat="1" applyFill="1" applyBorder="1" applyAlignment="1" applyProtection="1">
      <alignment horizontal="distributed" vertical="center" shrinkToFit="1"/>
      <protection locked="0"/>
    </xf>
    <xf numFmtId="196" fontId="6" fillId="32" borderId="92" xfId="53" applyNumberFormat="1" applyFont="1" applyFill="1" applyBorder="1" applyAlignment="1" applyProtection="1">
      <alignment horizontal="center" vertical="center" shrinkToFit="1"/>
      <protection locked="0"/>
    </xf>
    <xf numFmtId="0" fontId="6" fillId="32" borderId="92" xfId="53" applyFont="1" applyFill="1" applyBorder="1" applyAlignment="1">
      <alignment horizontal="center" vertical="center" shrinkToFit="1"/>
    </xf>
    <xf numFmtId="196" fontId="0" fillId="0" borderId="93" xfId="53" applyNumberFormat="1" applyFont="1" applyBorder="1" applyAlignment="1">
      <alignment horizontal="center" vertical="center" shrinkToFit="1"/>
    </xf>
    <xf numFmtId="186" fontId="6" fillId="32" borderId="92" xfId="53" applyNumberFormat="1" applyFont="1" applyFill="1" applyBorder="1" applyAlignment="1" applyProtection="1">
      <alignment horizontal="center" vertical="center" shrinkToFit="1"/>
      <protection locked="0"/>
    </xf>
    <xf numFmtId="0" fontId="0" fillId="0" borderId="91" xfId="0" applyBorder="1" applyAlignment="1" applyProtection="1">
      <alignment horizontal="center" vertical="center" shrinkToFit="1"/>
      <protection locked="0"/>
    </xf>
    <xf numFmtId="49" fontId="1" fillId="32" borderId="92" xfId="48" applyNumberFormat="1" applyFont="1" applyFill="1" applyBorder="1" applyAlignment="1" applyProtection="1">
      <alignment vertical="center" wrapText="1"/>
      <protection locked="0"/>
    </xf>
    <xf numFmtId="197" fontId="6" fillId="32" borderId="92" xfId="0" applyNumberFormat="1" applyFont="1" applyFill="1" applyBorder="1" applyAlignment="1" applyProtection="1">
      <alignment horizontal="center" vertical="center" shrinkToFit="1"/>
      <protection locked="0"/>
    </xf>
    <xf numFmtId="177" fontId="6" fillId="0" borderId="92" xfId="0" applyNumberFormat="1" applyFont="1" applyBorder="1" applyAlignment="1">
      <alignment vertical="center" shrinkToFit="1"/>
    </xf>
    <xf numFmtId="177" fontId="6" fillId="32" borderId="92" xfId="0" applyNumberFormat="1" applyFont="1" applyFill="1" applyBorder="1" applyAlignment="1" applyProtection="1">
      <alignment vertical="center" shrinkToFit="1"/>
      <protection locked="0"/>
    </xf>
    <xf numFmtId="177" fontId="6" fillId="32" borderId="92" xfId="0" applyNumberFormat="1" applyFont="1" applyFill="1" applyBorder="1" applyAlignment="1" applyProtection="1">
      <alignment horizontal="right" vertical="center" shrinkToFit="1"/>
      <protection locked="0"/>
    </xf>
    <xf numFmtId="186" fontId="6" fillId="0" borderId="92" xfId="0" applyNumberFormat="1" applyFont="1" applyBorder="1" applyAlignment="1">
      <alignment vertical="center"/>
    </xf>
    <xf numFmtId="195" fontId="6" fillId="0" borderId="92" xfId="0" applyNumberFormat="1" applyFont="1" applyBorder="1" applyAlignment="1">
      <alignment vertical="center" shrinkToFit="1"/>
    </xf>
    <xf numFmtId="195" fontId="6" fillId="32" borderId="92" xfId="0" applyNumberFormat="1" applyFont="1" applyFill="1" applyBorder="1" applyAlignment="1" applyProtection="1">
      <alignment horizontal="center" vertical="center" shrinkToFit="1"/>
      <protection locked="0"/>
    </xf>
    <xf numFmtId="194" fontId="6" fillId="32" borderId="92" xfId="0" applyNumberFormat="1" applyFont="1" applyFill="1" applyBorder="1" applyAlignment="1" applyProtection="1">
      <alignment horizontal="center" vertical="center" shrinkToFit="1"/>
      <protection locked="0"/>
    </xf>
    <xf numFmtId="185" fontId="19" fillId="25" borderId="27" xfId="0" applyNumberFormat="1" applyFont="1" applyFill="1" applyBorder="1" applyAlignment="1" applyProtection="1">
      <alignment horizontal="center" vertical="center"/>
      <protection locked="0"/>
    </xf>
    <xf numFmtId="185" fontId="19" fillId="25" borderId="61" xfId="0" applyNumberFormat="1" applyFont="1" applyFill="1" applyBorder="1" applyAlignment="1" applyProtection="1">
      <alignment horizontal="center" vertical="center"/>
      <protection locked="0"/>
    </xf>
    <xf numFmtId="0" fontId="0" fillId="34" borderId="46" xfId="0" applyFill="1" applyBorder="1" applyAlignment="1">
      <alignment horizontal="center" vertical="center"/>
    </xf>
    <xf numFmtId="3" fontId="77" fillId="34" borderId="46" xfId="0" applyNumberFormat="1" applyFont="1" applyFill="1" applyBorder="1" applyAlignment="1">
      <alignment horizontal="right" vertical="center"/>
    </xf>
    <xf numFmtId="0" fontId="0" fillId="34" borderId="0" xfId="0" applyFill="1"/>
    <xf numFmtId="0" fontId="0" fillId="34" borderId="0" xfId="0" applyFill="1" applyAlignment="1">
      <alignment vertical="top"/>
    </xf>
    <xf numFmtId="0" fontId="6" fillId="0" borderId="0" xfId="0" applyFont="1" applyAlignment="1">
      <alignment horizontal="center"/>
    </xf>
    <xf numFmtId="0" fontId="19" fillId="0" borderId="23" xfId="0" applyFont="1" applyBorder="1" applyAlignment="1">
      <alignment horizontal="center"/>
    </xf>
    <xf numFmtId="0" fontId="6" fillId="34" borderId="0" xfId="0" applyFont="1" applyFill="1"/>
    <xf numFmtId="3" fontId="6" fillId="34" borderId="0" xfId="0" applyNumberFormat="1" applyFont="1" applyFill="1" applyAlignment="1">
      <alignment horizontal="center"/>
    </xf>
    <xf numFmtId="0" fontId="51" fillId="0" borderId="0" xfId="0" applyFont="1" applyAlignment="1">
      <alignment vertical="center" shrinkToFit="1"/>
    </xf>
    <xf numFmtId="0" fontId="51" fillId="0" borderId="94" xfId="0" applyFont="1" applyBorder="1" applyAlignment="1">
      <alignment vertical="center" shrinkToFit="1"/>
    </xf>
    <xf numFmtId="0" fontId="0" fillId="34" borderId="14" xfId="0" applyFill="1" applyBorder="1" applyAlignment="1">
      <alignment horizontal="center" vertical="center"/>
    </xf>
    <xf numFmtId="3" fontId="77" fillId="34" borderId="14" xfId="0" applyNumberFormat="1" applyFont="1" applyFill="1" applyBorder="1" applyAlignment="1">
      <alignment horizontal="center" vertical="center"/>
    </xf>
    <xf numFmtId="185" fontId="90" fillId="0" borderId="46" xfId="0" applyNumberFormat="1" applyFont="1" applyBorder="1" applyAlignment="1">
      <alignment vertical="center" shrinkToFit="1"/>
    </xf>
    <xf numFmtId="179" fontId="90" fillId="0" borderId="46" xfId="0" applyNumberFormat="1" applyFont="1" applyBorder="1" applyAlignment="1">
      <alignment vertical="center" shrinkToFit="1"/>
    </xf>
    <xf numFmtId="185" fontId="90" fillId="0" borderId="20" xfId="0" applyNumberFormat="1" applyFont="1" applyBorder="1" applyAlignment="1">
      <alignment vertical="center" shrinkToFit="1"/>
    </xf>
    <xf numFmtId="188" fontId="90" fillId="0" borderId="95" xfId="0" applyNumberFormat="1" applyFont="1" applyBorder="1" applyAlignment="1">
      <alignment vertical="center" shrinkToFit="1"/>
    </xf>
    <xf numFmtId="179" fontId="90" fillId="0" borderId="21" xfId="0" applyNumberFormat="1" applyFont="1" applyBorder="1" applyAlignment="1">
      <alignment vertical="center" shrinkToFit="1"/>
    </xf>
    <xf numFmtId="185" fontId="90" fillId="0" borderId="80" xfId="0" applyNumberFormat="1" applyFont="1" applyBorder="1" applyAlignment="1">
      <alignment vertical="center" shrinkToFit="1"/>
    </xf>
    <xf numFmtId="185" fontId="90" fillId="0" borderId="21" xfId="0" applyNumberFormat="1" applyFont="1" applyBorder="1" applyAlignment="1">
      <alignment vertical="center" shrinkToFit="1"/>
    </xf>
    <xf numFmtId="0" fontId="90" fillId="0" borderId="87" xfId="0" applyFont="1" applyBorder="1"/>
    <xf numFmtId="187" fontId="90" fillId="0" borderId="46" xfId="0" applyNumberFormat="1" applyFont="1" applyBorder="1" applyAlignment="1">
      <alignment shrinkToFit="1"/>
    </xf>
    <xf numFmtId="187" fontId="90" fillId="0" borderId="20" xfId="0" applyNumberFormat="1" applyFont="1" applyBorder="1" applyAlignment="1">
      <alignment shrinkToFit="1"/>
    </xf>
    <xf numFmtId="188" fontId="90" fillId="0" borderId="95" xfId="0" applyNumberFormat="1" applyFont="1" applyBorder="1" applyAlignment="1">
      <alignment shrinkToFit="1"/>
    </xf>
    <xf numFmtId="187" fontId="90" fillId="0" borderId="21" xfId="0" applyNumberFormat="1" applyFont="1" applyBorder="1" applyAlignment="1">
      <alignment shrinkToFit="1"/>
    </xf>
    <xf numFmtId="3" fontId="38" fillId="0" borderId="96" xfId="54" applyNumberFormat="1" applyFont="1" applyBorder="1" applyAlignment="1">
      <alignment horizontal="center"/>
    </xf>
    <xf numFmtId="0" fontId="65" fillId="0" borderId="0" xfId="54" applyFont="1"/>
    <xf numFmtId="0" fontId="58" fillId="0" borderId="0" xfId="54" applyFont="1"/>
    <xf numFmtId="0" fontId="55" fillId="0" borderId="0" xfId="54" applyFont="1" applyAlignment="1">
      <alignment horizontal="center"/>
    </xf>
    <xf numFmtId="0" fontId="56" fillId="0" borderId="0" xfId="54" applyFont="1"/>
    <xf numFmtId="0" fontId="56" fillId="0" borderId="0" xfId="54" applyFont="1" applyAlignment="1">
      <alignment horizontal="centerContinuous"/>
    </xf>
    <xf numFmtId="0" fontId="55" fillId="0" borderId="0" xfId="54" applyFont="1" applyAlignment="1">
      <alignment horizontal="centerContinuous"/>
    </xf>
    <xf numFmtId="0" fontId="55" fillId="0" borderId="0" xfId="54" applyFont="1" applyAlignment="1">
      <alignment horizontal="left"/>
    </xf>
    <xf numFmtId="0" fontId="58" fillId="0" borderId="45" xfId="54" applyFont="1" applyBorder="1" applyAlignment="1">
      <alignment horizontal="right" vertical="center"/>
    </xf>
    <xf numFmtId="0" fontId="58" fillId="0" borderId="97" xfId="54" applyFont="1" applyBorder="1" applyAlignment="1">
      <alignment horizontal="right" vertical="center"/>
    </xf>
    <xf numFmtId="0" fontId="58" fillId="0" borderId="98" xfId="54" applyFont="1" applyBorder="1" applyAlignment="1">
      <alignment horizontal="center"/>
    </xf>
    <xf numFmtId="0" fontId="58" fillId="0" borderId="99" xfId="54" applyFont="1" applyBorder="1" applyAlignment="1">
      <alignment horizontal="center"/>
    </xf>
    <xf numFmtId="0" fontId="58" fillId="0" borderId="100" xfId="54" applyFont="1" applyBorder="1" applyAlignment="1">
      <alignment horizontal="center"/>
    </xf>
    <xf numFmtId="3" fontId="55" fillId="0" borderId="45" xfId="54" applyNumberFormat="1" applyFont="1" applyBorder="1" applyAlignment="1">
      <alignment horizontal="center"/>
    </xf>
    <xf numFmtId="3" fontId="55" fillId="0" borderId="20" xfId="54" applyNumberFormat="1" applyFont="1" applyBorder="1" applyAlignment="1">
      <alignment horizontal="center"/>
    </xf>
    <xf numFmtId="38" fontId="59" fillId="0" borderId="101" xfId="34" applyFont="1" applyFill="1" applyBorder="1" applyAlignment="1" applyProtection="1">
      <alignment vertical="center"/>
    </xf>
    <xf numFmtId="38" fontId="59" fillId="29" borderId="63" xfId="34" applyFont="1" applyFill="1" applyBorder="1" applyAlignment="1" applyProtection="1">
      <alignment horizontal="center" vertical="center"/>
    </xf>
    <xf numFmtId="0" fontId="91" fillId="0" borderId="0" xfId="54" applyFont="1"/>
    <xf numFmtId="0" fontId="58" fillId="0" borderId="0" xfId="54" applyFont="1" applyAlignment="1">
      <alignment horizontal="right"/>
    </xf>
    <xf numFmtId="177" fontId="55" fillId="0" borderId="0" xfId="54" applyNumberFormat="1" applyFont="1" applyAlignment="1">
      <alignment wrapText="1"/>
    </xf>
    <xf numFmtId="0" fontId="55" fillId="0" borderId="0" xfId="54" applyFont="1" applyAlignment="1">
      <alignment horizontal="right"/>
    </xf>
    <xf numFmtId="0" fontId="19" fillId="0" borderId="24" xfId="0" applyFont="1" applyBorder="1" applyAlignment="1">
      <alignment horizontal="center"/>
    </xf>
    <xf numFmtId="0" fontId="19" fillId="0" borderId="28" xfId="0" applyFont="1" applyBorder="1"/>
    <xf numFmtId="0" fontId="19" fillId="0" borderId="27" xfId="0" applyFont="1" applyBorder="1"/>
    <xf numFmtId="0" fontId="52" fillId="0" borderId="27" xfId="0" applyFont="1" applyBorder="1" applyAlignment="1">
      <alignment horizontal="right"/>
    </xf>
    <xf numFmtId="0" fontId="19" fillId="0" borderId="102" xfId="0" applyFont="1" applyBorder="1"/>
    <xf numFmtId="0" fontId="19" fillId="0" borderId="103" xfId="0" applyFont="1" applyBorder="1"/>
    <xf numFmtId="0" fontId="19" fillId="0" borderId="104" xfId="0" applyFont="1" applyBorder="1"/>
    <xf numFmtId="0" fontId="19" fillId="0" borderId="105" xfId="0" applyFont="1" applyBorder="1"/>
    <xf numFmtId="0" fontId="19" fillId="0" borderId="62" xfId="0" applyFont="1" applyBorder="1" applyAlignment="1">
      <alignment horizontal="center"/>
    </xf>
    <xf numFmtId="180" fontId="33" fillId="25" borderId="106" xfId="0" applyNumberFormat="1" applyFont="1" applyFill="1" applyBorder="1" applyAlignment="1" applyProtection="1">
      <alignment horizontal="left" wrapText="1" shrinkToFit="1"/>
      <protection locked="0"/>
    </xf>
    <xf numFmtId="180" fontId="33" fillId="25" borderId="107" xfId="0" applyNumberFormat="1" applyFont="1" applyFill="1" applyBorder="1" applyAlignment="1" applyProtection="1">
      <alignment horizontal="left" wrapText="1" shrinkToFit="1"/>
      <protection locked="0"/>
    </xf>
    <xf numFmtId="180" fontId="33" fillId="25" borderId="108" xfId="0" applyNumberFormat="1" applyFont="1" applyFill="1" applyBorder="1" applyAlignment="1" applyProtection="1">
      <alignment horizontal="left" wrapText="1" shrinkToFit="1"/>
      <protection locked="0"/>
    </xf>
    <xf numFmtId="180" fontId="33" fillId="25" borderId="109" xfId="0" applyNumberFormat="1" applyFont="1" applyFill="1" applyBorder="1" applyAlignment="1" applyProtection="1">
      <alignment horizontal="left" wrapText="1" shrinkToFit="1"/>
      <protection locked="0"/>
    </xf>
    <xf numFmtId="0" fontId="19" fillId="34" borderId="110" xfId="0" applyFont="1" applyFill="1" applyBorder="1" applyAlignment="1">
      <alignment horizontal="center" vertical="top"/>
    </xf>
    <xf numFmtId="0" fontId="19" fillId="34" borderId="111" xfId="0" applyFont="1" applyFill="1" applyBorder="1" applyAlignment="1">
      <alignment horizontal="center" vertical="top"/>
    </xf>
    <xf numFmtId="0" fontId="19" fillId="34" borderId="0" xfId="0" applyFont="1" applyFill="1"/>
    <xf numFmtId="0" fontId="19" fillId="34" borderId="0" xfId="0" applyFont="1" applyFill="1" applyAlignment="1">
      <alignment horizontal="left"/>
    </xf>
    <xf numFmtId="0" fontId="19" fillId="34" borderId="112" xfId="0" applyFont="1" applyFill="1" applyBorder="1" applyAlignment="1">
      <alignment horizontal="center" vertical="top"/>
    </xf>
    <xf numFmtId="0" fontId="19" fillId="34" borderId="113" xfId="0" applyFont="1" applyFill="1" applyBorder="1" applyAlignment="1">
      <alignment horizontal="center" vertical="center"/>
    </xf>
    <xf numFmtId="0" fontId="19" fillId="34" borderId="113" xfId="0" applyFont="1" applyFill="1" applyBorder="1"/>
    <xf numFmtId="0" fontId="19" fillId="34" borderId="114" xfId="0" applyFont="1" applyFill="1" applyBorder="1" applyAlignment="1">
      <alignment horizontal="center" vertical="center"/>
    </xf>
    <xf numFmtId="0" fontId="19" fillId="34" borderId="115" xfId="0" applyFont="1" applyFill="1" applyBorder="1"/>
    <xf numFmtId="0" fontId="19" fillId="34" borderId="116" xfId="0" applyFont="1" applyFill="1" applyBorder="1"/>
    <xf numFmtId="0" fontId="19" fillId="34" borderId="117" xfId="0" applyFont="1" applyFill="1" applyBorder="1" applyAlignment="1">
      <alignment horizontal="center" vertical="center"/>
    </xf>
    <xf numFmtId="0" fontId="19" fillId="0" borderId="0" xfId="0" applyFont="1" applyAlignment="1">
      <alignment horizontal="right"/>
    </xf>
    <xf numFmtId="0" fontId="19" fillId="0" borderId="37" xfId="0" applyFont="1" applyBorder="1"/>
    <xf numFmtId="180" fontId="33" fillId="0" borderId="37" xfId="0" applyNumberFormat="1" applyFont="1" applyBorder="1" applyAlignment="1" applyProtection="1">
      <alignment horizontal="left" wrapText="1" shrinkToFit="1"/>
      <protection locked="0"/>
    </xf>
    <xf numFmtId="180" fontId="33" fillId="0" borderId="37" xfId="0" applyNumberFormat="1" applyFont="1" applyBorder="1" applyAlignment="1">
      <alignment horizontal="left" shrinkToFit="1"/>
    </xf>
    <xf numFmtId="0" fontId="0" fillId="34" borderId="0" xfId="0" applyFill="1" applyAlignment="1">
      <alignment horizontal="left"/>
    </xf>
    <xf numFmtId="0" fontId="0" fillId="34" borderId="0" xfId="0" applyFill="1" applyAlignment="1">
      <alignment horizontal="center"/>
    </xf>
    <xf numFmtId="0" fontId="83" fillId="34" borderId="0" xfId="0" applyFont="1" applyFill="1" applyAlignment="1">
      <alignment horizontal="center" vertical="center"/>
    </xf>
    <xf numFmtId="0" fontId="33" fillId="34" borderId="0" xfId="0" applyFont="1" applyFill="1" applyAlignment="1">
      <alignment vertical="top" wrapText="1"/>
    </xf>
    <xf numFmtId="3" fontId="92" fillId="34" borderId="46" xfId="0" applyNumberFormat="1" applyFont="1" applyFill="1" applyBorder="1" applyAlignment="1">
      <alignment horizontal="center" vertical="center"/>
    </xf>
    <xf numFmtId="203" fontId="93" fillId="34" borderId="32" xfId="0" applyNumberFormat="1" applyFont="1" applyFill="1" applyBorder="1" applyAlignment="1">
      <alignment horizontal="right" vertical="center"/>
    </xf>
    <xf numFmtId="193" fontId="93" fillId="33" borderId="32" xfId="34" applyNumberFormat="1" applyFont="1" applyFill="1" applyBorder="1" applyAlignment="1">
      <alignment horizontal="right" vertical="center" shrinkToFit="1"/>
    </xf>
    <xf numFmtId="182" fontId="93" fillId="33" borderId="32" xfId="53" applyNumberFormat="1" applyFont="1" applyFill="1" applyBorder="1" applyAlignment="1">
      <alignment horizontal="center" vertical="center" shrinkToFit="1"/>
    </xf>
    <xf numFmtId="0" fontId="93" fillId="34" borderId="33" xfId="0" applyFont="1" applyFill="1" applyBorder="1" applyAlignment="1">
      <alignment horizontal="right" vertical="center"/>
    </xf>
    <xf numFmtId="0" fontId="19" fillId="34" borderId="0" xfId="0" applyFont="1" applyFill="1" applyAlignment="1">
      <alignment horizontal="center" vertical="center"/>
    </xf>
    <xf numFmtId="206" fontId="19" fillId="25" borderId="47" xfId="0" applyNumberFormat="1" applyFont="1" applyFill="1" applyBorder="1" applyAlignment="1" applyProtection="1">
      <alignment vertical="center"/>
      <protection locked="0"/>
    </xf>
    <xf numFmtId="206" fontId="19" fillId="25" borderId="16" xfId="0" applyNumberFormat="1" applyFont="1" applyFill="1" applyBorder="1" applyAlignment="1" applyProtection="1">
      <alignment vertical="center"/>
      <protection locked="0"/>
    </xf>
    <xf numFmtId="206" fontId="19" fillId="25" borderId="46" xfId="0" applyNumberFormat="1" applyFont="1" applyFill="1" applyBorder="1" applyAlignment="1" applyProtection="1">
      <alignment vertical="center"/>
      <protection locked="0"/>
    </xf>
    <xf numFmtId="206" fontId="19" fillId="25" borderId="20" xfId="0" applyNumberFormat="1" applyFont="1" applyFill="1" applyBorder="1" applyAlignment="1" applyProtection="1">
      <alignment vertical="center"/>
      <protection locked="0"/>
    </xf>
    <xf numFmtId="0" fontId="0" fillId="0" borderId="11" xfId="0" applyBorder="1"/>
    <xf numFmtId="0" fontId="0" fillId="0" borderId="14" xfId="0" applyBorder="1"/>
    <xf numFmtId="0" fontId="0" fillId="0" borderId="16" xfId="0" applyBorder="1"/>
    <xf numFmtId="0" fontId="95" fillId="0" borderId="119" xfId="54" applyFont="1" applyBorder="1"/>
    <xf numFmtId="0" fontId="95" fillId="0" borderId="120" xfId="54" applyFont="1" applyBorder="1"/>
    <xf numFmtId="0" fontId="95" fillId="0" borderId="121" xfId="54" applyFont="1" applyBorder="1"/>
    <xf numFmtId="38" fontId="55" fillId="0" borderId="0" xfId="54" applyNumberFormat="1" applyFont="1"/>
    <xf numFmtId="0" fontId="96" fillId="0" borderId="0" xfId="51" applyFont="1"/>
    <xf numFmtId="0" fontId="42" fillId="0" borderId="0" xfId="51" applyFont="1"/>
    <xf numFmtId="0" fontId="42" fillId="0" borderId="0" xfId="51" applyFont="1" applyAlignment="1">
      <alignment wrapText="1"/>
    </xf>
    <xf numFmtId="0" fontId="52" fillId="0" borderId="0" xfId="51" applyFont="1"/>
    <xf numFmtId="38" fontId="33" fillId="0" borderId="0" xfId="34" applyFont="1" applyProtection="1"/>
    <xf numFmtId="0" fontId="97" fillId="0" borderId="0" xfId="51" applyFont="1"/>
    <xf numFmtId="0" fontId="19" fillId="0" borderId="118" xfId="51" applyFont="1" applyBorder="1"/>
    <xf numFmtId="194" fontId="19" fillId="35" borderId="46" xfId="34" applyNumberFormat="1" applyFont="1" applyFill="1" applyBorder="1" applyProtection="1"/>
    <xf numFmtId="0" fontId="0" fillId="0" borderId="0" xfId="0" applyAlignment="1">
      <alignment vertical="top"/>
    </xf>
    <xf numFmtId="0" fontId="0" fillId="0" borderId="118" xfId="0" applyBorder="1" applyAlignment="1">
      <alignment vertical="center"/>
    </xf>
    <xf numFmtId="38" fontId="44" fillId="0" borderId="0" xfId="51" applyNumberFormat="1" applyFont="1" applyAlignment="1">
      <alignment horizontal="left"/>
    </xf>
    <xf numFmtId="0" fontId="36" fillId="0" borderId="18" xfId="51" applyFont="1" applyBorder="1" applyAlignment="1">
      <alignment horizontal="right"/>
    </xf>
    <xf numFmtId="38" fontId="36" fillId="25" borderId="47" xfId="34" applyFont="1" applyFill="1" applyBorder="1" applyAlignment="1" applyProtection="1">
      <alignment horizontal="right"/>
      <protection locked="0"/>
    </xf>
    <xf numFmtId="0" fontId="19" fillId="31" borderId="16" xfId="51" applyFont="1" applyFill="1" applyBorder="1" applyAlignment="1">
      <alignment horizontal="center"/>
    </xf>
    <xf numFmtId="0" fontId="19" fillId="31" borderId="20" xfId="51" applyFont="1" applyFill="1" applyBorder="1" applyAlignment="1">
      <alignment horizontal="center" vertical="center"/>
    </xf>
    <xf numFmtId="38" fontId="36" fillId="31" borderId="18" xfId="34" applyFont="1" applyFill="1" applyBorder="1" applyAlignment="1" applyProtection="1"/>
    <xf numFmtId="38" fontId="98" fillId="31" borderId="47" xfId="34" applyFont="1" applyFill="1" applyBorder="1" applyAlignment="1" applyProtection="1">
      <alignment horizontal="right"/>
    </xf>
    <xf numFmtId="38" fontId="38" fillId="31" borderId="18" xfId="34" applyFont="1" applyFill="1" applyBorder="1" applyAlignment="1" applyProtection="1"/>
    <xf numFmtId="38" fontId="38" fillId="31" borderId="16" xfId="34" applyFont="1" applyFill="1" applyBorder="1" applyAlignment="1" applyProtection="1">
      <alignment horizontal="right"/>
    </xf>
    <xf numFmtId="0" fontId="19" fillId="31" borderId="14" xfId="51" applyFont="1" applyFill="1" applyBorder="1" applyAlignment="1">
      <alignment horizontal="distributed" indent="3"/>
    </xf>
    <xf numFmtId="0" fontId="19" fillId="31" borderId="14" xfId="51" applyFont="1" applyFill="1" applyBorder="1" applyAlignment="1">
      <alignment horizontal="center"/>
    </xf>
    <xf numFmtId="0" fontId="19" fillId="31" borderId="11" xfId="51" applyFont="1" applyFill="1" applyBorder="1" applyAlignment="1">
      <alignment horizontal="right"/>
    </xf>
    <xf numFmtId="38" fontId="36" fillId="31" borderId="14" xfId="34" applyFont="1" applyFill="1" applyBorder="1" applyAlignment="1" applyProtection="1"/>
    <xf numFmtId="38" fontId="98" fillId="31" borderId="16" xfId="34" applyFont="1" applyFill="1" applyBorder="1" applyAlignment="1" applyProtection="1"/>
    <xf numFmtId="0" fontId="19" fillId="0" borderId="0" xfId="0" applyFont="1" applyAlignment="1">
      <alignment horizontal="center" wrapText="1"/>
    </xf>
    <xf numFmtId="0" fontId="42" fillId="0" borderId="0" xfId="0" applyFont="1" applyAlignment="1">
      <alignment horizontal="center" wrapText="1"/>
    </xf>
    <xf numFmtId="206" fontId="19" fillId="36" borderId="17" xfId="0" applyNumberFormat="1" applyFont="1" applyFill="1" applyBorder="1" applyAlignment="1" applyProtection="1">
      <alignment vertical="center"/>
      <protection locked="0"/>
    </xf>
    <xf numFmtId="193" fontId="90" fillId="0" borderId="15" xfId="51" applyNumberFormat="1" applyFont="1" applyBorder="1"/>
    <xf numFmtId="193" fontId="90" fillId="0" borderId="12" xfId="51" applyNumberFormat="1" applyFont="1" applyBorder="1" applyAlignment="1">
      <alignment horizontal="right"/>
    </xf>
    <xf numFmtId="38" fontId="36" fillId="31" borderId="16" xfId="34" applyFont="1" applyFill="1" applyBorder="1" applyAlignment="1" applyProtection="1"/>
    <xf numFmtId="3" fontId="90" fillId="31" borderId="47" xfId="51" applyNumberFormat="1" applyFont="1" applyFill="1" applyBorder="1"/>
    <xf numFmtId="0" fontId="19" fillId="0" borderId="61" xfId="0" applyFont="1" applyBorder="1" applyAlignment="1">
      <alignment horizontal="center"/>
    </xf>
    <xf numFmtId="185" fontId="47" fillId="0" borderId="28" xfId="0" applyNumberFormat="1" applyFont="1" applyBorder="1" applyAlignment="1">
      <alignment horizontal="center" vertical="center" wrapText="1"/>
    </xf>
    <xf numFmtId="0" fontId="99" fillId="0" borderId="124" xfId="0" applyFont="1" applyBorder="1" applyAlignment="1">
      <alignment horizontal="center" vertical="center"/>
    </xf>
    <xf numFmtId="0" fontId="19" fillId="0" borderId="124" xfId="0" applyFont="1" applyBorder="1" applyAlignment="1">
      <alignment horizontal="center" vertical="center"/>
    </xf>
    <xf numFmtId="179" fontId="90" fillId="0" borderId="126" xfId="0" applyNumberFormat="1" applyFont="1" applyBorder="1"/>
    <xf numFmtId="0" fontId="19" fillId="0" borderId="127" xfId="0" applyFont="1" applyBorder="1" applyAlignment="1">
      <alignment horizontal="center" wrapText="1"/>
    </xf>
    <xf numFmtId="0" fontId="19" fillId="0" borderId="103" xfId="0" applyFont="1" applyBorder="1" applyAlignment="1">
      <alignment horizontal="center" wrapText="1"/>
    </xf>
    <xf numFmtId="0" fontId="19" fillId="0" borderId="128" xfId="0" applyFont="1" applyBorder="1" applyAlignment="1">
      <alignment horizontal="right" vertical="center"/>
    </xf>
    <xf numFmtId="206" fontId="90" fillId="0" borderId="126" xfId="0" applyNumberFormat="1" applyFont="1" applyBorder="1" applyAlignment="1" applyProtection="1">
      <alignment vertical="center"/>
      <protection locked="0"/>
    </xf>
    <xf numFmtId="185" fontId="90" fillId="0" borderId="126" xfId="0" applyNumberFormat="1" applyFont="1" applyBorder="1" applyAlignment="1">
      <alignment vertical="center" shrinkToFit="1"/>
    </xf>
    <xf numFmtId="206" fontId="90" fillId="0" borderId="47" xfId="0" applyNumberFormat="1" applyFont="1" applyBorder="1" applyAlignment="1">
      <alignment vertical="center"/>
    </xf>
    <xf numFmtId="3" fontId="47" fillId="0" borderId="47" xfId="0" applyNumberFormat="1" applyFont="1" applyBorder="1" applyAlignment="1">
      <alignment vertical="center"/>
    </xf>
    <xf numFmtId="186" fontId="90" fillId="0" borderId="46" xfId="0" applyNumberFormat="1" applyFont="1" applyBorder="1" applyAlignment="1">
      <alignment vertical="center" shrinkToFit="1"/>
    </xf>
    <xf numFmtId="186" fontId="90" fillId="29" borderId="46" xfId="0" applyNumberFormat="1" applyFont="1" applyFill="1" applyBorder="1" applyAlignment="1">
      <alignment vertical="center" shrinkToFit="1"/>
    </xf>
    <xf numFmtId="0" fontId="100" fillId="34" borderId="0" xfId="0" applyFont="1" applyFill="1"/>
    <xf numFmtId="200" fontId="100" fillId="34" borderId="0" xfId="0" applyNumberFormat="1" applyFont="1" applyFill="1"/>
    <xf numFmtId="0" fontId="43" fillId="0" borderId="129" xfId="0" applyFont="1" applyBorder="1" applyAlignment="1">
      <alignment horizontal="center" vertical="center" shrinkToFit="1"/>
    </xf>
    <xf numFmtId="202" fontId="101" fillId="32" borderId="75" xfId="0" applyNumberFormat="1" applyFont="1" applyFill="1" applyBorder="1" applyAlignment="1">
      <alignment horizontal="center" vertical="center" shrinkToFit="1"/>
    </xf>
    <xf numFmtId="0" fontId="31" fillId="32" borderId="0" xfId="0" applyFont="1" applyFill="1"/>
    <xf numFmtId="0" fontId="6" fillId="0" borderId="0" xfId="45">
      <alignment vertical="center"/>
    </xf>
    <xf numFmtId="3" fontId="77" fillId="0" borderId="0" xfId="45" applyNumberFormat="1" applyFont="1" applyAlignment="1">
      <alignment vertical="center" shrinkToFit="1"/>
    </xf>
    <xf numFmtId="3" fontId="81" fillId="0" borderId="0" xfId="45" applyNumberFormat="1" applyFont="1">
      <alignment vertical="center"/>
    </xf>
    <xf numFmtId="3" fontId="77" fillId="0" borderId="0" xfId="45" applyNumberFormat="1" applyFont="1">
      <alignment vertical="center"/>
    </xf>
    <xf numFmtId="3" fontId="77" fillId="0" borderId="15" xfId="45" applyNumberFormat="1" applyFont="1" applyBorder="1">
      <alignment vertical="center"/>
    </xf>
    <xf numFmtId="0" fontId="6" fillId="0" borderId="21" xfId="45" applyBorder="1">
      <alignment vertical="center"/>
    </xf>
    <xf numFmtId="3" fontId="103" fillId="0" borderId="36" xfId="45" applyNumberFormat="1" applyFont="1" applyBorder="1">
      <alignment vertical="center"/>
    </xf>
    <xf numFmtId="3" fontId="77" fillId="0" borderId="0" xfId="45" applyNumberFormat="1" applyFont="1" applyAlignment="1"/>
    <xf numFmtId="195" fontId="103" fillId="0" borderId="36" xfId="45" applyNumberFormat="1" applyFont="1" applyBorder="1" applyAlignment="1"/>
    <xf numFmtId="0" fontId="77" fillId="0" borderId="0" xfId="45" applyFont="1">
      <alignment vertical="center"/>
    </xf>
    <xf numFmtId="195" fontId="103" fillId="31" borderId="36" xfId="45" applyNumberFormat="1" applyFont="1" applyFill="1" applyBorder="1">
      <alignment vertical="center"/>
    </xf>
    <xf numFmtId="3" fontId="103" fillId="37" borderId="46" xfId="45" applyNumberFormat="1" applyFont="1" applyFill="1" applyBorder="1" applyAlignment="1">
      <alignment vertical="center" shrinkToFit="1"/>
    </xf>
    <xf numFmtId="3" fontId="103" fillId="38" borderId="36" xfId="45" applyNumberFormat="1" applyFont="1" applyFill="1" applyBorder="1" applyAlignment="1">
      <alignment vertical="center" shrinkToFit="1"/>
    </xf>
    <xf numFmtId="195" fontId="77" fillId="0" borderId="0" xfId="45" applyNumberFormat="1" applyFont="1" applyAlignment="1">
      <alignment horizontal="center"/>
    </xf>
    <xf numFmtId="0" fontId="6" fillId="0" borderId="40" xfId="50" applyBorder="1" applyAlignment="1">
      <alignment horizontal="center" vertical="center" shrinkToFit="1"/>
    </xf>
    <xf numFmtId="0" fontId="6" fillId="0" borderId="46" xfId="50" applyBorder="1" applyAlignment="1">
      <alignment horizontal="center" vertical="center" shrinkToFit="1"/>
    </xf>
    <xf numFmtId="0" fontId="80" fillId="0" borderId="46" xfId="50" applyFont="1" applyBorder="1" applyAlignment="1">
      <alignment horizontal="center" vertical="center" wrapText="1"/>
    </xf>
    <xf numFmtId="0" fontId="80" fillId="0" borderId="21" xfId="50" applyFont="1" applyBorder="1" applyAlignment="1">
      <alignment horizontal="center" vertical="center" wrapText="1"/>
    </xf>
    <xf numFmtId="0" fontId="80" fillId="38" borderId="46" xfId="50" applyFont="1" applyFill="1" applyBorder="1" applyAlignment="1">
      <alignment vertical="center" wrapText="1"/>
    </xf>
    <xf numFmtId="0" fontId="80" fillId="0" borderId="20" xfId="50" applyFont="1" applyBorder="1" applyAlignment="1">
      <alignment horizontal="center" vertical="center" wrapText="1"/>
    </xf>
    <xf numFmtId="0" fontId="6" fillId="0" borderId="130" xfId="50" applyBorder="1" applyAlignment="1">
      <alignment horizontal="right" vertical="center" shrinkToFit="1"/>
    </xf>
    <xf numFmtId="0" fontId="6" fillId="0" borderId="88" xfId="50" applyBorder="1" applyAlignment="1">
      <alignment horizontal="right" vertical="center" shrinkToFit="1"/>
    </xf>
    <xf numFmtId="0" fontId="6" fillId="38" borderId="88" xfId="50" applyFill="1" applyBorder="1" applyAlignment="1">
      <alignment horizontal="right" vertical="center" shrinkToFit="1"/>
    </xf>
    <xf numFmtId="0" fontId="6" fillId="0" borderId="54" xfId="50" applyBorder="1" applyAlignment="1">
      <alignment horizontal="right" vertical="center" shrinkToFit="1"/>
    </xf>
    <xf numFmtId="177" fontId="102" fillId="31" borderId="28" xfId="50" applyNumberFormat="1" applyFont="1" applyFill="1" applyBorder="1" applyAlignment="1">
      <alignment vertical="center" shrinkToFit="1"/>
    </xf>
    <xf numFmtId="177" fontId="102" fillId="0" borderId="27" xfId="50" applyNumberFormat="1" applyFont="1" applyBorder="1" applyAlignment="1">
      <alignment vertical="center" shrinkToFit="1"/>
    </xf>
    <xf numFmtId="177" fontId="102" fillId="31" borderId="27" xfId="50" applyNumberFormat="1" applyFont="1" applyFill="1" applyBorder="1" applyAlignment="1">
      <alignment vertical="center" shrinkToFit="1"/>
    </xf>
    <xf numFmtId="177" fontId="102" fillId="38" borderId="27" xfId="50" applyNumberFormat="1" applyFont="1" applyFill="1" applyBorder="1" applyAlignment="1">
      <alignment vertical="center" shrinkToFit="1"/>
    </xf>
    <xf numFmtId="177" fontId="102" fillId="0" borderId="38" xfId="50" applyNumberFormat="1" applyFont="1" applyBorder="1" applyAlignment="1">
      <alignment vertical="center" shrinkToFit="1"/>
    </xf>
    <xf numFmtId="177" fontId="102" fillId="0" borderId="61" xfId="50" applyNumberFormat="1" applyFont="1" applyBorder="1" applyAlignment="1">
      <alignment vertical="center" shrinkToFit="1"/>
    </xf>
    <xf numFmtId="177" fontId="6" fillId="31" borderId="0" xfId="50" applyNumberFormat="1" applyFill="1" applyAlignment="1">
      <alignment vertical="center" shrinkToFit="1"/>
    </xf>
    <xf numFmtId="177" fontId="6" fillId="0" borderId="0" xfId="50" applyNumberFormat="1" applyAlignment="1">
      <alignment vertical="center" shrinkToFit="1"/>
    </xf>
    <xf numFmtId="0" fontId="80" fillId="0" borderId="37" xfId="50" applyFont="1" applyBorder="1">
      <alignment vertical="center"/>
    </xf>
    <xf numFmtId="0" fontId="80" fillId="0" borderId="44" xfId="50" applyFont="1" applyBorder="1" applyAlignment="1">
      <alignment horizontal="center" vertical="center"/>
    </xf>
    <xf numFmtId="0" fontId="6" fillId="0" borderId="40" xfId="50" applyBorder="1" applyAlignment="1">
      <alignment horizontal="right" vertical="center" shrinkToFit="1"/>
    </xf>
    <xf numFmtId="0" fontId="6" fillId="0" borderId="46" xfId="50" applyBorder="1" applyAlignment="1">
      <alignment horizontal="right" vertical="center" shrinkToFit="1"/>
    </xf>
    <xf numFmtId="0" fontId="6" fillId="39" borderId="50" xfId="50" applyFill="1" applyBorder="1" applyAlignment="1">
      <alignment horizontal="right" vertical="center" shrinkToFit="1"/>
    </xf>
    <xf numFmtId="0" fontId="6" fillId="39" borderId="131" xfId="50" applyFill="1" applyBorder="1" applyAlignment="1">
      <alignment horizontal="right" vertical="center" shrinkToFit="1"/>
    </xf>
    <xf numFmtId="177" fontId="102" fillId="31" borderId="56" xfId="50" applyNumberFormat="1" applyFont="1" applyFill="1" applyBorder="1" applyAlignment="1">
      <alignment vertical="center" shrinkToFit="1"/>
    </xf>
    <xf numFmtId="177" fontId="102" fillId="31" borderId="75" xfId="50" applyNumberFormat="1" applyFont="1" applyFill="1" applyBorder="1" applyAlignment="1">
      <alignment vertical="center" shrinkToFit="1"/>
    </xf>
    <xf numFmtId="177" fontId="102" fillId="0" borderId="75" xfId="50" applyNumberFormat="1" applyFont="1" applyBorder="1" applyAlignment="1">
      <alignment vertical="center" shrinkToFit="1"/>
    </xf>
    <xf numFmtId="177" fontId="102" fillId="39" borderId="76" xfId="50" applyNumberFormat="1" applyFont="1" applyFill="1" applyBorder="1" applyAlignment="1">
      <alignment vertical="center" shrinkToFit="1"/>
    </xf>
    <xf numFmtId="38" fontId="102" fillId="39" borderId="132" xfId="34" applyFont="1" applyFill="1" applyBorder="1" applyProtection="1"/>
    <xf numFmtId="0" fontId="0" fillId="0" borderId="33" xfId="0" applyBorder="1" applyAlignment="1">
      <alignment horizontal="center"/>
    </xf>
    <xf numFmtId="200" fontId="0" fillId="0" borderId="49" xfId="0" applyNumberFormat="1" applyBorder="1"/>
    <xf numFmtId="200" fontId="0" fillId="0" borderId="50" xfId="0" applyNumberFormat="1" applyBorder="1"/>
    <xf numFmtId="200" fontId="0" fillId="0" borderId="30" xfId="0" applyNumberFormat="1" applyBorder="1"/>
    <xf numFmtId="0" fontId="43" fillId="0" borderId="40" xfId="0" applyFont="1" applyBorder="1" applyAlignment="1">
      <alignment horizontal="center" vertical="center"/>
    </xf>
    <xf numFmtId="0" fontId="43" fillId="0" borderId="46" xfId="0" applyFont="1" applyBorder="1" applyAlignment="1">
      <alignment horizontal="center" vertical="center"/>
    </xf>
    <xf numFmtId="0" fontId="43" fillId="0" borderId="50" xfId="0" applyFont="1" applyBorder="1" applyAlignment="1">
      <alignment horizontal="center" vertical="center"/>
    </xf>
    <xf numFmtId="0" fontId="43" fillId="0" borderId="133" xfId="0" applyFont="1" applyBorder="1" applyAlignment="1">
      <alignment horizontal="right" vertical="top" shrinkToFit="1"/>
    </xf>
    <xf numFmtId="0" fontId="43" fillId="0" borderId="129" xfId="0" applyFont="1" applyBorder="1" applyAlignment="1">
      <alignment horizontal="right" vertical="top" shrinkToFit="1"/>
    </xf>
    <xf numFmtId="0" fontId="43" fillId="0" borderId="129" xfId="0" applyFont="1" applyBorder="1" applyAlignment="1">
      <alignment vertical="center" shrinkToFit="1"/>
    </xf>
    <xf numFmtId="0" fontId="43" fillId="0" borderId="134" xfId="0" applyFont="1" applyBorder="1" applyAlignment="1">
      <alignment vertical="center" shrinkToFit="1"/>
    </xf>
    <xf numFmtId="201" fontId="104" fillId="0" borderId="56" xfId="0" applyNumberFormat="1" applyFont="1" applyBorder="1" applyAlignment="1">
      <alignment horizontal="right" vertical="center" shrinkToFit="1"/>
    </xf>
    <xf numFmtId="201" fontId="104" fillId="0" borderId="75" xfId="0" applyNumberFormat="1" applyFont="1" applyBorder="1" applyAlignment="1">
      <alignment horizontal="right" vertical="center" shrinkToFit="1"/>
    </xf>
    <xf numFmtId="202" fontId="104" fillId="0" borderId="75" xfId="0" applyNumberFormat="1" applyFont="1" applyBorder="1" applyAlignment="1">
      <alignment horizontal="right" vertical="center" shrinkToFit="1"/>
    </xf>
    <xf numFmtId="202" fontId="104" fillId="0" borderId="76" xfId="0" applyNumberFormat="1" applyFont="1" applyBorder="1" applyAlignment="1">
      <alignment horizontal="center" vertical="center" shrinkToFit="1"/>
    </xf>
    <xf numFmtId="0" fontId="0" fillId="0" borderId="135" xfId="0" applyBorder="1" applyAlignment="1">
      <alignment horizontal="center" vertical="center"/>
    </xf>
    <xf numFmtId="0" fontId="28" fillId="0" borderId="0" xfId="0" applyFont="1"/>
    <xf numFmtId="0" fontId="0" fillId="0" borderId="0" xfId="0" applyAlignment="1">
      <alignment horizontal="center"/>
    </xf>
    <xf numFmtId="0" fontId="67" fillId="0" borderId="0" xfId="0" applyFont="1" applyAlignment="1">
      <alignment horizontal="right"/>
    </xf>
    <xf numFmtId="0" fontId="80" fillId="0" borderId="0" xfId="0" applyFont="1" applyAlignment="1">
      <alignment horizontal="right"/>
    </xf>
    <xf numFmtId="0" fontId="67" fillId="0" borderId="0" xfId="0" applyFont="1" applyAlignment="1">
      <alignment horizontal="center"/>
    </xf>
    <xf numFmtId="0" fontId="67" fillId="0" borderId="0" xfId="0" applyFont="1" applyAlignment="1">
      <alignment shrinkToFit="1"/>
    </xf>
    <xf numFmtId="14" fontId="67" fillId="0" borderId="0" xfId="0" applyNumberFormat="1" applyFont="1"/>
    <xf numFmtId="49" fontId="67" fillId="0" borderId="0" xfId="0" applyNumberFormat="1" applyFont="1"/>
    <xf numFmtId="0" fontId="67" fillId="0" borderId="0" xfId="0" applyFont="1" applyAlignment="1">
      <alignment horizontal="center" shrinkToFit="1"/>
    </xf>
    <xf numFmtId="180" fontId="67" fillId="0" borderId="0" xfId="0" applyNumberFormat="1" applyFont="1"/>
    <xf numFmtId="0" fontId="67" fillId="0" borderId="46" xfId="0" applyFont="1" applyBorder="1" applyAlignment="1">
      <alignment horizontal="center" vertical="center"/>
    </xf>
    <xf numFmtId="0" fontId="67" fillId="0" borderId="46" xfId="0" applyFont="1" applyBorder="1" applyAlignment="1">
      <alignment horizontal="center" vertical="center" shrinkToFit="1"/>
    </xf>
    <xf numFmtId="14" fontId="67" fillId="40" borderId="46" xfId="0" applyNumberFormat="1" applyFont="1" applyFill="1" applyBorder="1" applyAlignment="1">
      <alignment horizontal="center" vertical="center"/>
    </xf>
    <xf numFmtId="49" fontId="67" fillId="40" borderId="46" xfId="0" applyNumberFormat="1" applyFont="1" applyFill="1" applyBorder="1" applyAlignment="1">
      <alignment horizontal="center" vertical="center"/>
    </xf>
    <xf numFmtId="0" fontId="67" fillId="39" borderId="46" xfId="0" applyFont="1" applyFill="1" applyBorder="1" applyAlignment="1">
      <alignment horizontal="center" vertical="center"/>
    </xf>
    <xf numFmtId="0" fontId="67" fillId="0" borderId="0" xfId="0" applyFont="1" applyAlignment="1">
      <alignment vertical="center"/>
    </xf>
    <xf numFmtId="49" fontId="67" fillId="0" borderId="46" xfId="0" applyNumberFormat="1" applyFont="1" applyBorder="1" applyAlignment="1">
      <alignment horizontal="center" vertical="center"/>
    </xf>
    <xf numFmtId="0" fontId="43" fillId="39" borderId="46" xfId="0" applyFont="1" applyFill="1" applyBorder="1" applyAlignment="1">
      <alignment horizontal="center" vertical="center"/>
    </xf>
    <xf numFmtId="14" fontId="67" fillId="0" borderId="26" xfId="0" applyNumberFormat="1" applyFont="1" applyBorder="1" applyAlignment="1">
      <alignment horizontal="center" vertical="center"/>
    </xf>
    <xf numFmtId="180" fontId="67" fillId="0" borderId="26" xfId="0" applyNumberFormat="1" applyFont="1" applyBorder="1" applyAlignment="1">
      <alignment vertical="center"/>
    </xf>
    <xf numFmtId="14" fontId="67" fillId="0" borderId="14" xfId="0" applyNumberFormat="1" applyFont="1" applyBorder="1" applyAlignment="1">
      <alignment horizontal="center" vertical="center"/>
    </xf>
    <xf numFmtId="180" fontId="67" fillId="0" borderId="14" xfId="0" applyNumberFormat="1" applyFont="1" applyBorder="1" applyAlignment="1">
      <alignment vertical="center"/>
    </xf>
    <xf numFmtId="0" fontId="67" fillId="32" borderId="46" xfId="0" applyFont="1" applyFill="1" applyBorder="1" applyAlignment="1">
      <alignment horizontal="center" vertical="center"/>
    </xf>
    <xf numFmtId="0" fontId="67" fillId="32" borderId="0" xfId="0" applyFont="1" applyFill="1" applyAlignment="1">
      <alignment vertical="center"/>
    </xf>
    <xf numFmtId="49" fontId="67" fillId="40" borderId="46" xfId="0" applyNumberFormat="1" applyFont="1" applyFill="1" applyBorder="1" applyAlignment="1">
      <alignment horizontal="center" vertical="center" wrapText="1" shrinkToFit="1"/>
    </xf>
    <xf numFmtId="0" fontId="1" fillId="32" borderId="92" xfId="48" applyFont="1" applyFill="1" applyBorder="1" applyAlignment="1">
      <alignment horizontal="left" vertical="center" wrapText="1"/>
    </xf>
    <xf numFmtId="0" fontId="1" fillId="32" borderId="92" xfId="48" applyFont="1" applyFill="1" applyBorder="1" applyAlignment="1">
      <alignment horizontal="left" vertical="center" shrinkToFit="1"/>
    </xf>
    <xf numFmtId="0" fontId="43" fillId="32" borderId="92" xfId="0" applyFont="1" applyFill="1" applyBorder="1" applyAlignment="1">
      <alignment horizontal="center" vertical="center" shrinkToFit="1"/>
    </xf>
    <xf numFmtId="0" fontId="19" fillId="36" borderId="102" xfId="0" applyFont="1" applyFill="1" applyBorder="1" applyAlignment="1" applyProtection="1">
      <alignment horizontal="center" vertical="center"/>
      <protection locked="0"/>
    </xf>
    <xf numFmtId="0" fontId="19" fillId="36" borderId="103" xfId="0" applyFont="1" applyFill="1" applyBorder="1" applyAlignment="1" applyProtection="1">
      <alignment horizontal="center" vertical="center"/>
      <protection locked="0"/>
    </xf>
    <xf numFmtId="0" fontId="19" fillId="36" borderId="137" xfId="0" applyFont="1" applyFill="1" applyBorder="1" applyAlignment="1" applyProtection="1">
      <alignment horizontal="center" vertical="center"/>
      <protection locked="0"/>
    </xf>
    <xf numFmtId="0" fontId="19" fillId="36" borderId="138" xfId="0" applyFont="1" applyFill="1" applyBorder="1" applyAlignment="1" applyProtection="1">
      <alignment horizontal="center" vertical="center"/>
      <protection locked="0"/>
    </xf>
    <xf numFmtId="0" fontId="19" fillId="34" borderId="20" xfId="0" applyFont="1" applyFill="1" applyBorder="1" applyAlignment="1">
      <alignment vertical="center"/>
    </xf>
    <xf numFmtId="0" fontId="19" fillId="34" borderId="21" xfId="0" applyFont="1" applyFill="1" applyBorder="1" applyAlignment="1">
      <alignment vertical="center"/>
    </xf>
    <xf numFmtId="0" fontId="19" fillId="34" borderId="20" xfId="0" applyFont="1" applyFill="1" applyBorder="1" applyAlignment="1">
      <alignment vertical="center" shrinkToFit="1"/>
    </xf>
    <xf numFmtId="0" fontId="19" fillId="36" borderId="46" xfId="0" applyFont="1" applyFill="1" applyBorder="1" applyAlignment="1">
      <alignment horizontal="center" vertical="center"/>
    </xf>
    <xf numFmtId="0" fontId="19" fillId="36" borderId="18" xfId="0" applyFont="1" applyFill="1" applyBorder="1" applyAlignment="1">
      <alignment horizontal="center" vertical="center"/>
    </xf>
    <xf numFmtId="0" fontId="96" fillId="0" borderId="64" xfId="0" applyFont="1" applyBorder="1" applyAlignment="1">
      <alignment horizontal="center" vertical="center" wrapText="1"/>
    </xf>
    <xf numFmtId="200" fontId="96" fillId="0" borderId="64" xfId="0" applyNumberFormat="1" applyFont="1" applyBorder="1" applyAlignment="1">
      <alignment horizontal="center" vertical="center" wrapText="1"/>
    </xf>
    <xf numFmtId="0" fontId="19" fillId="34" borderId="0" xfId="0" applyFont="1" applyFill="1" applyAlignment="1">
      <alignment horizontal="center"/>
    </xf>
    <xf numFmtId="0" fontId="19" fillId="34" borderId="103" xfId="0" applyFont="1" applyFill="1" applyBorder="1" applyAlignment="1">
      <alignment horizontal="center"/>
    </xf>
    <xf numFmtId="0" fontId="19" fillId="34" borderId="57" xfId="0" applyFont="1" applyFill="1" applyBorder="1"/>
    <xf numFmtId="0" fontId="19" fillId="34" borderId="138" xfId="0" applyFont="1" applyFill="1" applyBorder="1"/>
    <xf numFmtId="0" fontId="19" fillId="34" borderId="36" xfId="0" applyFont="1" applyFill="1" applyBorder="1"/>
    <xf numFmtId="0" fontId="19" fillId="34" borderId="104" xfId="0" applyFont="1" applyFill="1" applyBorder="1"/>
    <xf numFmtId="0" fontId="19" fillId="34" borderId="36" xfId="0" applyFont="1" applyFill="1" applyBorder="1" applyAlignment="1">
      <alignment horizontal="left"/>
    </xf>
    <xf numFmtId="0" fontId="19" fillId="34" borderId="103" xfId="0" applyFont="1" applyFill="1" applyBorder="1"/>
    <xf numFmtId="0" fontId="19" fillId="34" borderId="80" xfId="0" applyFont="1" applyFill="1" applyBorder="1"/>
    <xf numFmtId="0" fontId="19" fillId="34" borderId="139" xfId="0" applyFont="1" applyFill="1" applyBorder="1"/>
    <xf numFmtId="0" fontId="67" fillId="32" borderId="46" xfId="0" applyFont="1" applyFill="1" applyBorder="1" applyAlignment="1">
      <alignment horizontal="left" vertical="center" wrapText="1" shrinkToFit="1"/>
    </xf>
    <xf numFmtId="0" fontId="67" fillId="32" borderId="46" xfId="0" applyFont="1" applyFill="1" applyBorder="1" applyAlignment="1">
      <alignment horizontal="left" vertical="center" wrapText="1"/>
    </xf>
    <xf numFmtId="0" fontId="67" fillId="32" borderId="20" xfId="0" applyFont="1" applyFill="1" applyBorder="1" applyAlignment="1">
      <alignment horizontal="left" vertical="center" wrapText="1"/>
    </xf>
    <xf numFmtId="0" fontId="67" fillId="32" borderId="20" xfId="45" applyFont="1" applyFill="1" applyBorder="1" applyAlignment="1" applyProtection="1">
      <alignment horizontal="center" vertical="center" wrapText="1"/>
      <protection locked="0"/>
    </xf>
    <xf numFmtId="0" fontId="67" fillId="32" borderId="46" xfId="0" applyFont="1" applyFill="1" applyBorder="1" applyAlignment="1" applyProtection="1">
      <alignment horizontal="left" vertical="center" wrapText="1" shrinkToFit="1"/>
      <protection locked="0"/>
    </xf>
    <xf numFmtId="0" fontId="91" fillId="0" borderId="0" xfId="0" applyFont="1" applyAlignment="1">
      <alignment vertical="center"/>
    </xf>
    <xf numFmtId="177" fontId="42" fillId="41" borderId="14" xfId="0" applyNumberFormat="1" applyFont="1" applyFill="1" applyBorder="1" applyAlignment="1" applyProtection="1">
      <alignment horizontal="center"/>
      <protection locked="0"/>
    </xf>
    <xf numFmtId="177" fontId="42" fillId="41" borderId="46" xfId="0" applyNumberFormat="1" applyFont="1" applyFill="1" applyBorder="1" applyAlignment="1" applyProtection="1">
      <alignment horizontal="center"/>
      <protection locked="0"/>
    </xf>
    <xf numFmtId="177" fontId="42" fillId="41" borderId="16" xfId="0" applyNumberFormat="1" applyFont="1" applyFill="1" applyBorder="1" applyAlignment="1" applyProtection="1">
      <alignment horizontal="center"/>
      <protection locked="0"/>
    </xf>
    <xf numFmtId="0" fontId="55" fillId="41" borderId="142" xfId="54" applyFont="1" applyFill="1" applyBorder="1" applyAlignment="1" applyProtection="1">
      <alignment horizontal="center" vertical="center"/>
      <protection locked="0"/>
    </xf>
    <xf numFmtId="0" fontId="55" fillId="41" borderId="104" xfId="54" applyFont="1" applyFill="1" applyBorder="1" applyAlignment="1" applyProtection="1">
      <alignment horizontal="center" vertical="center"/>
      <protection locked="0"/>
    </xf>
    <xf numFmtId="0" fontId="55" fillId="41" borderId="143" xfId="54" applyFont="1" applyFill="1" applyBorder="1" applyAlignment="1" applyProtection="1">
      <alignment horizontal="center" vertical="center"/>
      <protection locked="0"/>
    </xf>
    <xf numFmtId="0" fontId="55" fillId="41" borderId="139" xfId="54" applyFont="1" applyFill="1" applyBorder="1" applyAlignment="1" applyProtection="1">
      <alignment horizontal="center" vertical="center"/>
      <protection locked="0"/>
    </xf>
    <xf numFmtId="0" fontId="55" fillId="41" borderId="144" xfId="54" applyFont="1" applyFill="1" applyBorder="1" applyAlignment="1" applyProtection="1">
      <alignment horizontal="center" vertical="center"/>
      <protection locked="0"/>
    </xf>
    <xf numFmtId="0" fontId="55" fillId="41" borderId="145" xfId="54" applyFont="1" applyFill="1" applyBorder="1" applyAlignment="1" applyProtection="1">
      <alignment horizontal="center" vertical="center"/>
      <protection locked="0"/>
    </xf>
    <xf numFmtId="0" fontId="58" fillId="41" borderId="145" xfId="54" applyFont="1" applyFill="1" applyBorder="1" applyAlignment="1" applyProtection="1">
      <alignment horizontal="center" vertical="center"/>
      <protection locked="0"/>
    </xf>
    <xf numFmtId="0" fontId="58" fillId="41" borderId="139" xfId="54" applyFont="1" applyFill="1" applyBorder="1" applyAlignment="1" applyProtection="1">
      <alignment horizontal="center" vertical="center"/>
      <protection locked="0"/>
    </xf>
    <xf numFmtId="0" fontId="58" fillId="41" borderId="146" xfId="54" applyFont="1" applyFill="1" applyBorder="1" applyAlignment="1" applyProtection="1">
      <alignment horizontal="center" vertical="center"/>
      <protection locked="0"/>
    </xf>
    <xf numFmtId="0" fontId="58" fillId="41" borderId="147" xfId="54" applyFont="1" applyFill="1" applyBorder="1" applyAlignment="1" applyProtection="1">
      <alignment horizontal="center" vertical="center"/>
      <protection locked="0"/>
    </xf>
    <xf numFmtId="0" fontId="55" fillId="41" borderId="147" xfId="54" applyFont="1" applyFill="1" applyBorder="1" applyAlignment="1" applyProtection="1">
      <alignment horizontal="center" vertical="center"/>
      <protection locked="0"/>
    </xf>
    <xf numFmtId="0" fontId="55" fillId="41" borderId="148" xfId="54" applyFont="1" applyFill="1" applyBorder="1" applyAlignment="1" applyProtection="1">
      <alignment horizontal="center" vertical="center"/>
      <protection locked="0"/>
    </xf>
    <xf numFmtId="0" fontId="55" fillId="42" borderId="0" xfId="54" applyFont="1" applyFill="1"/>
    <xf numFmtId="0" fontId="40" fillId="42" borderId="0" xfId="0" applyFont="1" applyFill="1" applyAlignment="1">
      <alignment vertical="center"/>
    </xf>
    <xf numFmtId="0" fontId="35" fillId="24" borderId="0" xfId="51" applyFont="1" applyFill="1" applyProtection="1">
      <protection locked="0"/>
    </xf>
    <xf numFmtId="0" fontId="36" fillId="24" borderId="0" xfId="51" applyFont="1" applyFill="1" applyProtection="1">
      <protection locked="0"/>
    </xf>
    <xf numFmtId="0" fontId="36" fillId="0" borderId="0" xfId="0" applyFont="1" applyAlignment="1" applyProtection="1">
      <alignment wrapText="1"/>
      <protection locked="0"/>
    </xf>
    <xf numFmtId="0" fontId="36" fillId="32" borderId="0" xfId="51" applyFont="1" applyFill="1" applyProtection="1">
      <protection locked="0"/>
    </xf>
    <xf numFmtId="0" fontId="36" fillId="32" borderId="0" xfId="51" applyFont="1" applyFill="1" applyAlignment="1" applyProtection="1">
      <alignment vertical="center"/>
      <protection locked="0"/>
    </xf>
    <xf numFmtId="0" fontId="36" fillId="0" borderId="0" xfId="0" applyFont="1" applyAlignment="1">
      <alignment horizontal="left"/>
    </xf>
    <xf numFmtId="58" fontId="36" fillId="0" borderId="0" xfId="0" applyNumberFormat="1" applyFont="1" applyAlignment="1">
      <alignment horizontal="right"/>
    </xf>
    <xf numFmtId="180" fontId="38" fillId="0" borderId="0" xfId="0" applyNumberFormat="1" applyFont="1" applyAlignment="1">
      <alignment horizontal="distributed"/>
    </xf>
    <xf numFmtId="0" fontId="39" fillId="0" borderId="0" xfId="0" applyFont="1" applyAlignment="1">
      <alignment horizontal="right" vertical="top"/>
    </xf>
    <xf numFmtId="0" fontId="36" fillId="0" borderId="0" xfId="0" applyFont="1" applyAlignment="1">
      <alignment horizontal="right"/>
    </xf>
    <xf numFmtId="0" fontId="36" fillId="0" borderId="0" xfId="0" applyFont="1" applyAlignment="1">
      <alignment horizontal="distributed"/>
    </xf>
    <xf numFmtId="0" fontId="39" fillId="0" borderId="0" xfId="0" applyFont="1" applyAlignment="1">
      <alignment wrapText="1"/>
    </xf>
    <xf numFmtId="0" fontId="0" fillId="34" borderId="0" xfId="0" applyFill="1" applyAlignment="1">
      <alignment horizontal="center" vertical="top"/>
    </xf>
    <xf numFmtId="0" fontId="67" fillId="0" borderId="46" xfId="0" applyFont="1" applyBorder="1" applyAlignment="1">
      <alignment horizontal="right" vertical="center" shrinkToFit="1"/>
    </xf>
    <xf numFmtId="38" fontId="67" fillId="0" borderId="46" xfId="34" applyFont="1" applyBorder="1" applyAlignment="1">
      <alignment vertical="center"/>
    </xf>
    <xf numFmtId="49" fontId="67" fillId="32" borderId="20" xfId="45" applyNumberFormat="1" applyFont="1" applyFill="1" applyBorder="1" applyAlignment="1" applyProtection="1">
      <alignment horizontal="left" vertical="center" wrapText="1"/>
      <protection locked="0"/>
    </xf>
    <xf numFmtId="0" fontId="66" fillId="0" borderId="0" xfId="0" applyFont="1"/>
    <xf numFmtId="0" fontId="84" fillId="32" borderId="0" xfId="0" applyFont="1" applyFill="1"/>
    <xf numFmtId="3" fontId="0" fillId="34" borderId="0" xfId="0" applyNumberFormat="1" applyFill="1" applyAlignment="1">
      <alignment horizontal="center"/>
    </xf>
    <xf numFmtId="180" fontId="19" fillId="0" borderId="0" xfId="0" applyNumberFormat="1" applyFont="1" applyAlignment="1">
      <alignment horizontal="center" vertical="center" shrinkToFit="1"/>
    </xf>
    <xf numFmtId="184" fontId="19" fillId="25" borderId="32" xfId="0" applyNumberFormat="1" applyFont="1" applyFill="1" applyBorder="1" applyAlignment="1" applyProtection="1">
      <alignment vertical="center"/>
      <protection locked="0"/>
    </xf>
    <xf numFmtId="0" fontId="105" fillId="0" borderId="0" xfId="0" applyFont="1"/>
    <xf numFmtId="0" fontId="19" fillId="0" borderId="26" xfId="0" applyFont="1" applyBorder="1" applyAlignment="1">
      <alignment vertical="distributed"/>
    </xf>
    <xf numFmtId="180" fontId="1" fillId="32" borderId="92" xfId="48" applyNumberFormat="1" applyFont="1" applyFill="1" applyBorder="1" applyAlignment="1" applyProtection="1">
      <alignment vertical="center" shrinkToFit="1"/>
      <protection locked="0"/>
    </xf>
    <xf numFmtId="0" fontId="47" fillId="0" borderId="32" xfId="0" applyFont="1" applyBorder="1" applyAlignment="1">
      <alignment vertical="center" wrapText="1"/>
    </xf>
    <xf numFmtId="180" fontId="36" fillId="0" borderId="0" xfId="0" applyNumberFormat="1" applyFont="1"/>
    <xf numFmtId="180" fontId="0" fillId="0" borderId="0" xfId="0" applyNumberFormat="1"/>
    <xf numFmtId="0" fontId="6" fillId="0" borderId="0" xfId="0" applyFont="1" applyAlignment="1">
      <alignment wrapText="1"/>
    </xf>
    <xf numFmtId="0" fontId="31" fillId="31" borderId="0" xfId="0" applyFont="1" applyFill="1" applyAlignment="1">
      <alignment vertical="center" wrapText="1"/>
    </xf>
    <xf numFmtId="0" fontId="0" fillId="0" borderId="0" xfId="0" applyAlignment="1">
      <alignment horizontal="left" wrapText="1" shrinkToFit="1"/>
    </xf>
    <xf numFmtId="0" fontId="6" fillId="0" borderId="0" xfId="0" applyFont="1" applyAlignment="1">
      <alignment vertical="top" wrapText="1"/>
    </xf>
    <xf numFmtId="0" fontId="29" fillId="0" borderId="0" xfId="0" applyFont="1" applyAlignment="1">
      <alignment horizontal="center" vertical="center"/>
    </xf>
    <xf numFmtId="0" fontId="106" fillId="0" borderId="0" xfId="0" applyFont="1" applyAlignment="1">
      <alignment horizontal="distributed"/>
    </xf>
    <xf numFmtId="0" fontId="55" fillId="25" borderId="47" xfId="54" applyFont="1" applyFill="1" applyBorder="1" applyAlignment="1" applyProtection="1">
      <alignment horizontal="center"/>
      <protection locked="0"/>
    </xf>
    <xf numFmtId="0" fontId="55" fillId="0" borderId="170" xfId="54" applyFont="1" applyBorder="1" applyAlignment="1">
      <alignment vertical="center"/>
    </xf>
    <xf numFmtId="0" fontId="110" fillId="0" borderId="0" xfId="0" applyFont="1"/>
    <xf numFmtId="3" fontId="77" fillId="0" borderId="46" xfId="0" applyNumberFormat="1" applyFont="1" applyBorder="1" applyAlignment="1">
      <alignment horizontal="center" vertical="center"/>
    </xf>
    <xf numFmtId="3" fontId="77" fillId="0" borderId="18" xfId="0" applyNumberFormat="1" applyFont="1" applyBorder="1" applyAlignment="1">
      <alignment horizontal="center" vertical="center"/>
    </xf>
    <xf numFmtId="0" fontId="0" fillId="0" borderId="18" xfId="0" applyBorder="1" applyAlignment="1">
      <alignment horizontal="center" vertical="center"/>
    </xf>
    <xf numFmtId="0" fontId="21" fillId="0" borderId="0" xfId="0" applyFont="1"/>
    <xf numFmtId="0" fontId="31" fillId="0" borderId="0" xfId="0" applyFont="1" applyAlignment="1">
      <alignment horizontal="left" vertical="center"/>
    </xf>
    <xf numFmtId="0" fontId="0" fillId="0" borderId="0" xfId="0" applyAlignment="1">
      <alignment horizontal="right" vertical="center"/>
    </xf>
    <xf numFmtId="0" fontId="31" fillId="0" borderId="0" xfId="0" applyFont="1" applyAlignment="1">
      <alignment horizontal="left" vertical="center" shrinkToFit="1"/>
    </xf>
    <xf numFmtId="0" fontId="42" fillId="0" borderId="80" xfId="48" applyFont="1" applyBorder="1" applyAlignment="1">
      <alignment horizontal="center" vertical="center" shrinkToFit="1"/>
    </xf>
    <xf numFmtId="186" fontId="42" fillId="44" borderId="47" xfId="48" applyNumberFormat="1" applyFont="1" applyFill="1" applyBorder="1" applyAlignment="1">
      <alignment horizontal="center" vertical="center" shrinkToFit="1"/>
    </xf>
    <xf numFmtId="186" fontId="42" fillId="44" borderId="16" xfId="48" applyNumberFormat="1" applyFont="1" applyFill="1" applyBorder="1" applyAlignment="1">
      <alignment horizontal="center" vertical="center" shrinkToFit="1"/>
    </xf>
    <xf numFmtId="204" fontId="0" fillId="32" borderId="46" xfId="0" applyNumberFormat="1" applyFill="1" applyBorder="1" applyAlignment="1">
      <alignment horizontal="center" vertical="center" shrinkToFit="1"/>
    </xf>
    <xf numFmtId="204" fontId="0" fillId="0" borderId="87" xfId="0" applyNumberFormat="1" applyBorder="1" applyAlignment="1">
      <alignment vertical="center"/>
    </xf>
    <xf numFmtId="204" fontId="0" fillId="27" borderId="46" xfId="0" applyNumberFormat="1" applyFill="1" applyBorder="1" applyAlignment="1">
      <alignment horizontal="left" vertical="center" wrapText="1"/>
    </xf>
    <xf numFmtId="204" fontId="0" fillId="27" borderId="46" xfId="0" applyNumberFormat="1" applyFill="1" applyBorder="1" applyAlignment="1">
      <alignment vertical="center"/>
    </xf>
    <xf numFmtId="204" fontId="0" fillId="0" borderId="46" xfId="0" applyNumberFormat="1" applyBorder="1" applyAlignment="1">
      <alignment vertical="center"/>
    </xf>
    <xf numFmtId="204" fontId="0" fillId="32" borderId="46" xfId="0" applyNumberFormat="1" applyFill="1" applyBorder="1" applyAlignment="1">
      <alignment vertical="center"/>
    </xf>
    <xf numFmtId="204" fontId="0" fillId="32" borderId="46" xfId="0" applyNumberFormat="1" applyFill="1" applyBorder="1" applyAlignment="1">
      <alignment horizontal="center" vertical="center"/>
    </xf>
    <xf numFmtId="204" fontId="0" fillId="0" borderId="0" xfId="0" applyNumberFormat="1" applyAlignment="1">
      <alignment vertical="center"/>
    </xf>
    <xf numFmtId="38" fontId="0" fillId="0" borderId="0" xfId="34" applyFont="1"/>
    <xf numFmtId="0" fontId="29" fillId="0" borderId="0" xfId="0" applyFont="1" applyAlignment="1">
      <alignment vertical="center"/>
    </xf>
    <xf numFmtId="0" fontId="33" fillId="0" borderId="46" xfId="0" applyFont="1" applyBorder="1" applyAlignment="1">
      <alignment horizontal="center" vertical="center"/>
    </xf>
    <xf numFmtId="0" fontId="31" fillId="34" borderId="64" xfId="0" applyFont="1" applyFill="1" applyBorder="1" applyAlignment="1">
      <alignment horizontal="center" vertical="center"/>
    </xf>
    <xf numFmtId="0" fontId="6" fillId="0" borderId="0" xfId="0" applyFont="1" applyAlignment="1">
      <alignment vertical="top"/>
    </xf>
    <xf numFmtId="0" fontId="6" fillId="40" borderId="120" xfId="0" applyFont="1" applyFill="1" applyBorder="1" applyAlignment="1">
      <alignment vertical="center"/>
    </xf>
    <xf numFmtId="0" fontId="6" fillId="40" borderId="121" xfId="0" applyFont="1" applyFill="1" applyBorder="1" applyAlignment="1">
      <alignment vertical="center"/>
    </xf>
    <xf numFmtId="0" fontId="0" fillId="0" borderId="17" xfId="0" applyBorder="1" applyAlignment="1">
      <alignment horizontal="left" vertical="center"/>
    </xf>
    <xf numFmtId="0" fontId="6" fillId="0" borderId="0" xfId="0" applyFont="1" applyAlignment="1">
      <alignment vertical="center" shrinkToFit="1"/>
    </xf>
    <xf numFmtId="0" fontId="0" fillId="0" borderId="0" xfId="0" applyAlignment="1">
      <alignment vertical="center"/>
    </xf>
    <xf numFmtId="0" fontId="6" fillId="36" borderId="46" xfId="57" applyFill="1" applyBorder="1" applyAlignment="1">
      <alignment vertical="center"/>
    </xf>
    <xf numFmtId="0" fontId="0" fillId="0" borderId="0" xfId="57" applyFont="1" applyAlignment="1">
      <alignment vertical="center"/>
    </xf>
    <xf numFmtId="0" fontId="6" fillId="0" borderId="120" xfId="0" applyFont="1" applyBorder="1"/>
    <xf numFmtId="0" fontId="6" fillId="41" borderId="46" xfId="57" applyFill="1" applyBorder="1" applyAlignment="1">
      <alignment vertical="center"/>
    </xf>
    <xf numFmtId="0" fontId="21" fillId="0" borderId="0" xfId="0" applyFont="1" applyAlignment="1">
      <alignment horizontal="left" vertical="center"/>
    </xf>
    <xf numFmtId="0" fontId="36" fillId="0" borderId="20" xfId="49" applyFont="1" applyBorder="1" applyAlignment="1">
      <alignment horizontal="center" vertical="center"/>
    </xf>
    <xf numFmtId="0" fontId="36" fillId="0" borderId="20" xfId="0" applyFont="1" applyBorder="1" applyAlignment="1">
      <alignment horizontal="center" vertical="center" wrapText="1"/>
    </xf>
    <xf numFmtId="0" fontId="36" fillId="0" borderId="11" xfId="0" applyFont="1" applyBorder="1" applyAlignment="1">
      <alignment horizontal="center" wrapText="1"/>
    </xf>
    <xf numFmtId="0" fontId="36" fillId="41" borderId="171" xfId="0" applyFont="1" applyFill="1" applyBorder="1" applyAlignment="1" applyProtection="1">
      <alignment horizontal="left" vertical="center"/>
      <protection locked="0"/>
    </xf>
    <xf numFmtId="49" fontId="36" fillId="25" borderId="171" xfId="0" applyNumberFormat="1" applyFont="1" applyFill="1" applyBorder="1" applyAlignment="1" applyProtection="1">
      <alignment horizontal="left" vertical="center"/>
      <protection locked="0"/>
    </xf>
    <xf numFmtId="0" fontId="6" fillId="0" borderId="135" xfId="0" applyFont="1" applyBorder="1"/>
    <xf numFmtId="0" fontId="19" fillId="41" borderId="0" xfId="0" applyFont="1" applyFill="1" applyAlignment="1" applyProtection="1">
      <alignment horizontal="center" vertical="center"/>
      <protection locked="0"/>
    </xf>
    <xf numFmtId="180" fontId="36" fillId="25" borderId="0" xfId="0" applyNumberFormat="1" applyFont="1" applyFill="1" applyAlignment="1" applyProtection="1">
      <alignment horizontal="center" vertical="center" wrapText="1" shrinkToFit="1"/>
      <protection locked="0"/>
    </xf>
    <xf numFmtId="0" fontId="102" fillId="0" borderId="20" xfId="45" applyFont="1" applyBorder="1" applyAlignment="1">
      <alignment horizontal="center" vertical="center"/>
    </xf>
    <xf numFmtId="184" fontId="101" fillId="41" borderId="46" xfId="0" applyNumberFormat="1" applyFont="1" applyFill="1" applyBorder="1" applyAlignment="1">
      <alignment horizontal="center" vertical="center"/>
    </xf>
    <xf numFmtId="180" fontId="33" fillId="25" borderId="173" xfId="0" applyNumberFormat="1" applyFont="1" applyFill="1" applyBorder="1" applyAlignment="1" applyProtection="1">
      <alignment horizontal="left" wrapText="1" shrinkToFit="1"/>
      <protection locked="0"/>
    </xf>
    <xf numFmtId="0" fontId="19" fillId="0" borderId="12" xfId="0" applyFont="1" applyBorder="1" applyAlignment="1">
      <alignment horizontal="center" vertical="center"/>
    </xf>
    <xf numFmtId="207" fontId="67" fillId="32" borderId="46" xfId="0" applyNumberFormat="1" applyFont="1" applyFill="1" applyBorder="1" applyAlignment="1">
      <alignment horizontal="center" vertical="center" shrinkToFit="1"/>
    </xf>
    <xf numFmtId="0" fontId="0" fillId="0" borderId="140" xfId="0" applyBorder="1" applyAlignment="1">
      <alignment vertical="center"/>
    </xf>
    <xf numFmtId="0" fontId="94" fillId="0" borderId="0" xfId="0" applyFont="1" applyAlignment="1">
      <alignment vertical="center"/>
    </xf>
    <xf numFmtId="49" fontId="36" fillId="36" borderId="0" xfId="0" applyNumberFormat="1" applyFont="1" applyFill="1" applyAlignment="1" applyProtection="1">
      <alignment horizontal="distributed" vertical="center" wrapText="1" shrinkToFit="1"/>
      <protection locked="0"/>
    </xf>
    <xf numFmtId="180" fontId="21" fillId="0" borderId="40" xfId="0" applyNumberFormat="1" applyFont="1" applyBorder="1" applyAlignment="1">
      <alignment horizontal="left" vertical="center"/>
    </xf>
    <xf numFmtId="0" fontId="21" fillId="0" borderId="17" xfId="0" applyFont="1" applyBorder="1" applyAlignment="1">
      <alignment horizontal="left" vertical="center"/>
    </xf>
    <xf numFmtId="0" fontId="21" fillId="0" borderId="21" xfId="0" applyFont="1" applyBorder="1" applyAlignment="1">
      <alignment horizontal="left" vertical="center"/>
    </xf>
    <xf numFmtId="0" fontId="28" fillId="0" borderId="21" xfId="0" applyFont="1" applyBorder="1" applyAlignment="1">
      <alignment horizontal="left" vertical="center"/>
    </xf>
    <xf numFmtId="14" fontId="21" fillId="0" borderId="12" xfId="0" applyNumberFormat="1" applyFont="1" applyBorder="1" applyAlignment="1">
      <alignment horizontal="left" vertical="center"/>
    </xf>
    <xf numFmtId="14" fontId="21" fillId="0" borderId="21" xfId="0" applyNumberFormat="1" applyFont="1" applyBorder="1" applyAlignment="1">
      <alignment horizontal="left" vertical="center"/>
    </xf>
    <xf numFmtId="0" fontId="25" fillId="0" borderId="40" xfId="0" applyFont="1" applyBorder="1" applyAlignment="1">
      <alignment horizontal="left" vertical="center"/>
    </xf>
    <xf numFmtId="0" fontId="28" fillId="40" borderId="39" xfId="0" applyFont="1" applyFill="1" applyBorder="1" applyAlignment="1">
      <alignment vertical="center" wrapText="1"/>
    </xf>
    <xf numFmtId="14" fontId="21" fillId="0" borderId="39" xfId="0" applyNumberFormat="1" applyFont="1" applyBorder="1" applyAlignment="1">
      <alignment horizontal="left" vertical="center"/>
    </xf>
    <xf numFmtId="0" fontId="21" fillId="0" borderId="40" xfId="0" applyFont="1" applyBorder="1" applyAlignment="1">
      <alignment horizontal="left" vertical="center"/>
    </xf>
    <xf numFmtId="0" fontId="21" fillId="0" borderId="80" xfId="0" applyFont="1" applyBorder="1"/>
    <xf numFmtId="180" fontId="115" fillId="0" borderId="149" xfId="0" applyNumberFormat="1" applyFont="1" applyBorder="1" applyAlignment="1">
      <alignment vertical="center"/>
    </xf>
    <xf numFmtId="0" fontId="21" fillId="0" borderId="0" xfId="0" applyFont="1" applyAlignment="1">
      <alignment horizontal="left"/>
    </xf>
    <xf numFmtId="0" fontId="21" fillId="0" borderId="0" xfId="0" applyFont="1" applyAlignment="1">
      <alignment vertical="center"/>
    </xf>
    <xf numFmtId="0" fontId="28" fillId="0" borderId="0" xfId="0" applyFont="1" applyAlignment="1">
      <alignment horizontal="left" vertical="center"/>
    </xf>
    <xf numFmtId="0" fontId="116" fillId="0" borderId="0" xfId="0" applyFont="1" applyAlignment="1">
      <alignment horizontal="left" vertical="center" shrinkToFit="1"/>
    </xf>
    <xf numFmtId="0" fontId="36" fillId="0" borderId="0" xfId="0" applyFont="1" applyAlignment="1">
      <alignment horizontal="right" vertical="center"/>
    </xf>
    <xf numFmtId="0" fontId="36" fillId="0" borderId="0" xfId="0" applyFont="1" applyAlignment="1">
      <alignment vertical="center"/>
    </xf>
    <xf numFmtId="0" fontId="36" fillId="0" borderId="0" xfId="0" applyFont="1" applyAlignment="1" applyProtection="1">
      <alignment vertical="center"/>
      <protection locked="0"/>
    </xf>
    <xf numFmtId="0" fontId="36" fillId="40" borderId="0" xfId="0" applyFont="1" applyFill="1" applyAlignment="1" applyProtection="1">
      <alignment vertical="center"/>
      <protection locked="0"/>
    </xf>
    <xf numFmtId="0" fontId="36" fillId="0" borderId="0" xfId="0" applyFont="1" applyAlignment="1" applyProtection="1">
      <alignment horizontal="right" vertical="center"/>
      <protection locked="0"/>
    </xf>
    <xf numFmtId="0" fontId="36" fillId="31" borderId="0" xfId="0" applyFont="1" applyFill="1" applyAlignment="1">
      <alignment vertical="center"/>
    </xf>
    <xf numFmtId="0" fontId="38" fillId="0" borderId="0" xfId="0" applyFont="1" applyAlignment="1">
      <alignment vertical="center"/>
    </xf>
    <xf numFmtId="0" fontId="36" fillId="0" borderId="0" xfId="0" applyFont="1" applyAlignment="1">
      <alignment horizontal="right" vertical="center" wrapText="1"/>
    </xf>
    <xf numFmtId="0" fontId="38" fillId="0" borderId="0" xfId="0" applyFont="1" applyAlignment="1">
      <alignment horizontal="center" vertical="center" wrapText="1"/>
    </xf>
    <xf numFmtId="38" fontId="119" fillId="0" borderId="0" xfId="51" applyNumberFormat="1" applyFont="1" applyAlignment="1">
      <alignment horizontal="left"/>
    </xf>
    <xf numFmtId="0" fontId="117" fillId="0" borderId="0" xfId="51" applyFont="1" applyAlignment="1">
      <alignment horizontal="right" vertical="center" shrinkToFit="1"/>
    </xf>
    <xf numFmtId="0" fontId="89" fillId="0" borderId="0" xfId="0" applyFont="1" applyAlignment="1">
      <alignment horizontal="left" indent="2"/>
    </xf>
    <xf numFmtId="0" fontId="52" fillId="0" borderId="0" xfId="0" applyFont="1" applyAlignment="1">
      <alignment horizontal="left" indent="2"/>
    </xf>
    <xf numFmtId="0" fontId="52" fillId="0" borderId="0" xfId="0" applyFont="1" applyAlignment="1">
      <alignment horizontal="left" indent="1"/>
    </xf>
    <xf numFmtId="0" fontId="71" fillId="0" borderId="0" xfId="0" applyFont="1" applyAlignment="1">
      <alignment horizontal="left" indent="2"/>
    </xf>
    <xf numFmtId="0" fontId="120" fillId="0" borderId="124" xfId="0" applyFont="1" applyBorder="1" applyAlignment="1">
      <alignment horizontal="center" vertical="center"/>
    </xf>
    <xf numFmtId="0" fontId="0" fillId="0" borderId="124" xfId="0" applyBorder="1" applyAlignment="1">
      <alignment horizontal="center" vertical="center" wrapText="1"/>
    </xf>
    <xf numFmtId="0" fontId="0" fillId="0" borderId="0" xfId="0" applyAlignment="1">
      <alignment horizontal="center" vertical="center"/>
    </xf>
    <xf numFmtId="0" fontId="0" fillId="0" borderId="124" xfId="0" applyBorder="1" applyAlignment="1">
      <alignment horizontal="center" vertical="center"/>
    </xf>
    <xf numFmtId="0" fontId="119" fillId="0" borderId="124" xfId="0" applyFont="1" applyBorder="1" applyAlignment="1">
      <alignment horizontal="center" vertical="center" wrapText="1"/>
    </xf>
    <xf numFmtId="0" fontId="38" fillId="0" borderId="174" xfId="49" applyFont="1" applyBorder="1" applyAlignment="1">
      <alignment horizontal="center" vertical="center"/>
    </xf>
    <xf numFmtId="0" fontId="36" fillId="25" borderId="171" xfId="0" applyFont="1" applyFill="1" applyBorder="1" applyAlignment="1" applyProtection="1">
      <alignment horizontal="left" vertical="center" wrapText="1"/>
      <protection locked="0"/>
    </xf>
    <xf numFmtId="0" fontId="36" fillId="25" borderId="172" xfId="0" applyFont="1" applyFill="1" applyBorder="1" applyAlignment="1" applyProtection="1">
      <alignment horizontal="left" wrapText="1"/>
      <protection locked="0"/>
    </xf>
    <xf numFmtId="0" fontId="36" fillId="0" borderId="12" xfId="0" applyFont="1" applyBorder="1" applyAlignment="1">
      <alignment wrapText="1"/>
    </xf>
    <xf numFmtId="0" fontId="36" fillId="0" borderId="175" xfId="0" applyFont="1" applyBorder="1" applyAlignment="1">
      <alignment horizontal="center" vertical="center" wrapText="1"/>
    </xf>
    <xf numFmtId="0" fontId="36" fillId="25" borderId="176" xfId="0" applyFont="1" applyFill="1" applyBorder="1" applyAlignment="1" applyProtection="1">
      <alignment horizontal="left" vertical="center" wrapText="1"/>
      <protection locked="0"/>
    </xf>
    <xf numFmtId="0" fontId="36" fillId="0" borderId="177" xfId="0" applyFont="1" applyBorder="1" applyAlignment="1">
      <alignment vertical="center" wrapText="1"/>
    </xf>
    <xf numFmtId="0" fontId="36" fillId="25" borderId="171" xfId="0" applyFont="1" applyFill="1" applyBorder="1" applyAlignment="1" applyProtection="1">
      <alignment vertical="center" wrapText="1"/>
      <protection locked="0"/>
    </xf>
    <xf numFmtId="0" fontId="31" fillId="0" borderId="0" xfId="0" applyFont="1" applyAlignment="1">
      <alignment horizontal="center" vertical="center"/>
    </xf>
    <xf numFmtId="0" fontId="36" fillId="0" borderId="0" xfId="0" applyFont="1" applyAlignment="1">
      <alignment horizontal="distributed" vertical="center"/>
    </xf>
    <xf numFmtId="0" fontId="34" fillId="0" borderId="86" xfId="0" applyFont="1" applyBorder="1" applyAlignment="1">
      <alignment horizontal="left" vertical="center" indent="1"/>
    </xf>
    <xf numFmtId="177" fontId="47" fillId="0" borderId="46" xfId="0" applyNumberFormat="1" applyFont="1" applyBorder="1" applyAlignment="1">
      <alignment vertical="center"/>
    </xf>
    <xf numFmtId="0" fontId="67" fillId="0" borderId="16" xfId="0" applyFont="1" applyBorder="1" applyAlignment="1">
      <alignment horizontal="left" vertical="center" wrapText="1"/>
    </xf>
    <xf numFmtId="0" fontId="124" fillId="46" borderId="0" xfId="51" applyFont="1" applyFill="1" applyAlignment="1">
      <alignment vertical="center"/>
    </xf>
    <xf numFmtId="0" fontId="19" fillId="46" borderId="0" xfId="51" applyFont="1" applyFill="1"/>
    <xf numFmtId="0" fontId="124" fillId="0" borderId="0" xfId="0" applyFont="1" applyAlignment="1">
      <alignment vertical="center"/>
    </xf>
    <xf numFmtId="0" fontId="128" fillId="0" borderId="0" xfId="0" applyFont="1" applyAlignment="1">
      <alignment vertical="center"/>
    </xf>
    <xf numFmtId="0" fontId="129" fillId="0" borderId="0" xfId="0" applyFont="1" applyAlignment="1">
      <alignment vertical="center"/>
    </xf>
    <xf numFmtId="206" fontId="130" fillId="0" borderId="124" xfId="0" applyNumberFormat="1" applyFont="1" applyBorder="1" applyAlignment="1">
      <alignment vertical="center"/>
    </xf>
    <xf numFmtId="3" fontId="130" fillId="0" borderId="124" xfId="0" applyNumberFormat="1" applyFont="1" applyBorder="1" applyAlignment="1">
      <alignment horizontal="left" vertical="center" wrapText="1"/>
    </xf>
    <xf numFmtId="206" fontId="130" fillId="31" borderId="122" xfId="0" applyNumberFormat="1" applyFont="1" applyFill="1" applyBorder="1" applyAlignment="1">
      <alignment horizontal="right" vertical="center"/>
    </xf>
    <xf numFmtId="0" fontId="130" fillId="31" borderId="140" xfId="0" applyFont="1" applyFill="1" applyBorder="1" applyAlignment="1">
      <alignment vertical="center"/>
    </xf>
    <xf numFmtId="3" fontId="130" fillId="31" borderId="122" xfId="0" applyNumberFormat="1" applyFont="1" applyFill="1" applyBorder="1" applyAlignment="1">
      <alignment vertical="center"/>
    </xf>
    <xf numFmtId="0" fontId="130" fillId="31" borderId="0" xfId="0" applyFont="1" applyFill="1" applyAlignment="1">
      <alignment vertical="center"/>
    </xf>
    <xf numFmtId="0" fontId="130" fillId="0" borderId="124" xfId="0" applyFont="1" applyBorder="1" applyAlignment="1">
      <alignment horizontal="left" vertical="center"/>
    </xf>
    <xf numFmtId="0" fontId="130" fillId="0" borderId="0" xfId="0" applyFont="1" applyAlignment="1">
      <alignment horizontal="center" vertical="center"/>
    </xf>
    <xf numFmtId="0" fontId="130" fillId="0" borderId="124" xfId="0" applyFont="1" applyBorder="1" applyAlignment="1">
      <alignment horizontal="center" vertical="center"/>
    </xf>
    <xf numFmtId="206" fontId="130" fillId="0" borderId="124" xfId="0" applyNumberFormat="1" applyFont="1" applyBorder="1" applyAlignment="1">
      <alignment horizontal="center" vertical="center"/>
    </xf>
    <xf numFmtId="206" fontId="130" fillId="0" borderId="122" xfId="0" applyNumberFormat="1" applyFont="1" applyBorder="1" applyAlignment="1">
      <alignment horizontal="right" vertical="center"/>
    </xf>
    <xf numFmtId="0" fontId="130" fillId="0" borderId="140" xfId="0" applyFont="1" applyBorder="1" applyAlignment="1">
      <alignment vertical="center" wrapText="1"/>
    </xf>
    <xf numFmtId="0" fontId="130" fillId="0" borderId="140" xfId="0" applyFont="1" applyBorder="1" applyAlignment="1">
      <alignment vertical="center" shrinkToFit="1"/>
    </xf>
    <xf numFmtId="206" fontId="130" fillId="0" borderId="125" xfId="0" applyNumberFormat="1" applyFont="1" applyBorder="1" applyAlignment="1">
      <alignment vertical="center"/>
    </xf>
    <xf numFmtId="0" fontId="130" fillId="0" borderId="125" xfId="0" applyFont="1" applyBorder="1" applyAlignment="1">
      <alignment vertical="center" shrinkToFit="1"/>
    </xf>
    <xf numFmtId="0" fontId="129" fillId="0" borderId="0" xfId="0" applyFont="1" applyAlignment="1">
      <alignment horizontal="left" vertical="center"/>
    </xf>
    <xf numFmtId="0" fontId="130" fillId="0" borderId="122" xfId="0" applyFont="1" applyBorder="1" applyAlignment="1">
      <alignment horizontal="center" vertical="center"/>
    </xf>
    <xf numFmtId="0" fontId="133" fillId="31" borderId="0" xfId="59" applyFont="1" applyFill="1" applyAlignment="1">
      <alignment horizontal="justify" vertical="center" wrapText="1"/>
    </xf>
    <xf numFmtId="0" fontId="133" fillId="31" borderId="0" xfId="59" applyFont="1" applyFill="1" applyAlignment="1">
      <alignment vertical="center" wrapText="1"/>
    </xf>
    <xf numFmtId="0" fontId="107" fillId="31" borderId="0" xfId="59" applyFont="1" applyFill="1" applyAlignment="1">
      <alignment vertical="center" wrapText="1"/>
    </xf>
    <xf numFmtId="0" fontId="134" fillId="31" borderId="0" xfId="58" applyFont="1" applyFill="1">
      <alignment vertical="center"/>
    </xf>
    <xf numFmtId="0" fontId="86" fillId="31" borderId="0" xfId="58" applyFont="1" applyFill="1">
      <alignment vertical="center"/>
    </xf>
    <xf numFmtId="0" fontId="86" fillId="31" borderId="0" xfId="58" applyFont="1" applyFill="1" applyAlignment="1">
      <alignment vertical="center" wrapText="1"/>
    </xf>
    <xf numFmtId="0" fontId="86" fillId="31" borderId="0" xfId="59" applyFont="1" applyFill="1" applyAlignment="1">
      <alignment vertical="center" wrapText="1"/>
    </xf>
    <xf numFmtId="0" fontId="86" fillId="31" borderId="0" xfId="58" applyFont="1" applyFill="1" applyAlignment="1">
      <alignment wrapText="1"/>
    </xf>
    <xf numFmtId="0" fontId="133" fillId="31" borderId="0" xfId="59" applyFont="1" applyFill="1" applyAlignment="1">
      <alignment horizontal="center" vertical="center" wrapText="1"/>
    </xf>
    <xf numFmtId="0" fontId="86" fillId="31" borderId="0" xfId="58" applyFont="1" applyFill="1" applyAlignment="1">
      <alignment vertical="top" wrapText="1"/>
    </xf>
    <xf numFmtId="3" fontId="86" fillId="31" borderId="0" xfId="59" applyNumberFormat="1" applyFont="1" applyFill="1" applyAlignment="1">
      <alignment vertical="center" wrapText="1"/>
    </xf>
    <xf numFmtId="0" fontId="86" fillId="31" borderId="0" xfId="59" applyFont="1" applyFill="1" applyAlignment="1">
      <alignment horizontal="center" vertical="center" wrapText="1"/>
    </xf>
    <xf numFmtId="58" fontId="133" fillId="31" borderId="0" xfId="59" applyNumberFormat="1" applyFont="1" applyFill="1" applyAlignment="1">
      <alignment horizontal="justify" vertical="center" wrapText="1"/>
    </xf>
    <xf numFmtId="58" fontId="86" fillId="31" borderId="0" xfId="59" applyNumberFormat="1" applyFont="1" applyFill="1" applyAlignment="1">
      <alignment vertical="center" wrapText="1"/>
    </xf>
    <xf numFmtId="38" fontId="36" fillId="36" borderId="47" xfId="34" applyFont="1" applyFill="1" applyBorder="1" applyAlignment="1" applyProtection="1">
      <alignment horizontal="right"/>
      <protection locked="0"/>
    </xf>
    <xf numFmtId="0" fontId="105" fillId="0" borderId="72" xfId="52" applyFont="1" applyBorder="1">
      <alignment vertical="center"/>
    </xf>
    <xf numFmtId="0" fontId="19" fillId="0" borderId="16" xfId="51" applyFont="1" applyBorder="1" applyAlignment="1" applyProtection="1">
      <alignment horizontal="center"/>
      <protection locked="0"/>
    </xf>
    <xf numFmtId="0" fontId="33" fillId="0" borderId="0" xfId="0" applyFont="1" applyAlignment="1">
      <alignment horizontal="left"/>
    </xf>
    <xf numFmtId="0" fontId="94" fillId="0" borderId="0" xfId="0" applyFont="1" applyAlignment="1">
      <alignment horizontal="left"/>
    </xf>
    <xf numFmtId="0" fontId="19" fillId="24" borderId="0" xfId="0" applyFont="1" applyFill="1" applyAlignment="1">
      <alignment vertical="center"/>
    </xf>
    <xf numFmtId="0" fontId="42" fillId="0" borderId="0" xfId="0" applyFont="1" applyAlignment="1">
      <alignment horizontal="left" vertical="center"/>
    </xf>
    <xf numFmtId="0" fontId="31" fillId="0" borderId="0" xfId="0" applyFont="1" applyAlignment="1">
      <alignment vertical="center"/>
    </xf>
    <xf numFmtId="0" fontId="0" fillId="0" borderId="123" xfId="0" applyBorder="1" applyAlignment="1">
      <alignment vertical="center"/>
    </xf>
    <xf numFmtId="0" fontId="19" fillId="0" borderId="0" xfId="0" quotePrefix="1" applyFont="1" applyAlignment="1">
      <alignment vertical="center" shrinkToFit="1"/>
    </xf>
    <xf numFmtId="0" fontId="19" fillId="0" borderId="0" xfId="0" applyFont="1" applyAlignment="1">
      <alignment vertical="center" shrinkToFit="1"/>
    </xf>
    <xf numFmtId="0" fontId="0" fillId="0" borderId="0" xfId="0" applyAlignment="1">
      <alignment horizontal="left" vertical="center"/>
    </xf>
    <xf numFmtId="0" fontId="119" fillId="0" borderId="0" xfId="0" applyFont="1" applyAlignment="1">
      <alignment vertical="center"/>
    </xf>
    <xf numFmtId="0" fontId="126" fillId="0" borderId="0" xfId="0" applyFont="1" applyAlignment="1">
      <alignment vertical="center"/>
    </xf>
    <xf numFmtId="0" fontId="127" fillId="0" borderId="126" xfId="0" applyFont="1" applyBorder="1" applyAlignment="1">
      <alignment horizontal="right" vertical="center"/>
    </xf>
    <xf numFmtId="0" fontId="127" fillId="0" borderId="126" xfId="0" applyFont="1" applyBorder="1" applyAlignment="1">
      <alignment vertical="center"/>
    </xf>
    <xf numFmtId="0" fontId="119" fillId="0" borderId="0" xfId="0" applyFont="1" applyAlignment="1">
      <alignment horizontal="left" vertical="center"/>
    </xf>
    <xf numFmtId="0" fontId="119" fillId="0" borderId="124" xfId="0" applyFont="1" applyBorder="1" applyAlignment="1">
      <alignment horizontal="right" vertical="center" wrapText="1"/>
    </xf>
    <xf numFmtId="3" fontId="94" fillId="0" borderId="118" xfId="0" applyNumberFormat="1" applyFont="1" applyBorder="1" applyAlignment="1">
      <alignment horizontal="center" vertical="center" wrapText="1"/>
    </xf>
    <xf numFmtId="0" fontId="0" fillId="0" borderId="0" xfId="0" applyAlignment="1">
      <alignment horizontal="center" vertical="center" wrapText="1"/>
    </xf>
    <xf numFmtId="0" fontId="0" fillId="0" borderId="118" xfId="0" applyBorder="1" applyAlignment="1">
      <alignment horizontal="center" vertical="center" wrapText="1"/>
    </xf>
    <xf numFmtId="0" fontId="130" fillId="0" borderId="125" xfId="0" applyFont="1" applyBorder="1" applyAlignment="1">
      <alignment horizontal="center" vertical="center"/>
    </xf>
    <xf numFmtId="3" fontId="105" fillId="0" borderId="0" xfId="0" applyNumberFormat="1" applyFont="1" applyAlignment="1">
      <alignment horizontal="center" vertical="center"/>
    </xf>
    <xf numFmtId="0" fontId="54" fillId="0" borderId="0" xfId="0" applyFont="1" applyAlignment="1">
      <alignment vertical="center"/>
    </xf>
    <xf numFmtId="0" fontId="105" fillId="0" borderId="73" xfId="52" applyFont="1" applyBorder="1">
      <alignment vertical="center"/>
    </xf>
    <xf numFmtId="0" fontId="0" fillId="25" borderId="52" xfId="0" applyFill="1" applyBorder="1" applyAlignment="1" applyProtection="1">
      <alignment vertical="center" shrinkToFit="1"/>
      <protection locked="0"/>
    </xf>
    <xf numFmtId="0" fontId="40" fillId="0" borderId="0" xfId="0" applyFont="1" applyAlignment="1">
      <alignment vertical="center"/>
    </xf>
    <xf numFmtId="178" fontId="19" fillId="47" borderId="26" xfId="0" applyNumberFormat="1" applyFont="1" applyFill="1" applyBorder="1" applyAlignment="1" applyProtection="1">
      <alignment vertical="center"/>
      <protection locked="0"/>
    </xf>
    <xf numFmtId="178" fontId="19" fillId="47" borderId="47" xfId="0" applyNumberFormat="1" applyFont="1" applyFill="1" applyBorder="1" applyAlignment="1" applyProtection="1">
      <alignment vertical="center"/>
      <protection locked="0"/>
    </xf>
    <xf numFmtId="180" fontId="33" fillId="25" borderId="173" xfId="0" applyNumberFormat="1" applyFont="1" applyFill="1" applyBorder="1" applyAlignment="1" applyProtection="1">
      <alignment horizontal="left" shrinkToFit="1"/>
      <protection locked="0"/>
    </xf>
    <xf numFmtId="0" fontId="33" fillId="25" borderId="109" xfId="0" applyFont="1" applyFill="1" applyBorder="1" applyAlignment="1" applyProtection="1">
      <alignment wrapText="1" shrinkToFit="1"/>
      <protection locked="0"/>
    </xf>
    <xf numFmtId="180" fontId="33" fillId="25" borderId="108" xfId="0" applyNumberFormat="1" applyFont="1" applyFill="1" applyBorder="1" applyAlignment="1" applyProtection="1">
      <alignment horizontal="left" shrinkToFit="1"/>
      <protection locked="0"/>
    </xf>
    <xf numFmtId="0" fontId="52" fillId="25" borderId="109" xfId="0" applyFont="1" applyFill="1" applyBorder="1" applyAlignment="1" applyProtection="1">
      <alignment wrapText="1" shrinkToFit="1"/>
      <protection locked="0"/>
    </xf>
    <xf numFmtId="177" fontId="33" fillId="25" borderId="46" xfId="0" applyNumberFormat="1" applyFont="1" applyFill="1" applyBorder="1" applyAlignment="1" applyProtection="1">
      <alignment vertical="center"/>
      <protection locked="0"/>
    </xf>
    <xf numFmtId="0" fontId="118" fillId="34" borderId="122" xfId="51" applyFont="1" applyFill="1" applyBorder="1" applyAlignment="1">
      <alignment horizontal="center"/>
    </xf>
    <xf numFmtId="0" fontId="40" fillId="0" borderId="0" xfId="51" applyFont="1"/>
    <xf numFmtId="0" fontId="19" fillId="31" borderId="16" xfId="51" applyFont="1" applyFill="1" applyBorder="1" applyAlignment="1" applyProtection="1">
      <alignment horizontal="center"/>
      <protection locked="0"/>
    </xf>
    <xf numFmtId="0" fontId="135" fillId="0" borderId="0" xfId="0" applyFont="1"/>
    <xf numFmtId="0" fontId="31" fillId="0" borderId="0" xfId="0" applyFont="1" applyAlignment="1">
      <alignment vertical="center" shrinkToFit="1"/>
    </xf>
    <xf numFmtId="0" fontId="0" fillId="0" borderId="0" xfId="0" applyAlignment="1">
      <alignment shrinkToFit="1"/>
    </xf>
    <xf numFmtId="0" fontId="0" fillId="0" borderId="0" xfId="0" applyAlignment="1">
      <alignment horizontal="left" vertical="center" wrapText="1"/>
    </xf>
    <xf numFmtId="0" fontId="0" fillId="0" borderId="18" xfId="0" applyBorder="1" applyAlignment="1">
      <alignment horizontal="center" vertical="center" textRotation="255"/>
    </xf>
    <xf numFmtId="0" fontId="6" fillId="0" borderId="26" xfId="0" applyFont="1" applyBorder="1" applyAlignment="1">
      <alignment horizontal="center" vertical="center" textRotation="255"/>
    </xf>
    <xf numFmtId="0" fontId="6" fillId="0" borderId="27" xfId="0" applyFont="1" applyBorder="1" applyAlignment="1">
      <alignment horizontal="center" vertical="center" textRotation="255"/>
    </xf>
    <xf numFmtId="0" fontId="0" fillId="0" borderId="20" xfId="0" applyBorder="1" applyAlignment="1">
      <alignment horizontal="distributed" vertical="center"/>
    </xf>
    <xf numFmtId="0" fontId="0" fillId="0" borderId="10" xfId="0" applyBorder="1" applyAlignment="1">
      <alignment horizontal="distributed" vertical="center"/>
    </xf>
    <xf numFmtId="0" fontId="6" fillId="0" borderId="20" xfId="0" applyFont="1" applyBorder="1" applyAlignment="1">
      <alignment horizontal="distributed" vertical="center"/>
    </xf>
    <xf numFmtId="0" fontId="6" fillId="0" borderId="80" xfId="0" applyFont="1" applyBorder="1" applyAlignment="1">
      <alignment horizontal="distributed" vertical="center"/>
    </xf>
    <xf numFmtId="14" fontId="112" fillId="25" borderId="83" xfId="28" applyNumberFormat="1" applyFont="1" applyFill="1" applyBorder="1" applyAlignment="1" applyProtection="1">
      <alignment horizontal="left" vertical="center" shrinkToFit="1"/>
      <protection locked="0"/>
    </xf>
    <xf numFmtId="14" fontId="112" fillId="25" borderId="84" xfId="0" applyNumberFormat="1" applyFont="1" applyFill="1" applyBorder="1" applyAlignment="1" applyProtection="1">
      <alignment horizontal="left" vertical="center" shrinkToFit="1"/>
      <protection locked="0"/>
    </xf>
    <xf numFmtId="14" fontId="112" fillId="25" borderId="85" xfId="0" applyNumberFormat="1" applyFont="1" applyFill="1" applyBorder="1" applyAlignment="1" applyProtection="1">
      <alignment horizontal="left" vertical="center" shrinkToFit="1"/>
      <protection locked="0"/>
    </xf>
    <xf numFmtId="0" fontId="31" fillId="0" borderId="0" xfId="0" applyFont="1" applyAlignment="1">
      <alignment horizontal="left" vertical="center" wrapText="1"/>
    </xf>
    <xf numFmtId="0" fontId="21" fillId="41" borderId="52" xfId="50" applyFont="1" applyFill="1" applyBorder="1" applyAlignment="1" applyProtection="1">
      <alignment horizontal="left" vertical="center" shrinkToFit="1"/>
      <protection locked="0"/>
    </xf>
    <xf numFmtId="0" fontId="21" fillId="41" borderId="80" xfId="0" applyFont="1" applyFill="1" applyBorder="1" applyAlignment="1" applyProtection="1">
      <alignment horizontal="left" vertical="center"/>
      <protection locked="0"/>
    </xf>
    <xf numFmtId="0" fontId="21" fillId="41" borderId="10" xfId="0" applyFont="1" applyFill="1" applyBorder="1" applyAlignment="1" applyProtection="1">
      <alignment horizontal="left" vertical="center"/>
      <protection locked="0"/>
    </xf>
    <xf numFmtId="0" fontId="21" fillId="36" borderId="53" xfId="50" applyFont="1" applyFill="1" applyBorder="1" applyAlignment="1" applyProtection="1">
      <alignment horizontal="left" vertical="center" shrinkToFit="1"/>
      <protection locked="0"/>
    </xf>
    <xf numFmtId="0" fontId="21" fillId="36" borderId="57" xfId="0" applyFont="1" applyFill="1" applyBorder="1" applyAlignment="1" applyProtection="1">
      <alignment horizontal="left" vertical="center"/>
      <protection locked="0"/>
    </xf>
    <xf numFmtId="0" fontId="21" fillId="36" borderId="74" xfId="0" applyFont="1" applyFill="1" applyBorder="1" applyAlignment="1" applyProtection="1">
      <alignment horizontal="left" vertical="center"/>
      <protection locked="0"/>
    </xf>
    <xf numFmtId="0" fontId="0" fillId="36" borderId="151" xfId="0" applyFill="1" applyBorder="1" applyAlignment="1" applyProtection="1">
      <alignment horizontal="left" vertical="center" shrinkToFit="1"/>
      <protection locked="0"/>
    </xf>
    <xf numFmtId="0" fontId="6" fillId="25" borderId="36" xfId="0" applyFont="1" applyFill="1" applyBorder="1" applyAlignment="1" applyProtection="1">
      <alignment horizontal="left" vertical="center" shrinkToFit="1"/>
      <protection locked="0"/>
    </xf>
    <xf numFmtId="0" fontId="6" fillId="25" borderId="13" xfId="0" applyFont="1" applyFill="1" applyBorder="1" applyAlignment="1" applyProtection="1">
      <alignment horizontal="left" vertical="center" shrinkToFit="1"/>
      <protection locked="0"/>
    </xf>
    <xf numFmtId="0" fontId="43" fillId="0" borderId="0" xfId="0" applyFont="1" applyAlignment="1">
      <alignment horizontal="left" vertical="center"/>
    </xf>
    <xf numFmtId="0" fontId="43" fillId="0" borderId="36" xfId="0" applyFont="1" applyBorder="1" applyAlignment="1">
      <alignment horizontal="left" vertical="center"/>
    </xf>
    <xf numFmtId="0" fontId="0" fillId="41" borderId="83" xfId="0" applyFill="1" applyBorder="1" applyAlignment="1" applyProtection="1">
      <alignment horizontal="left" vertical="center"/>
      <protection locked="0"/>
    </xf>
    <xf numFmtId="0" fontId="0" fillId="41" borderId="84" xfId="0" applyFill="1" applyBorder="1" applyAlignment="1" applyProtection="1">
      <alignment horizontal="left" vertical="center"/>
      <protection locked="0"/>
    </xf>
    <xf numFmtId="0" fontId="0" fillId="41" borderId="85" xfId="0" applyFill="1" applyBorder="1" applyAlignment="1" applyProtection="1">
      <alignment horizontal="left" vertical="center"/>
      <protection locked="0"/>
    </xf>
    <xf numFmtId="0" fontId="0" fillId="25" borderId="43" xfId="0" applyFill="1" applyBorder="1" applyAlignment="1" applyProtection="1">
      <alignment horizontal="left" vertical="center" shrinkToFit="1"/>
      <protection locked="0"/>
    </xf>
    <xf numFmtId="0" fontId="6" fillId="0" borderId="135" xfId="0" applyFont="1" applyBorder="1" applyAlignment="1" applyProtection="1">
      <alignment horizontal="left" vertical="center" shrinkToFit="1"/>
      <protection locked="0"/>
    </xf>
    <xf numFmtId="0" fontId="6" fillId="0" borderId="65" xfId="0" applyFont="1" applyBorder="1" applyAlignment="1" applyProtection="1">
      <alignment horizontal="left" vertical="center" shrinkToFit="1"/>
      <protection locked="0"/>
    </xf>
    <xf numFmtId="0" fontId="0" fillId="0" borderId="0" xfId="0" applyAlignment="1">
      <alignment horizontal="left" vertical="center" wrapText="1" shrinkToFit="1"/>
    </xf>
    <xf numFmtId="0" fontId="0" fillId="0" borderId="46" xfId="0" applyBorder="1" applyAlignment="1">
      <alignment horizontal="center" vertical="center"/>
    </xf>
    <xf numFmtId="0" fontId="6" fillId="0" borderId="46" xfId="0" applyFont="1" applyBorder="1" applyAlignment="1">
      <alignment horizontal="center" vertical="center"/>
    </xf>
    <xf numFmtId="0" fontId="93" fillId="34" borderId="63" xfId="0" applyFont="1" applyFill="1" applyBorder="1" applyAlignment="1">
      <alignment horizontal="center" vertical="center"/>
    </xf>
    <xf numFmtId="0" fontId="93" fillId="34" borderId="150" xfId="0" applyFont="1" applyFill="1" applyBorder="1" applyAlignment="1">
      <alignment horizontal="center" vertical="center"/>
    </xf>
    <xf numFmtId="3" fontId="77" fillId="0" borderId="46" xfId="0" applyNumberFormat="1" applyFont="1" applyBorder="1" applyAlignment="1">
      <alignment horizontal="center" vertical="center"/>
    </xf>
    <xf numFmtId="3" fontId="77" fillId="0" borderId="20" xfId="0" applyNumberFormat="1" applyFont="1" applyBorder="1" applyAlignment="1">
      <alignment horizontal="center" vertical="center"/>
    </xf>
    <xf numFmtId="3" fontId="77" fillId="0" borderId="21" xfId="0" applyNumberFormat="1" applyFont="1" applyBorder="1" applyAlignment="1">
      <alignment horizontal="center" vertical="center"/>
    </xf>
    <xf numFmtId="3" fontId="77" fillId="0" borderId="18" xfId="0" applyNumberFormat="1" applyFont="1" applyBorder="1" applyAlignment="1">
      <alignment horizontal="center" vertical="center"/>
    </xf>
    <xf numFmtId="0" fontId="25" fillId="30" borderId="0" xfId="51" applyFont="1" applyFill="1" applyAlignment="1">
      <alignment horizontal="left" vertical="center" wrapText="1"/>
    </xf>
    <xf numFmtId="0" fontId="0" fillId="30" borderId="0" xfId="0" applyFill="1" applyAlignment="1">
      <alignment horizontal="left" vertical="center" wrapText="1"/>
    </xf>
    <xf numFmtId="208" fontId="108" fillId="0" borderId="0" xfId="0" applyNumberFormat="1" applyFont="1" applyAlignment="1">
      <alignment horizontal="center" vertical="center"/>
    </xf>
    <xf numFmtId="208" fontId="109" fillId="0" borderId="0" xfId="0" applyNumberFormat="1" applyFont="1" applyAlignment="1">
      <alignment horizontal="center"/>
    </xf>
    <xf numFmtId="0" fontId="0" fillId="36" borderId="52" xfId="0" applyFill="1" applyBorder="1" applyAlignment="1" applyProtection="1">
      <alignment horizontal="left" vertical="center" shrinkToFit="1"/>
      <protection locked="0"/>
    </xf>
    <xf numFmtId="0" fontId="0" fillId="36" borderId="80" xfId="0" applyFill="1" applyBorder="1" applyAlignment="1" applyProtection="1">
      <alignment horizontal="left" vertical="center" shrinkToFit="1"/>
      <protection locked="0"/>
    </xf>
    <xf numFmtId="0" fontId="0" fillId="36" borderId="10" xfId="0" applyFill="1" applyBorder="1" applyAlignment="1" applyProtection="1">
      <alignment horizontal="left" vertical="center" shrinkToFit="1"/>
      <protection locked="0"/>
    </xf>
    <xf numFmtId="180" fontId="21" fillId="0" borderId="81" xfId="0" applyNumberFormat="1" applyFont="1" applyBorder="1" applyAlignment="1" applyProtection="1">
      <alignment horizontal="left" vertical="center" shrinkToFit="1"/>
      <protection locked="0"/>
    </xf>
    <xf numFmtId="180" fontId="21" fillId="0" borderId="82" xfId="0" applyNumberFormat="1" applyFont="1" applyBorder="1" applyAlignment="1" applyProtection="1">
      <alignment horizontal="left" vertical="center" shrinkToFit="1"/>
      <protection locked="0"/>
    </xf>
    <xf numFmtId="180" fontId="21" fillId="0" borderId="136" xfId="0" applyNumberFormat="1" applyFont="1" applyBorder="1" applyAlignment="1" applyProtection="1">
      <alignment horizontal="left" vertical="center" shrinkToFit="1"/>
      <protection locked="0"/>
    </xf>
    <xf numFmtId="0" fontId="6" fillId="0" borderId="10" xfId="0" applyFont="1" applyBorder="1" applyAlignment="1">
      <alignment horizontal="distributed" vertical="center"/>
    </xf>
    <xf numFmtId="0" fontId="28" fillId="0" borderId="0" xfId="0" applyFont="1" applyAlignment="1">
      <alignment horizontal="center" vertical="center"/>
    </xf>
    <xf numFmtId="0" fontId="31" fillId="0" borderId="0" xfId="0" applyFont="1" applyAlignment="1">
      <alignment horizontal="center" vertical="center"/>
    </xf>
    <xf numFmtId="0" fontId="21" fillId="0" borderId="0" xfId="0" applyFont="1" applyAlignment="1">
      <alignment horizontal="center" vertical="center" shrinkToFit="1"/>
    </xf>
    <xf numFmtId="0" fontId="0" fillId="0" borderId="16" xfId="0" applyBorder="1" applyAlignment="1">
      <alignment horizontal="distributed" vertical="center"/>
    </xf>
    <xf numFmtId="0" fontId="0" fillId="0" borderId="36" xfId="0" applyBorder="1" applyAlignment="1">
      <alignment horizontal="distributed" vertical="center"/>
    </xf>
    <xf numFmtId="0" fontId="0" fillId="25" borderId="20" xfId="0" applyFill="1" applyBorder="1" applyAlignment="1" applyProtection="1">
      <alignment horizontal="left" vertical="center" shrinkToFit="1"/>
      <protection locked="0"/>
    </xf>
    <xf numFmtId="0" fontId="0" fillId="25" borderId="10" xfId="0" applyFill="1" applyBorder="1" applyAlignment="1" applyProtection="1">
      <alignment horizontal="left" vertical="center" shrinkToFit="1"/>
      <protection locked="0"/>
    </xf>
    <xf numFmtId="14" fontId="0" fillId="36" borderId="52" xfId="0" applyNumberFormat="1" applyFill="1" applyBorder="1" applyAlignment="1" applyProtection="1">
      <alignment horizontal="left" vertical="center"/>
      <protection locked="0"/>
    </xf>
    <xf numFmtId="14" fontId="0" fillId="36" borderId="80" xfId="0" applyNumberFormat="1" applyFill="1" applyBorder="1" applyAlignment="1" applyProtection="1">
      <alignment horizontal="left" vertical="center"/>
      <protection locked="0"/>
    </xf>
    <xf numFmtId="14" fontId="0" fillId="36" borderId="10" xfId="0" applyNumberFormat="1" applyFill="1" applyBorder="1" applyAlignment="1" applyProtection="1">
      <alignment horizontal="left" vertical="center"/>
      <protection locked="0"/>
    </xf>
    <xf numFmtId="0" fontId="0" fillId="0" borderId="16" xfId="0" applyBorder="1" applyAlignment="1">
      <alignment horizontal="distributed" vertical="center" wrapText="1"/>
    </xf>
    <xf numFmtId="0" fontId="6" fillId="0" borderId="36" xfId="0" applyFont="1" applyBorder="1" applyAlignment="1">
      <alignment horizontal="distributed" vertical="center" wrapText="1"/>
    </xf>
    <xf numFmtId="0" fontId="0" fillId="0" borderId="80" xfId="0" applyBorder="1" applyAlignment="1">
      <alignment horizontal="distributed" vertical="center"/>
    </xf>
    <xf numFmtId="0" fontId="0" fillId="25" borderId="52" xfId="0" applyFill="1" applyBorder="1" applyAlignment="1" applyProtection="1">
      <alignment horizontal="left" vertical="center" shrinkToFit="1"/>
      <protection locked="0"/>
    </xf>
    <xf numFmtId="0" fontId="0" fillId="25" borderId="80" xfId="0" applyFill="1" applyBorder="1" applyAlignment="1" applyProtection="1">
      <alignment horizontal="left" vertical="center" shrinkToFit="1"/>
      <protection locked="0"/>
    </xf>
    <xf numFmtId="14" fontId="112" fillId="36" borderId="83" xfId="28" applyNumberFormat="1" applyFont="1" applyFill="1" applyBorder="1" applyAlignment="1" applyProtection="1">
      <alignment horizontal="left" vertical="center" shrinkToFit="1"/>
      <protection locked="0"/>
    </xf>
    <xf numFmtId="14" fontId="112" fillId="36" borderId="84" xfId="28" applyNumberFormat="1" applyFont="1" applyFill="1" applyBorder="1" applyAlignment="1" applyProtection="1">
      <alignment horizontal="left" vertical="center" shrinkToFit="1"/>
      <protection locked="0"/>
    </xf>
    <xf numFmtId="14" fontId="112" fillId="36" borderId="85" xfId="28" applyNumberFormat="1" applyFont="1" applyFill="1" applyBorder="1" applyAlignment="1" applyProtection="1">
      <alignment horizontal="left" vertical="center" shrinkToFit="1"/>
      <protection locked="0"/>
    </xf>
    <xf numFmtId="0" fontId="21" fillId="45" borderId="151" xfId="0" applyFont="1" applyFill="1" applyBorder="1" applyAlignment="1" applyProtection="1">
      <alignment horizontal="left" vertical="center"/>
      <protection locked="0"/>
    </xf>
    <xf numFmtId="0" fontId="21" fillId="45" borderId="36" xfId="0" applyFont="1" applyFill="1" applyBorder="1" applyAlignment="1" applyProtection="1">
      <alignment horizontal="left" vertical="center"/>
      <protection locked="0"/>
    </xf>
    <xf numFmtId="0" fontId="21" fillId="45" borderId="13" xfId="0" applyFont="1" applyFill="1" applyBorder="1" applyAlignment="1" applyProtection="1">
      <alignment horizontal="left" vertical="center"/>
      <protection locked="0"/>
    </xf>
    <xf numFmtId="0" fontId="0" fillId="0" borderId="0" xfId="0" applyAlignment="1">
      <alignment horizontal="center"/>
    </xf>
    <xf numFmtId="0" fontId="21" fillId="0" borderId="0" xfId="0" applyFont="1" applyAlignment="1">
      <alignment horizontal="left" vertical="center"/>
    </xf>
    <xf numFmtId="0" fontId="0" fillId="0" borderId="46" xfId="0" applyBorder="1" applyAlignment="1">
      <alignment horizontal="center"/>
    </xf>
    <xf numFmtId="0" fontId="6" fillId="0" borderId="46" xfId="0" applyFont="1" applyBorder="1" applyAlignment="1">
      <alignment horizontal="center"/>
    </xf>
    <xf numFmtId="0" fontId="6" fillId="0" borderId="0" xfId="0" applyFont="1" applyAlignment="1">
      <alignment horizontal="left" vertical="center" wrapText="1"/>
    </xf>
    <xf numFmtId="0" fontId="0" fillId="0" borderId="20" xfId="0" applyBorder="1" applyAlignment="1">
      <alignment horizontal="distributed" vertical="center" shrinkToFit="1"/>
    </xf>
    <xf numFmtId="0" fontId="0" fillId="0" borderId="10" xfId="0" applyBorder="1" applyAlignment="1">
      <alignment horizontal="distributed" vertical="center" shrinkToFit="1"/>
    </xf>
    <xf numFmtId="0" fontId="0" fillId="31" borderId="16" xfId="0" applyFill="1" applyBorder="1" applyAlignment="1">
      <alignment horizontal="distributed" vertical="center"/>
    </xf>
    <xf numFmtId="0" fontId="6" fillId="31" borderId="36" xfId="0" applyFont="1" applyFill="1" applyBorder="1" applyAlignment="1">
      <alignment horizontal="distributed" vertical="center"/>
    </xf>
    <xf numFmtId="14" fontId="0" fillId="25" borderId="52" xfId="0" applyNumberFormat="1" applyFill="1" applyBorder="1" applyAlignment="1" applyProtection="1">
      <alignment horizontal="left" vertical="center" shrinkToFit="1"/>
      <protection locked="0"/>
    </xf>
    <xf numFmtId="14" fontId="0" fillId="25" borderId="80" xfId="0" applyNumberFormat="1" applyFill="1" applyBorder="1" applyAlignment="1" applyProtection="1">
      <alignment horizontal="left" vertical="center" shrinkToFit="1"/>
      <protection locked="0"/>
    </xf>
    <xf numFmtId="14" fontId="0" fillId="25" borderId="10" xfId="0" applyNumberFormat="1" applyFill="1" applyBorder="1" applyAlignment="1" applyProtection="1">
      <alignment horizontal="left" vertical="center" shrinkToFit="1"/>
      <protection locked="0"/>
    </xf>
    <xf numFmtId="0" fontId="36" fillId="32" borderId="0" xfId="51" applyFont="1" applyFill="1" applyAlignment="1" applyProtection="1">
      <alignment wrapText="1"/>
      <protection locked="0"/>
    </xf>
    <xf numFmtId="0" fontId="0" fillId="32" borderId="0" xfId="0" applyFill="1" applyAlignment="1" applyProtection="1">
      <alignment wrapText="1"/>
      <protection locked="0"/>
    </xf>
    <xf numFmtId="0" fontId="38" fillId="0" borderId="0" xfId="0" applyFont="1" applyAlignment="1">
      <alignment shrinkToFit="1"/>
    </xf>
    <xf numFmtId="0" fontId="36" fillId="0" borderId="0" xfId="0" applyFont="1" applyAlignment="1">
      <alignment horizontal="center" vertical="center"/>
    </xf>
    <xf numFmtId="0" fontId="36" fillId="0" borderId="0" xfId="0" applyFont="1" applyAlignment="1">
      <alignment horizontal="distributed" vertical="center"/>
    </xf>
    <xf numFmtId="190" fontId="38" fillId="0" borderId="0" xfId="0" applyNumberFormat="1" applyFont="1" applyAlignment="1">
      <alignment horizontal="distributed" vertical="center" shrinkToFit="1"/>
    </xf>
    <xf numFmtId="0" fontId="38" fillId="0" borderId="0" xfId="0" applyFont="1" applyAlignment="1">
      <alignment horizontal="distributed" vertical="center" shrinkToFit="1"/>
    </xf>
    <xf numFmtId="0" fontId="36" fillId="0" borderId="0" xfId="0" applyFont="1" applyAlignment="1">
      <alignment horizontal="left" vertical="center" wrapText="1"/>
    </xf>
    <xf numFmtId="0" fontId="36" fillId="40" borderId="0" xfId="0" applyFont="1" applyFill="1" applyAlignment="1" applyProtection="1">
      <alignment vertical="center"/>
      <protection locked="0"/>
    </xf>
    <xf numFmtId="0" fontId="19" fillId="0" borderId="0" xfId="0" applyFont="1" applyAlignment="1">
      <alignment horizontal="distributed" vertical="center"/>
    </xf>
    <xf numFmtId="0" fontId="36" fillId="0" borderId="0" xfId="0" applyFont="1" applyAlignment="1">
      <alignment vertical="center"/>
    </xf>
    <xf numFmtId="0" fontId="0" fillId="0" borderId="0" xfId="0" applyAlignment="1">
      <alignment vertical="center"/>
    </xf>
    <xf numFmtId="0" fontId="133" fillId="31" borderId="0" xfId="59" applyFont="1" applyFill="1" applyAlignment="1">
      <alignment horizontal="justify" vertical="center" wrapText="1"/>
    </xf>
    <xf numFmtId="0" fontId="86" fillId="31" borderId="0" xfId="59" applyFont="1" applyFill="1" applyAlignment="1">
      <alignment vertical="center" wrapText="1"/>
    </xf>
    <xf numFmtId="0" fontId="131" fillId="31" borderId="0" xfId="59" applyFont="1" applyFill="1" applyAlignment="1">
      <alignment horizontal="center" vertical="center" wrapText="1"/>
    </xf>
    <xf numFmtId="0" fontId="133" fillId="31" borderId="0" xfId="59" applyFont="1" applyFill="1" applyAlignment="1">
      <alignment horizontal="center" vertical="center" wrapText="1"/>
    </xf>
    <xf numFmtId="0" fontId="133" fillId="31" borderId="0" xfId="59" applyFont="1" applyFill="1" applyAlignment="1">
      <alignment horizontal="left" vertical="center" wrapText="1"/>
    </xf>
    <xf numFmtId="0" fontId="86" fillId="31" borderId="0" xfId="59" applyFont="1" applyFill="1" applyAlignment="1">
      <alignment horizontal="left" vertical="center" wrapText="1"/>
    </xf>
    <xf numFmtId="58" fontId="133" fillId="31" borderId="0" xfId="59" applyNumberFormat="1" applyFont="1" applyFill="1" applyAlignment="1">
      <alignment horizontal="justify" vertical="center" wrapText="1"/>
    </xf>
    <xf numFmtId="58" fontId="86" fillId="31" borderId="0" xfId="59" applyNumberFormat="1" applyFont="1" applyFill="1" applyAlignment="1">
      <alignment vertical="center" wrapText="1"/>
    </xf>
    <xf numFmtId="0" fontId="86" fillId="31" borderId="0" xfId="45" applyFont="1" applyFill="1" applyAlignment="1">
      <alignment horizontal="left" vertical="center" wrapText="1"/>
    </xf>
    <xf numFmtId="0" fontId="19" fillId="0" borderId="0" xfId="0" applyFont="1" applyAlignment="1">
      <alignment horizontal="left" vertical="top" wrapText="1"/>
    </xf>
    <xf numFmtId="0" fontId="0" fillId="0" borderId="0" xfId="0"/>
    <xf numFmtId="0" fontId="19" fillId="48" borderId="34" xfId="0" applyFont="1" applyFill="1" applyBorder="1" applyAlignment="1" applyProtection="1">
      <alignment vertical="center" wrapText="1"/>
      <protection locked="0"/>
    </xf>
    <xf numFmtId="0" fontId="19" fillId="48" borderId="39" xfId="0" applyFont="1" applyFill="1" applyBorder="1" applyAlignment="1" applyProtection="1">
      <alignment vertical="center" wrapText="1"/>
      <protection locked="0"/>
    </xf>
    <xf numFmtId="0" fontId="42" fillId="41" borderId="34" xfId="0" applyFont="1" applyFill="1" applyBorder="1" applyAlignment="1" applyProtection="1">
      <alignment vertical="center" wrapText="1"/>
      <protection locked="0"/>
    </xf>
    <xf numFmtId="0" fontId="42" fillId="41" borderId="39" xfId="0" applyFont="1" applyFill="1" applyBorder="1" applyAlignment="1" applyProtection="1">
      <alignment vertical="center" wrapText="1"/>
      <protection locked="0"/>
    </xf>
    <xf numFmtId="0" fontId="19" fillId="25" borderId="26" xfId="0" applyFont="1" applyFill="1" applyBorder="1" applyAlignment="1" applyProtection="1">
      <alignment vertical="center"/>
      <protection locked="0"/>
    </xf>
    <xf numFmtId="0" fontId="19" fillId="25" borderId="47" xfId="0" applyFont="1" applyFill="1" applyBorder="1" applyAlignment="1" applyProtection="1">
      <alignment vertical="center"/>
      <protection locked="0"/>
    </xf>
    <xf numFmtId="0" fontId="19" fillId="0" borderId="157" xfId="0" applyFont="1" applyBorder="1" applyAlignment="1">
      <alignment horizontal="distributed" vertical="center" indent="2"/>
    </xf>
    <xf numFmtId="0" fontId="19" fillId="0" borderId="158" xfId="0" applyFont="1" applyBorder="1" applyAlignment="1">
      <alignment horizontal="distributed" vertical="center" indent="2"/>
    </xf>
    <xf numFmtId="0" fontId="19" fillId="0" borderId="37" xfId="0" applyFont="1" applyBorder="1" applyAlignment="1">
      <alignment horizontal="distributed" vertical="center" indent="2"/>
    </xf>
    <xf numFmtId="0" fontId="19" fillId="0" borderId="15" xfId="0" applyFont="1" applyBorder="1" applyAlignment="1">
      <alignment horizontal="distributed" vertical="center" indent="2"/>
    </xf>
    <xf numFmtId="0" fontId="19" fillId="0" borderId="44" xfId="0" applyFont="1" applyBorder="1" applyAlignment="1">
      <alignment horizontal="distributed" vertical="center" indent="2"/>
    </xf>
    <xf numFmtId="0" fontId="19" fillId="0" borderId="159" xfId="0" applyFont="1" applyBorder="1" applyAlignment="1">
      <alignment horizontal="distributed" vertical="center" indent="2"/>
    </xf>
    <xf numFmtId="178" fontId="19" fillId="25" borderId="26" xfId="0" applyNumberFormat="1" applyFont="1" applyFill="1" applyBorder="1" applyAlignment="1" applyProtection="1">
      <alignment vertical="center"/>
      <protection locked="0"/>
    </xf>
    <xf numFmtId="178" fontId="19" fillId="25" borderId="47" xfId="0" applyNumberFormat="1" applyFont="1" applyFill="1" applyBorder="1" applyAlignment="1" applyProtection="1">
      <alignment vertical="center"/>
      <protection locked="0"/>
    </xf>
    <xf numFmtId="180" fontId="33" fillId="0" borderId="161" xfId="0" applyNumberFormat="1" applyFont="1" applyBorder="1" applyAlignment="1">
      <alignment horizontal="left" shrinkToFit="1"/>
    </xf>
    <xf numFmtId="180" fontId="33" fillId="0" borderId="35" xfId="0" applyNumberFormat="1" applyFont="1" applyBorder="1" applyAlignment="1">
      <alignment horizontal="left" shrinkToFit="1"/>
    </xf>
    <xf numFmtId="180" fontId="33" fillId="0" borderId="61" xfId="0" applyNumberFormat="1" applyFont="1" applyBorder="1" applyAlignment="1">
      <alignment horizontal="left" shrinkToFit="1"/>
    </xf>
    <xf numFmtId="178" fontId="19" fillId="47" borderId="26" xfId="0" applyNumberFormat="1" applyFont="1" applyFill="1" applyBorder="1" applyAlignment="1" applyProtection="1">
      <alignment vertical="center"/>
      <protection locked="0"/>
    </xf>
    <xf numFmtId="178" fontId="19" fillId="47" borderId="47" xfId="0" applyNumberFormat="1" applyFont="1" applyFill="1" applyBorder="1" applyAlignment="1" applyProtection="1">
      <alignment vertical="center"/>
      <protection locked="0"/>
    </xf>
    <xf numFmtId="178" fontId="47" fillId="0" borderId="26" xfId="0" applyNumberFormat="1" applyFont="1" applyBorder="1" applyAlignment="1">
      <alignment vertical="center"/>
    </xf>
    <xf numFmtId="178" fontId="47" fillId="0" borderId="47" xfId="0" applyNumberFormat="1" applyFont="1" applyBorder="1" applyAlignment="1">
      <alignment vertical="center"/>
    </xf>
    <xf numFmtId="0" fontId="19" fillId="48" borderId="42" xfId="0" applyFont="1" applyFill="1" applyBorder="1" applyAlignment="1" applyProtection="1">
      <alignment vertical="center" wrapText="1"/>
      <protection locked="0"/>
    </xf>
    <xf numFmtId="0" fontId="0" fillId="41" borderId="39" xfId="0" applyFill="1" applyBorder="1" applyAlignment="1">
      <alignment vertical="center" wrapText="1"/>
    </xf>
    <xf numFmtId="0" fontId="19" fillId="47" borderId="18" xfId="0" applyFont="1" applyFill="1" applyBorder="1" applyAlignment="1" applyProtection="1">
      <alignment vertical="center"/>
      <protection locked="0"/>
    </xf>
    <xf numFmtId="0" fontId="0" fillId="0" borderId="47" xfId="0" applyBorder="1" applyAlignment="1">
      <alignment vertical="center"/>
    </xf>
    <xf numFmtId="0" fontId="19" fillId="47" borderId="26" xfId="0" applyFont="1" applyFill="1" applyBorder="1" applyAlignment="1" applyProtection="1">
      <alignment vertical="center"/>
      <protection locked="0"/>
    </xf>
    <xf numFmtId="0" fontId="19" fillId="47" borderId="47" xfId="0" applyFont="1" applyFill="1" applyBorder="1" applyAlignment="1" applyProtection="1">
      <alignment vertical="center"/>
      <protection locked="0"/>
    </xf>
    <xf numFmtId="178" fontId="19" fillId="47" borderId="18" xfId="0" applyNumberFormat="1" applyFont="1" applyFill="1" applyBorder="1" applyAlignment="1" applyProtection="1">
      <alignment vertical="center"/>
      <protection locked="0"/>
    </xf>
    <xf numFmtId="178" fontId="47" fillId="0" borderId="160" xfId="0" applyNumberFormat="1" applyFont="1" applyBorder="1" applyAlignment="1">
      <alignment vertical="center"/>
    </xf>
    <xf numFmtId="178" fontId="47" fillId="0" borderId="27" xfId="0" applyNumberFormat="1" applyFont="1" applyBorder="1" applyAlignment="1">
      <alignment vertical="center"/>
    </xf>
    <xf numFmtId="178" fontId="47" fillId="0" borderId="18" xfId="0" applyNumberFormat="1" applyFont="1" applyBorder="1" applyAlignment="1">
      <alignment vertical="center"/>
    </xf>
    <xf numFmtId="178" fontId="19" fillId="25" borderId="18" xfId="0" applyNumberFormat="1" applyFont="1" applyFill="1" applyBorder="1" applyAlignment="1" applyProtection="1">
      <alignment vertical="center"/>
      <protection locked="0"/>
    </xf>
    <xf numFmtId="178" fontId="19" fillId="47" borderId="178" xfId="0" applyNumberFormat="1" applyFont="1" applyFill="1" applyBorder="1" applyAlignment="1" applyProtection="1">
      <alignment vertical="center"/>
      <protection locked="0"/>
    </xf>
    <xf numFmtId="178" fontId="19" fillId="25" borderId="18" xfId="0" applyNumberFormat="1" applyFont="1" applyFill="1" applyBorder="1" applyAlignment="1" applyProtection="1">
      <alignment horizontal="right" vertical="center"/>
      <protection locked="0"/>
    </xf>
    <xf numFmtId="178" fontId="19" fillId="25" borderId="47" xfId="0" applyNumberFormat="1" applyFont="1" applyFill="1" applyBorder="1" applyAlignment="1" applyProtection="1">
      <alignment horizontal="right" vertical="center"/>
      <protection locked="0"/>
    </xf>
    <xf numFmtId="0" fontId="19" fillId="25" borderId="18" xfId="0" applyFont="1" applyFill="1" applyBorder="1" applyAlignment="1" applyProtection="1">
      <alignment horizontal="left" vertical="center"/>
      <protection locked="0"/>
    </xf>
    <xf numFmtId="0" fontId="19" fillId="25" borderId="47" xfId="0" applyFont="1" applyFill="1" applyBorder="1" applyAlignment="1" applyProtection="1">
      <alignment horizontal="left" vertical="center"/>
      <protection locked="0"/>
    </xf>
    <xf numFmtId="3" fontId="39" fillId="0" borderId="119" xfId="54" applyNumberFormat="1" applyFont="1" applyBorder="1" applyAlignment="1">
      <alignment horizontal="right"/>
    </xf>
    <xf numFmtId="0" fontId="0" fillId="0" borderId="120" xfId="0" applyBorder="1" applyAlignment="1">
      <alignment horizontal="right"/>
    </xf>
    <xf numFmtId="0" fontId="0" fillId="0" borderId="167" xfId="0" applyBorder="1" applyAlignment="1">
      <alignment horizontal="right"/>
    </xf>
    <xf numFmtId="0" fontId="58" fillId="0" borderId="0" xfId="54" applyFont="1" applyAlignment="1">
      <alignment wrapText="1"/>
    </xf>
    <xf numFmtId="0" fontId="43" fillId="0" borderId="0" xfId="0" applyFont="1"/>
    <xf numFmtId="0" fontId="91" fillId="0" borderId="0" xfId="54" applyFont="1" applyAlignment="1">
      <alignment wrapText="1"/>
    </xf>
    <xf numFmtId="0" fontId="42" fillId="0" borderId="0" xfId="0" applyFont="1" applyAlignment="1">
      <alignment wrapText="1"/>
    </xf>
    <xf numFmtId="0" fontId="0" fillId="0" borderId="0" xfId="0" applyAlignment="1">
      <alignment wrapText="1"/>
    </xf>
    <xf numFmtId="0" fontId="57" fillId="0" borderId="0" xfId="54" applyFont="1" applyAlignment="1">
      <alignment horizontal="distributed"/>
    </xf>
    <xf numFmtId="0" fontId="0" fillId="0" borderId="0" xfId="0" applyAlignment="1">
      <alignment horizontal="distributed"/>
    </xf>
    <xf numFmtId="0" fontId="55" fillId="0" borderId="43" xfId="54" applyFont="1" applyBorder="1" applyAlignment="1">
      <alignment horizontal="center"/>
    </xf>
    <xf numFmtId="0" fontId="0" fillId="0" borderId="135" xfId="0" applyBorder="1"/>
    <xf numFmtId="0" fontId="0" fillId="0" borderId="65" xfId="0" applyBorder="1"/>
    <xf numFmtId="0" fontId="55" fillId="0" borderId="44" xfId="54" applyFont="1" applyBorder="1" applyAlignment="1">
      <alignment horizontal="center" vertical="center"/>
    </xf>
    <xf numFmtId="0" fontId="55" fillId="0" borderId="94" xfId="54" applyFont="1" applyBorder="1" applyAlignment="1">
      <alignment horizontal="center" vertical="center"/>
    </xf>
    <xf numFmtId="0" fontId="0" fillId="0" borderId="94" xfId="0" applyBorder="1"/>
    <xf numFmtId="0" fontId="0" fillId="0" borderId="66" xfId="0" applyBorder="1"/>
    <xf numFmtId="0" fontId="56" fillId="0" borderId="119" xfId="54" applyFont="1" applyBorder="1" applyAlignment="1">
      <alignment horizontal="center"/>
    </xf>
    <xf numFmtId="0" fontId="39" fillId="0" borderId="150" xfId="0" applyFont="1" applyBorder="1" applyAlignment="1">
      <alignment horizontal="center"/>
    </xf>
    <xf numFmtId="0" fontId="55" fillId="0" borderId="168" xfId="54" applyFont="1" applyBorder="1" applyAlignment="1">
      <alignment horizontal="center" vertical="center"/>
    </xf>
    <xf numFmtId="0" fontId="0" fillId="0" borderId="169" xfId="0" applyBorder="1" applyAlignment="1">
      <alignment horizontal="center" vertical="center"/>
    </xf>
    <xf numFmtId="0" fontId="55" fillId="0" borderId="24" xfId="54" applyFont="1" applyBorder="1" applyAlignment="1">
      <alignment horizontal="center" vertical="center"/>
    </xf>
    <xf numFmtId="0" fontId="0" fillId="0" borderId="27" xfId="0" applyBorder="1" applyAlignment="1">
      <alignment horizontal="center" vertical="center"/>
    </xf>
    <xf numFmtId="0" fontId="55" fillId="0" borderId="94" xfId="54" applyFont="1" applyBorder="1" applyAlignment="1">
      <alignment horizontal="center" shrinkToFit="1"/>
    </xf>
    <xf numFmtId="0" fontId="55" fillId="0" borderId="120" xfId="54" applyFont="1" applyBorder="1" applyAlignment="1">
      <alignment shrinkToFit="1"/>
    </xf>
    <xf numFmtId="0" fontId="0" fillId="0" borderId="120" xfId="0" applyBorder="1" applyAlignment="1">
      <alignment shrinkToFit="1"/>
    </xf>
    <xf numFmtId="0" fontId="38" fillId="0" borderId="94" xfId="54" applyFont="1" applyBorder="1" applyAlignment="1">
      <alignment horizontal="left" shrinkToFit="1"/>
    </xf>
    <xf numFmtId="0" fontId="38" fillId="0" borderId="120" xfId="54" applyFont="1" applyBorder="1" applyAlignment="1">
      <alignment horizontal="left" shrinkToFit="1"/>
    </xf>
    <xf numFmtId="0" fontId="19" fillId="0" borderId="26" xfId="0" applyFont="1" applyBorder="1" applyAlignment="1">
      <alignment horizontal="center" vertical="center" textRotation="255"/>
    </xf>
    <xf numFmtId="0" fontId="0" fillId="0" borderId="26" xfId="0" applyBorder="1" applyAlignment="1">
      <alignment horizontal="center" vertical="center" textRotation="255"/>
    </xf>
    <xf numFmtId="0" fontId="19" fillId="0" borderId="26" xfId="0" applyFont="1" applyBorder="1" applyAlignment="1">
      <alignment horizontal="center" vertical="top" textRotation="255"/>
    </xf>
    <xf numFmtId="0" fontId="0" fillId="0" borderId="26" xfId="0" applyBorder="1" applyAlignment="1">
      <alignment horizontal="center" vertical="top" textRotation="255"/>
    </xf>
    <xf numFmtId="0" fontId="19" fillId="0" borderId="18" xfId="0" applyFont="1" applyBorder="1" applyAlignment="1">
      <alignment horizontal="center" vertical="center"/>
    </xf>
    <xf numFmtId="0" fontId="19" fillId="0" borderId="26" xfId="0" applyFont="1" applyBorder="1" applyAlignment="1">
      <alignment horizontal="center" vertical="center"/>
    </xf>
    <xf numFmtId="0" fontId="19" fillId="0" borderId="47" xfId="0" applyFont="1" applyBorder="1" applyAlignment="1">
      <alignment horizontal="center" vertical="center"/>
    </xf>
    <xf numFmtId="0" fontId="19" fillId="0" borderId="11" xfId="0" applyFont="1" applyBorder="1" applyAlignment="1">
      <alignment horizontal="center" vertical="center"/>
    </xf>
    <xf numFmtId="0" fontId="0" fillId="0" borderId="12" xfId="0" applyBorder="1" applyAlignment="1">
      <alignment horizontal="center" vertical="center"/>
    </xf>
    <xf numFmtId="0" fontId="42" fillId="0" borderId="20" xfId="0" applyFont="1" applyBorder="1" applyAlignment="1">
      <alignment horizontal="center" vertical="center" shrinkToFit="1"/>
    </xf>
    <xf numFmtId="0" fontId="42" fillId="0" borderId="80" xfId="0" applyFont="1" applyBorder="1" applyAlignment="1">
      <alignment horizontal="center" vertical="center" shrinkToFit="1"/>
    </xf>
    <xf numFmtId="0" fontId="42" fillId="0" borderId="21" xfId="0" applyFont="1" applyBorder="1" applyAlignment="1">
      <alignment horizontal="center" vertical="center" shrinkToFit="1"/>
    </xf>
    <xf numFmtId="0" fontId="19" fillId="0" borderId="18" xfId="0" applyFont="1" applyBorder="1" applyAlignment="1">
      <alignment horizontal="center" vertical="center" wrapText="1"/>
    </xf>
    <xf numFmtId="0" fontId="19" fillId="0" borderId="26" xfId="0" applyFont="1" applyBorder="1" applyAlignment="1">
      <alignment horizontal="center" vertical="center" wrapText="1"/>
    </xf>
    <xf numFmtId="0" fontId="19" fillId="0" borderId="47" xfId="0" applyFont="1" applyBorder="1" applyAlignment="1">
      <alignment horizontal="center" vertical="center" wrapText="1"/>
    </xf>
    <xf numFmtId="38" fontId="19" fillId="26" borderId="20" xfId="34" applyFont="1" applyFill="1" applyBorder="1" applyAlignment="1">
      <alignment horizontal="center" vertical="center" wrapText="1"/>
    </xf>
    <xf numFmtId="38" fontId="19" fillId="26" borderId="80" xfId="34" applyFont="1" applyFill="1" applyBorder="1" applyAlignment="1">
      <alignment horizontal="center" vertical="center" wrapText="1"/>
    </xf>
    <xf numFmtId="38" fontId="19" fillId="26" borderId="21" xfId="34" applyFont="1" applyFill="1" applyBorder="1" applyAlignment="1">
      <alignment horizontal="center" vertical="center" wrapText="1"/>
    </xf>
    <xf numFmtId="0" fontId="42" fillId="0" borderId="127" xfId="0" applyFont="1" applyBorder="1" applyAlignment="1">
      <alignment horizontal="center" wrapText="1"/>
    </xf>
    <xf numFmtId="0" fontId="0" fillId="0" borderId="103" xfId="0" applyBorder="1" applyAlignment="1">
      <alignment horizontal="center" wrapText="1"/>
    </xf>
    <xf numFmtId="0" fontId="0" fillId="0" borderId="47" xfId="0" applyBorder="1" applyAlignment="1">
      <alignment horizontal="center" vertical="center" wrapText="1"/>
    </xf>
    <xf numFmtId="0" fontId="19" fillId="0" borderId="20" xfId="0" applyFont="1" applyBorder="1" applyAlignment="1">
      <alignment horizontal="center" vertical="center"/>
    </xf>
    <xf numFmtId="0" fontId="19" fillId="0" borderId="80" xfId="0" applyFont="1" applyBorder="1" applyAlignment="1">
      <alignment horizontal="center" vertical="center"/>
    </xf>
    <xf numFmtId="0" fontId="37" fillId="0" borderId="0" xfId="0" applyFont="1" applyAlignment="1">
      <alignment horizontal="distributed" vertical="top"/>
    </xf>
    <xf numFmtId="0" fontId="19" fillId="0" borderId="0" xfId="0" applyFont="1"/>
    <xf numFmtId="0" fontId="19" fillId="0" borderId="57" xfId="0" applyFont="1" applyBorder="1"/>
    <xf numFmtId="0" fontId="19" fillId="0" borderId="21" xfId="0" applyFont="1" applyBorder="1" applyAlignment="1">
      <alignment horizontal="center" vertical="center"/>
    </xf>
    <xf numFmtId="0" fontId="33" fillId="0" borderId="18" xfId="0" applyFont="1" applyBorder="1" applyAlignment="1">
      <alignment horizontal="center" vertical="center" wrapText="1"/>
    </xf>
    <xf numFmtId="0" fontId="33" fillId="0" borderId="47" xfId="0" applyFont="1" applyBorder="1" applyAlignment="1">
      <alignment horizontal="center" vertical="center" wrapText="1"/>
    </xf>
    <xf numFmtId="0" fontId="19" fillId="0" borderId="80" xfId="0" applyFont="1" applyBorder="1" applyAlignment="1">
      <alignment horizontal="center" vertical="center" wrapText="1"/>
    </xf>
    <xf numFmtId="0" fontId="19" fillId="0" borderId="21" xfId="0" applyFont="1" applyBorder="1" applyAlignment="1">
      <alignment horizontal="center" vertical="center" wrapText="1"/>
    </xf>
    <xf numFmtId="0" fontId="90" fillId="0" borderId="20" xfId="0" applyFont="1" applyBorder="1" applyAlignment="1">
      <alignment horizontal="center" vertical="center"/>
    </xf>
    <xf numFmtId="0" fontId="90" fillId="0" borderId="80" xfId="0" applyFont="1" applyBorder="1" applyAlignment="1">
      <alignment horizontal="center" vertical="center"/>
    </xf>
    <xf numFmtId="0" fontId="90" fillId="0" borderId="21" xfId="0" applyFont="1" applyBorder="1" applyAlignment="1">
      <alignment horizontal="center" vertical="center"/>
    </xf>
    <xf numFmtId="0" fontId="19" fillId="0" borderId="51" xfId="0" applyFont="1" applyBorder="1"/>
    <xf numFmtId="0" fontId="19" fillId="0" borderId="22" xfId="0" applyFont="1" applyBorder="1"/>
    <xf numFmtId="0" fontId="19" fillId="0" borderId="40" xfId="0" applyFont="1" applyBorder="1"/>
    <xf numFmtId="0" fontId="19" fillId="0" borderId="46" xfId="0" applyFont="1" applyBorder="1"/>
    <xf numFmtId="0" fontId="19" fillId="0" borderId="39" xfId="0" applyFont="1" applyBorder="1"/>
    <xf numFmtId="0" fontId="19" fillId="0" borderId="47" xfId="0" applyFont="1" applyBorder="1"/>
    <xf numFmtId="0" fontId="19" fillId="0" borderId="31" xfId="0" applyFont="1" applyBorder="1"/>
    <xf numFmtId="0" fontId="19" fillId="0" borderId="32" xfId="0" applyFont="1" applyBorder="1"/>
    <xf numFmtId="14" fontId="53" fillId="0" borderId="94" xfId="0" applyNumberFormat="1" applyFont="1" applyBorder="1" applyAlignment="1">
      <alignment vertical="center" shrinkToFit="1"/>
    </xf>
    <xf numFmtId="0" fontId="53" fillId="0" borderId="0" xfId="0" applyFont="1" applyAlignment="1">
      <alignment vertical="center" shrinkToFit="1"/>
    </xf>
    <xf numFmtId="0" fontId="19" fillId="0" borderId="154" xfId="0" applyFont="1" applyBorder="1" applyAlignment="1">
      <alignment horizontal="distributed" vertical="center" indent="3"/>
    </xf>
    <xf numFmtId="0" fontId="19" fillId="0" borderId="82" xfId="0" applyFont="1" applyBorder="1" applyAlignment="1">
      <alignment horizontal="distributed" vertical="center" indent="3"/>
    </xf>
    <xf numFmtId="0" fontId="19" fillId="0" borderId="155" xfId="0" applyFont="1" applyBorder="1" applyAlignment="1">
      <alignment horizontal="distributed" vertical="center" indent="3"/>
    </xf>
    <xf numFmtId="0" fontId="19" fillId="0" borderId="29" xfId="0" applyFont="1" applyBorder="1" applyAlignment="1">
      <alignment horizontal="center" wrapText="1"/>
    </xf>
    <xf numFmtId="0" fontId="19" fillId="0" borderId="162" xfId="0" applyFont="1" applyBorder="1" applyAlignment="1">
      <alignment horizontal="center"/>
    </xf>
    <xf numFmtId="0" fontId="19" fillId="0" borderId="154" xfId="0" applyFont="1" applyBorder="1" applyAlignment="1">
      <alignment horizontal="center" vertical="center"/>
    </xf>
    <xf numFmtId="0" fontId="19" fillId="0" borderId="136" xfId="0" applyFont="1" applyBorder="1" applyAlignment="1">
      <alignment horizontal="center" vertical="center"/>
    </xf>
    <xf numFmtId="0" fontId="19" fillId="0" borderId="81" xfId="0" applyFont="1" applyBorder="1" applyAlignment="1">
      <alignment horizontal="distributed" vertical="center" indent="4"/>
    </xf>
    <xf numFmtId="0" fontId="19" fillId="0" borderId="82" xfId="0" applyFont="1" applyBorder="1" applyAlignment="1">
      <alignment horizontal="distributed" vertical="center" indent="4"/>
    </xf>
    <xf numFmtId="0" fontId="19" fillId="0" borderId="136" xfId="0" applyFont="1" applyBorder="1" applyAlignment="1">
      <alignment horizontal="distributed" vertical="center" indent="4"/>
    </xf>
    <xf numFmtId="38" fontId="19" fillId="25" borderId="154" xfId="34" applyFont="1" applyFill="1" applyBorder="1" applyAlignment="1" applyProtection="1">
      <alignment horizontal="right" vertical="center" wrapText="1"/>
      <protection locked="0"/>
    </xf>
    <xf numFmtId="38" fontId="19" fillId="25" borderId="136" xfId="34" applyFont="1" applyFill="1" applyBorder="1" applyAlignment="1" applyProtection="1">
      <alignment horizontal="right" vertical="center" wrapText="1"/>
      <protection locked="0"/>
    </xf>
    <xf numFmtId="0" fontId="91" fillId="31" borderId="80" xfId="0" applyFont="1" applyFill="1" applyBorder="1" applyAlignment="1">
      <alignment horizontal="right" vertical="center"/>
    </xf>
    <xf numFmtId="0" fontId="0" fillId="0" borderId="21" xfId="0" applyBorder="1" applyAlignment="1">
      <alignment horizontal="right" vertical="center"/>
    </xf>
    <xf numFmtId="38" fontId="94" fillId="31" borderId="0" xfId="34" applyFont="1" applyFill="1" applyBorder="1" applyAlignment="1" applyProtection="1">
      <alignment horizontal="left" vertical="top" wrapText="1"/>
      <protection locked="0"/>
    </xf>
    <xf numFmtId="0" fontId="19" fillId="0" borderId="81" xfId="0" applyFont="1" applyBorder="1" applyAlignment="1">
      <alignment horizontal="distributed" vertical="center" indent="3"/>
    </xf>
    <xf numFmtId="0" fontId="0" fillId="0" borderId="136" xfId="0" applyBorder="1" applyAlignment="1">
      <alignment horizontal="distributed" vertical="center"/>
    </xf>
    <xf numFmtId="0" fontId="19" fillId="0" borderId="23" xfId="0" applyFont="1" applyBorder="1" applyAlignment="1">
      <alignment horizontal="center"/>
    </xf>
    <xf numFmtId="0" fontId="19" fillId="0" borderId="28" xfId="0" applyFont="1" applyBorder="1" applyAlignment="1">
      <alignment horizontal="center"/>
    </xf>
    <xf numFmtId="0" fontId="19" fillId="25" borderId="63" xfId="0" applyFont="1" applyFill="1" applyBorder="1" applyAlignment="1" applyProtection="1">
      <alignment vertical="center" wrapText="1"/>
      <protection locked="0"/>
    </xf>
    <xf numFmtId="0" fontId="19" fillId="25" borderId="150" xfId="0" applyFont="1" applyFill="1" applyBorder="1" applyAlignment="1" applyProtection="1">
      <alignment vertical="center" wrapText="1"/>
      <protection locked="0"/>
    </xf>
    <xf numFmtId="199" fontId="19" fillId="25" borderId="20" xfId="34" applyNumberFormat="1" applyFont="1" applyFill="1" applyBorder="1" applyAlignment="1" applyProtection="1">
      <alignment horizontal="right" vertical="center" wrapText="1"/>
      <protection locked="0"/>
    </xf>
    <xf numFmtId="199" fontId="19" fillId="25" borderId="10" xfId="34" applyNumberFormat="1" applyFont="1" applyFill="1" applyBorder="1" applyAlignment="1" applyProtection="1">
      <alignment horizontal="right" vertical="center" wrapText="1"/>
      <protection locked="0"/>
    </xf>
    <xf numFmtId="38" fontId="19" fillId="41" borderId="29" xfId="34" applyFont="1" applyFill="1" applyBorder="1" applyAlignment="1" applyProtection="1">
      <alignment horizontal="center" vertical="center" wrapText="1"/>
      <protection locked="0"/>
    </xf>
    <xf numFmtId="38" fontId="19" fillId="41" borderId="85" xfId="34" applyFont="1" applyFill="1" applyBorder="1" applyAlignment="1" applyProtection="1">
      <alignment horizontal="center" vertical="center" wrapText="1"/>
      <protection locked="0"/>
    </xf>
    <xf numFmtId="182" fontId="38" fillId="0" borderId="154" xfId="53" applyNumberFormat="1" applyFont="1" applyBorder="1" applyAlignment="1">
      <alignment horizontal="center" vertical="center" shrinkToFit="1"/>
    </xf>
    <xf numFmtId="0" fontId="47" fillId="0" borderId="136" xfId="0" applyFont="1" applyBorder="1" applyAlignment="1">
      <alignment horizontal="center" vertical="center"/>
    </xf>
    <xf numFmtId="0" fontId="19" fillId="0" borderId="22" xfId="0" applyFont="1" applyBorder="1" applyAlignment="1">
      <alignment horizontal="center"/>
    </xf>
    <xf numFmtId="0" fontId="19" fillId="0" borderId="30" xfId="0" applyFont="1" applyBorder="1" applyAlignment="1">
      <alignment horizontal="center"/>
    </xf>
    <xf numFmtId="0" fontId="88" fillId="31" borderId="84" xfId="0" applyFont="1" applyFill="1" applyBorder="1" applyAlignment="1">
      <alignment horizontal="left" vertical="center" wrapText="1" shrinkToFit="1"/>
    </xf>
    <xf numFmtId="0" fontId="88" fillId="31" borderId="162" xfId="0" applyFont="1" applyFill="1" applyBorder="1" applyAlignment="1">
      <alignment horizontal="left" vertical="center" wrapText="1" shrinkToFit="1"/>
    </xf>
    <xf numFmtId="0" fontId="19" fillId="0" borderId="84" xfId="0" applyFont="1" applyBorder="1" applyAlignment="1">
      <alignment horizontal="center"/>
    </xf>
    <xf numFmtId="0" fontId="0" fillId="0" borderId="84" xfId="0" applyBorder="1" applyAlignment="1">
      <alignment horizontal="center"/>
    </xf>
    <xf numFmtId="0" fontId="0" fillId="0" borderId="162" xfId="0" applyBorder="1" applyAlignment="1">
      <alignment horizontal="center"/>
    </xf>
    <xf numFmtId="0" fontId="91" fillId="0" borderId="135" xfId="0" applyFont="1" applyBorder="1" applyAlignment="1">
      <alignment horizontal="left" vertical="top" wrapText="1"/>
    </xf>
    <xf numFmtId="0" fontId="19" fillId="0" borderId="152" xfId="0" applyFont="1" applyBorder="1" applyAlignment="1">
      <alignment horizontal="center" vertical="center"/>
    </xf>
    <xf numFmtId="0" fontId="19" fillId="0" borderId="153" xfId="0" applyFont="1" applyBorder="1" applyAlignment="1">
      <alignment horizontal="center" vertical="center"/>
    </xf>
    <xf numFmtId="0" fontId="0" fillId="0" borderId="82" xfId="0" applyBorder="1" applyAlignment="1">
      <alignment horizontal="center" vertical="center"/>
    </xf>
    <xf numFmtId="0" fontId="19" fillId="0" borderId="84" xfId="0" applyFont="1" applyBorder="1" applyAlignment="1">
      <alignment horizontal="center" vertical="center"/>
    </xf>
    <xf numFmtId="0" fontId="0" fillId="0" borderId="84" xfId="0" applyBorder="1" applyAlignment="1">
      <alignment horizontal="center" vertical="center"/>
    </xf>
    <xf numFmtId="0" fontId="0" fillId="0" borderId="162" xfId="0" applyBorder="1" applyAlignment="1">
      <alignment horizontal="center" vertical="center"/>
    </xf>
    <xf numFmtId="0" fontId="19" fillId="41" borderId="29" xfId="0" applyFont="1" applyFill="1" applyBorder="1" applyAlignment="1" applyProtection="1">
      <alignment horizontal="center" vertical="center"/>
      <protection locked="0"/>
    </xf>
    <xf numFmtId="0" fontId="19" fillId="41" borderId="85" xfId="0" applyFont="1" applyFill="1" applyBorder="1" applyAlignment="1" applyProtection="1">
      <alignment horizontal="center" vertical="center"/>
      <protection locked="0"/>
    </xf>
    <xf numFmtId="0" fontId="19" fillId="25" borderId="0" xfId="0" applyFont="1" applyFill="1" applyAlignment="1" applyProtection="1">
      <alignment vertical="center" shrinkToFit="1"/>
      <protection locked="0"/>
    </xf>
    <xf numFmtId="0" fontId="19" fillId="25" borderId="0" xfId="0" applyFont="1" applyFill="1" applyAlignment="1" applyProtection="1">
      <alignment vertical="center"/>
      <protection locked="0"/>
    </xf>
    <xf numFmtId="0" fontId="19" fillId="25" borderId="46" xfId="0" applyFont="1" applyFill="1" applyBorder="1" applyAlignment="1" applyProtection="1">
      <alignment horizontal="center" vertical="center"/>
      <protection locked="0"/>
    </xf>
    <xf numFmtId="0" fontId="19" fillId="25" borderId="50" xfId="0" applyFont="1" applyFill="1" applyBorder="1" applyAlignment="1" applyProtection="1">
      <alignment horizontal="center" vertical="center"/>
      <protection locked="0"/>
    </xf>
    <xf numFmtId="0" fontId="19" fillId="0" borderId="0" xfId="0" applyFont="1" applyAlignment="1">
      <alignment vertical="center"/>
    </xf>
    <xf numFmtId="0" fontId="51" fillId="0" borderId="0" xfId="0" applyFont="1" applyAlignment="1">
      <alignment vertical="center" shrinkToFit="1"/>
    </xf>
    <xf numFmtId="0" fontId="47" fillId="0" borderId="0" xfId="0" applyFont="1" applyAlignment="1">
      <alignment vertical="center"/>
    </xf>
    <xf numFmtId="0" fontId="19" fillId="0" borderId="32" xfId="0" applyFont="1" applyBorder="1" applyAlignment="1">
      <alignment horizontal="center" vertical="center"/>
    </xf>
    <xf numFmtId="0" fontId="19" fillId="0" borderId="33" xfId="0" applyFont="1" applyBorder="1" applyAlignment="1">
      <alignment horizontal="center" vertical="center"/>
    </xf>
    <xf numFmtId="0" fontId="19" fillId="25" borderId="47" xfId="0" applyFont="1" applyFill="1" applyBorder="1" applyAlignment="1" applyProtection="1">
      <alignment horizontal="center" vertical="center"/>
      <protection locked="0"/>
    </xf>
    <xf numFmtId="0" fontId="19" fillId="25" borderId="49" xfId="0" applyFont="1" applyFill="1" applyBorder="1" applyAlignment="1" applyProtection="1">
      <alignment horizontal="center" vertical="center"/>
      <protection locked="0"/>
    </xf>
    <xf numFmtId="0" fontId="124" fillId="0" borderId="37" xfId="0" applyFont="1" applyBorder="1" applyAlignment="1">
      <alignment vertical="center" shrinkToFit="1"/>
    </xf>
    <xf numFmtId="0" fontId="105" fillId="0" borderId="0" xfId="0" applyFont="1" applyAlignment="1">
      <alignment vertical="center" shrinkToFit="1"/>
    </xf>
    <xf numFmtId="0" fontId="47" fillId="0" borderId="163" xfId="0" applyFont="1" applyBorder="1" applyAlignment="1">
      <alignment horizontal="center" vertical="center"/>
    </xf>
    <xf numFmtId="0" fontId="47" fillId="0" borderId="164" xfId="0" applyFont="1" applyBorder="1" applyAlignment="1">
      <alignment horizontal="center" vertical="center"/>
    </xf>
    <xf numFmtId="0" fontId="19" fillId="25" borderId="18" xfId="0" applyFont="1" applyFill="1" applyBorder="1" applyAlignment="1" applyProtection="1">
      <alignment horizontal="center" vertical="center"/>
      <protection locked="0"/>
    </xf>
    <xf numFmtId="0" fontId="19" fillId="25" borderId="141" xfId="0" applyFont="1" applyFill="1" applyBorder="1" applyAlignment="1" applyProtection="1">
      <alignment horizontal="center" vertical="center"/>
      <protection locked="0"/>
    </xf>
    <xf numFmtId="0" fontId="19" fillId="41" borderId="46" xfId="0" applyFont="1" applyFill="1" applyBorder="1" applyAlignment="1" applyProtection="1">
      <alignment horizontal="center" vertical="center"/>
      <protection locked="0"/>
    </xf>
    <xf numFmtId="0" fontId="19" fillId="41" borderId="50" xfId="0" applyFont="1" applyFill="1" applyBorder="1" applyAlignment="1" applyProtection="1">
      <alignment horizontal="center" vertical="center"/>
      <protection locked="0"/>
    </xf>
    <xf numFmtId="0" fontId="19" fillId="41" borderId="47" xfId="0" applyFont="1" applyFill="1" applyBorder="1" applyAlignment="1" applyProtection="1">
      <alignment horizontal="center" vertical="center"/>
      <protection locked="0"/>
    </xf>
    <xf numFmtId="0" fontId="19" fillId="41" borderId="49" xfId="0" applyFont="1" applyFill="1" applyBorder="1" applyAlignment="1" applyProtection="1">
      <alignment horizontal="center" vertical="center"/>
      <protection locked="0"/>
    </xf>
    <xf numFmtId="0" fontId="130" fillId="0" borderId="122" xfId="0" applyFont="1" applyBorder="1" applyAlignment="1">
      <alignment vertical="center"/>
    </xf>
    <xf numFmtId="0" fontId="130" fillId="0" borderId="140" xfId="0" applyFont="1" applyBorder="1" applyAlignment="1">
      <alignment vertical="center"/>
    </xf>
    <xf numFmtId="0" fontId="42" fillId="0" borderId="0" xfId="0" applyFont="1" applyAlignment="1">
      <alignment horizontal="left" vertical="center" shrinkToFit="1"/>
    </xf>
    <xf numFmtId="0" fontId="19" fillId="0" borderId="0" xfId="0" applyFont="1" applyAlignment="1">
      <alignment vertical="center" wrapText="1"/>
    </xf>
    <xf numFmtId="0" fontId="0" fillId="0" borderId="0" xfId="0" applyAlignment="1">
      <alignment vertical="center" shrinkToFit="1"/>
    </xf>
    <xf numFmtId="0" fontId="42" fillId="0" borderId="0" xfId="0" applyFont="1" applyAlignment="1">
      <alignment vertical="center" shrinkToFit="1"/>
    </xf>
    <xf numFmtId="0" fontId="19" fillId="0" borderId="0" xfId="0" applyFont="1" applyAlignment="1">
      <alignment vertical="center" shrinkToFit="1"/>
    </xf>
    <xf numFmtId="0" fontId="121" fillId="0" borderId="37" xfId="0" applyFont="1" applyBorder="1" applyAlignment="1">
      <alignment vertical="center" shrinkToFit="1"/>
    </xf>
    <xf numFmtId="0" fontId="124" fillId="0" borderId="37" xfId="0" applyFont="1" applyBorder="1" applyAlignment="1">
      <alignment vertical="center" wrapText="1"/>
    </xf>
    <xf numFmtId="0" fontId="0" fillId="0" borderId="0" xfId="0" applyAlignment="1">
      <alignment vertical="center" wrapText="1"/>
    </xf>
    <xf numFmtId="0" fontId="19" fillId="25" borderId="20" xfId="0" applyFont="1" applyFill="1" applyBorder="1" applyAlignment="1" applyProtection="1">
      <alignment horizontal="center" vertical="center"/>
      <protection locked="0"/>
    </xf>
    <xf numFmtId="0" fontId="19" fillId="25" borderId="10" xfId="0" applyFont="1" applyFill="1" applyBorder="1" applyAlignment="1" applyProtection="1">
      <alignment horizontal="center" vertical="center"/>
      <protection locked="0"/>
    </xf>
    <xf numFmtId="0" fontId="19" fillId="25" borderId="165" xfId="0" applyFont="1" applyFill="1" applyBorder="1" applyAlignment="1" applyProtection="1">
      <alignment horizontal="center" vertical="center"/>
      <protection locked="0"/>
    </xf>
    <xf numFmtId="0" fontId="19" fillId="25" borderId="166" xfId="0" applyFont="1" applyFill="1" applyBorder="1" applyAlignment="1" applyProtection="1">
      <alignment horizontal="center" vertical="center"/>
      <protection locked="0"/>
    </xf>
    <xf numFmtId="0" fontId="19" fillId="25" borderId="154" xfId="0" applyFont="1" applyFill="1" applyBorder="1" applyAlignment="1" applyProtection="1">
      <alignment horizontal="center" vertical="center"/>
      <protection locked="0"/>
    </xf>
    <xf numFmtId="0" fontId="19" fillId="25" borderId="136" xfId="0" applyFont="1" applyFill="1" applyBorder="1" applyAlignment="1" applyProtection="1">
      <alignment horizontal="center" vertical="center"/>
      <protection locked="0"/>
    </xf>
    <xf numFmtId="0" fontId="33" fillId="0" borderId="46" xfId="0" applyFont="1" applyBorder="1" applyAlignment="1">
      <alignment horizontal="center" vertical="center" wrapText="1"/>
    </xf>
    <xf numFmtId="0" fontId="33" fillId="0" borderId="46" xfId="0" applyFont="1" applyBorder="1" applyAlignment="1">
      <alignment horizontal="center" vertical="center" shrinkToFit="1"/>
    </xf>
    <xf numFmtId="0" fontId="33" fillId="0" borderId="46" xfId="0" applyFont="1" applyBorder="1" applyAlignment="1">
      <alignment horizontal="center" vertical="center"/>
    </xf>
    <xf numFmtId="0" fontId="68" fillId="0" borderId="46" xfId="0" applyFont="1" applyBorder="1" applyAlignment="1">
      <alignment horizontal="center" vertical="center" wrapText="1"/>
    </xf>
    <xf numFmtId="0" fontId="19" fillId="0" borderId="20" xfId="51" applyFont="1" applyBorder="1" applyAlignment="1">
      <alignment horizontal="center"/>
    </xf>
    <xf numFmtId="0" fontId="19" fillId="0" borderId="21" xfId="51" applyFont="1" applyBorder="1" applyAlignment="1">
      <alignment horizontal="center"/>
    </xf>
    <xf numFmtId="0" fontId="19" fillId="31" borderId="11" xfId="51" applyFont="1" applyFill="1" applyBorder="1" applyAlignment="1">
      <alignment horizontal="center"/>
    </xf>
    <xf numFmtId="0" fontId="19" fillId="31" borderId="12" xfId="51" applyFont="1" applyFill="1" applyBorder="1" applyAlignment="1">
      <alignment horizontal="center"/>
    </xf>
    <xf numFmtId="0" fontId="19" fillId="31" borderId="16" xfId="51" applyFont="1" applyFill="1" applyBorder="1" applyAlignment="1">
      <alignment horizontal="center"/>
    </xf>
    <xf numFmtId="0" fontId="19" fillId="31" borderId="17" xfId="51" applyFont="1" applyFill="1" applyBorder="1" applyAlignment="1">
      <alignment horizontal="center"/>
    </xf>
    <xf numFmtId="0" fontId="19" fillId="0" borderId="20" xfId="51" applyFont="1" applyBorder="1" applyAlignment="1">
      <alignment horizontal="center" vertical="center"/>
    </xf>
    <xf numFmtId="0" fontId="19" fillId="0" borderId="21" xfId="51" applyFont="1" applyBorder="1" applyAlignment="1">
      <alignment horizontal="center" vertical="center"/>
    </xf>
    <xf numFmtId="0" fontId="19" fillId="31" borderId="16" xfId="51" applyFont="1" applyFill="1" applyBorder="1" applyAlignment="1">
      <alignment horizontal="left"/>
    </xf>
    <xf numFmtId="0" fontId="19" fillId="31" borderId="17" xfId="51" applyFont="1" applyFill="1" applyBorder="1" applyAlignment="1">
      <alignment horizontal="left"/>
    </xf>
    <xf numFmtId="0" fontId="19" fillId="31" borderId="11" xfId="51" applyFont="1" applyFill="1" applyBorder="1" applyAlignment="1">
      <alignment horizontal="left" shrinkToFit="1"/>
    </xf>
    <xf numFmtId="0" fontId="19" fillId="31" borderId="12" xfId="51" applyFont="1" applyFill="1" applyBorder="1" applyAlignment="1">
      <alignment horizontal="left" shrinkToFit="1"/>
    </xf>
    <xf numFmtId="0" fontId="125" fillId="46" borderId="11" xfId="51" applyFont="1" applyFill="1" applyBorder="1" applyAlignment="1">
      <alignment horizontal="left" vertical="center" shrinkToFit="1"/>
    </xf>
    <xf numFmtId="0" fontId="0" fillId="0" borderId="12" xfId="0" applyBorder="1" applyAlignment="1">
      <alignment horizontal="left" vertical="center" shrinkToFit="1"/>
    </xf>
    <xf numFmtId="0" fontId="37" fillId="0" borderId="0" xfId="49" applyFont="1" applyAlignment="1">
      <alignment horizontal="center" vertical="center"/>
    </xf>
    <xf numFmtId="0" fontId="36" fillId="0" borderId="14" xfId="0" applyFont="1" applyBorder="1" applyAlignment="1">
      <alignment horizontal="center" vertical="center" wrapText="1"/>
    </xf>
    <xf numFmtId="0" fontId="36" fillId="0" borderId="16" xfId="0" applyFont="1" applyBorder="1" applyAlignment="1">
      <alignment horizontal="center" vertical="center" wrapText="1"/>
    </xf>
    <xf numFmtId="178" fontId="45" fillId="0" borderId="26" xfId="0" applyNumberFormat="1" applyFont="1" applyBorder="1" applyAlignment="1">
      <alignment vertical="center" shrinkToFit="1"/>
    </xf>
    <xf numFmtId="0" fontId="45" fillId="0" borderId="27" xfId="0" applyFont="1" applyBorder="1" applyAlignment="1">
      <alignment vertical="center" shrinkToFit="1"/>
    </xf>
    <xf numFmtId="178" fontId="90" fillId="31" borderId="26" xfId="0" applyNumberFormat="1" applyFont="1" applyFill="1" applyBorder="1" applyAlignment="1" applyProtection="1">
      <alignment vertical="center" shrinkToFit="1"/>
      <protection locked="0"/>
    </xf>
    <xf numFmtId="0" fontId="90" fillId="31" borderId="27" xfId="0" applyFont="1" applyFill="1" applyBorder="1" applyAlignment="1" applyProtection="1">
      <alignment vertical="center" shrinkToFit="1"/>
      <protection locked="0"/>
    </xf>
    <xf numFmtId="179" fontId="90" fillId="31" borderId="26" xfId="0" applyNumberFormat="1" applyFont="1" applyFill="1" applyBorder="1" applyAlignment="1" applyProtection="1">
      <alignment horizontal="right" vertical="center" shrinkToFit="1"/>
      <protection locked="0"/>
    </xf>
    <xf numFmtId="179" fontId="90" fillId="31" borderId="27" xfId="0" applyNumberFormat="1" applyFont="1" applyFill="1" applyBorder="1" applyAlignment="1" applyProtection="1">
      <alignment horizontal="right" vertical="center" shrinkToFit="1"/>
      <protection locked="0"/>
    </xf>
    <xf numFmtId="178" fontId="90" fillId="0" borderId="26" xfId="0" applyNumberFormat="1" applyFont="1" applyBorder="1" applyAlignment="1">
      <alignment vertical="center" shrinkToFit="1"/>
    </xf>
    <xf numFmtId="0" fontId="90" fillId="0" borderId="27" xfId="0" applyFont="1" applyBorder="1" applyAlignment="1">
      <alignment vertical="center" shrinkToFit="1"/>
    </xf>
    <xf numFmtId="0" fontId="33" fillId="0" borderId="22" xfId="0" applyFont="1" applyBorder="1" applyAlignment="1">
      <alignment horizontal="center" vertical="center"/>
    </xf>
    <xf numFmtId="0" fontId="33" fillId="0" borderId="27" xfId="0" applyFont="1" applyBorder="1" applyAlignment="1">
      <alignment horizontal="center" vertical="center" wrapText="1"/>
    </xf>
    <xf numFmtId="178" fontId="47" fillId="0" borderId="14" xfId="0" applyNumberFormat="1" applyFont="1" applyBorder="1" applyAlignment="1">
      <alignment vertical="center" shrinkToFit="1"/>
    </xf>
    <xf numFmtId="0" fontId="47" fillId="0" borderId="38" xfId="0" applyFont="1" applyBorder="1" applyAlignment="1">
      <alignment vertical="center" shrinkToFit="1"/>
    </xf>
    <xf numFmtId="178" fontId="47" fillId="0" borderId="34" xfId="0" applyNumberFormat="1" applyFont="1" applyBorder="1" applyAlignment="1">
      <alignment horizontal="center" vertical="center" wrapText="1"/>
    </xf>
    <xf numFmtId="0" fontId="47" fillId="0" borderId="28" xfId="0" applyFont="1" applyBorder="1" applyAlignment="1">
      <alignment horizontal="center" vertical="center" wrapText="1"/>
    </xf>
    <xf numFmtId="178" fontId="90" fillId="31" borderId="26" xfId="0" applyNumberFormat="1" applyFont="1" applyFill="1" applyBorder="1" applyAlignment="1">
      <alignment vertical="center" shrinkToFit="1"/>
    </xf>
    <xf numFmtId="178" fontId="90" fillId="31" borderId="27" xfId="0" applyNumberFormat="1" applyFont="1" applyFill="1" applyBorder="1" applyAlignment="1">
      <alignment vertical="center" shrinkToFit="1"/>
    </xf>
    <xf numFmtId="0" fontId="33" fillId="0" borderId="152" xfId="0" applyFont="1" applyBorder="1" applyAlignment="1">
      <alignment horizontal="center" vertical="center"/>
    </xf>
    <xf numFmtId="0" fontId="33" fillId="0" borderId="40" xfId="0" applyFont="1" applyBorder="1" applyAlignment="1">
      <alignment horizontal="center" vertical="center"/>
    </xf>
    <xf numFmtId="0" fontId="33" fillId="0" borderId="51" xfId="0" applyFont="1" applyBorder="1" applyAlignment="1">
      <alignment horizontal="center" vertical="center"/>
    </xf>
    <xf numFmtId="0" fontId="33" fillId="0" borderId="153" xfId="0" applyFont="1" applyBorder="1" applyAlignment="1">
      <alignment horizontal="center" vertical="center" wrapText="1"/>
    </xf>
    <xf numFmtId="178" fontId="47" fillId="0" borderId="26" xfId="0" applyNumberFormat="1" applyFont="1" applyBorder="1" applyAlignment="1">
      <alignment vertical="center" shrinkToFit="1"/>
    </xf>
    <xf numFmtId="0" fontId="47" fillId="0" borderId="27" xfId="0" applyFont="1" applyBorder="1" applyAlignment="1">
      <alignment vertical="center" shrinkToFit="1"/>
    </xf>
    <xf numFmtId="178" fontId="47" fillId="31" borderId="26" xfId="0" applyNumberFormat="1" applyFont="1" applyFill="1" applyBorder="1" applyAlignment="1">
      <alignment vertical="center" shrinkToFit="1"/>
    </xf>
    <xf numFmtId="0" fontId="47" fillId="31" borderId="27" xfId="0" applyFont="1" applyFill="1" applyBorder="1" applyAlignment="1">
      <alignment vertical="center" shrinkToFit="1"/>
    </xf>
    <xf numFmtId="0" fontId="33" fillId="0" borderId="154" xfId="0" applyFont="1" applyBorder="1" applyAlignment="1">
      <alignment horizontal="distributed" vertical="center" indent="8"/>
    </xf>
    <xf numFmtId="0" fontId="33" fillId="0" borderId="82" xfId="0" applyFont="1" applyBorder="1" applyAlignment="1">
      <alignment horizontal="distributed" vertical="center" indent="8"/>
    </xf>
    <xf numFmtId="0" fontId="33" fillId="0" borderId="155" xfId="0" applyFont="1" applyBorder="1" applyAlignment="1">
      <alignment horizontal="distributed" vertical="center" indent="8"/>
    </xf>
    <xf numFmtId="0" fontId="33" fillId="0" borderId="20" xfId="0" applyFont="1" applyBorder="1" applyAlignment="1">
      <alignment horizontal="distributed" vertical="center" indent="10"/>
    </xf>
    <xf numFmtId="0" fontId="33" fillId="0" borderId="80" xfId="0" applyFont="1" applyBorder="1" applyAlignment="1">
      <alignment horizontal="distributed" vertical="center" indent="10"/>
    </xf>
    <xf numFmtId="0" fontId="33" fillId="0" borderId="21" xfId="0" applyFont="1" applyBorder="1" applyAlignment="1">
      <alignment horizontal="distributed" vertical="center" indent="10"/>
    </xf>
    <xf numFmtId="0" fontId="33" fillId="0" borderId="20" xfId="0" applyFont="1" applyBorder="1" applyAlignment="1">
      <alignment horizontal="distributed" vertical="center" indent="4"/>
    </xf>
    <xf numFmtId="0" fontId="33" fillId="0" borderId="80" xfId="0" applyFont="1" applyBorder="1" applyAlignment="1">
      <alignment horizontal="distributed" vertical="center" indent="4"/>
    </xf>
    <xf numFmtId="0" fontId="33" fillId="0" borderId="21" xfId="0" applyFont="1" applyBorder="1" applyAlignment="1">
      <alignment horizontal="distributed" vertical="center" indent="4"/>
    </xf>
    <xf numFmtId="0" fontId="33" fillId="0" borderId="18" xfId="0" applyFont="1" applyBorder="1" applyAlignment="1">
      <alignment horizontal="center" vertical="center"/>
    </xf>
    <xf numFmtId="0" fontId="33" fillId="0" borderId="27" xfId="0" applyFont="1" applyBorder="1" applyAlignment="1">
      <alignment horizontal="center" vertical="center"/>
    </xf>
    <xf numFmtId="0" fontId="33" fillId="0" borderId="156" xfId="0" applyFont="1" applyBorder="1" applyAlignment="1">
      <alignment horizontal="center" vertical="center" wrapText="1"/>
    </xf>
    <xf numFmtId="0" fontId="33" fillId="0" borderId="50" xfId="0" applyFont="1" applyBorder="1" applyAlignment="1">
      <alignment horizontal="center" vertical="center"/>
    </xf>
    <xf numFmtId="0" fontId="33" fillId="0" borderId="30" xfId="0" applyFont="1" applyBorder="1" applyAlignment="1">
      <alignment horizontal="center" vertical="center"/>
    </xf>
    <xf numFmtId="191" fontId="45" fillId="0" borderId="26" xfId="0" applyNumberFormat="1" applyFont="1" applyBorder="1" applyAlignment="1">
      <alignment vertical="center" shrinkToFit="1"/>
    </xf>
    <xf numFmtId="191" fontId="45" fillId="0" borderId="27" xfId="0" applyNumberFormat="1" applyFont="1" applyBorder="1" applyAlignment="1">
      <alignment vertical="center" shrinkToFit="1"/>
    </xf>
    <xf numFmtId="178" fontId="47" fillId="0" borderId="35" xfId="0" applyNumberFormat="1" applyFont="1" applyBorder="1" applyAlignment="1">
      <alignment vertical="center" shrinkToFit="1"/>
    </xf>
    <xf numFmtId="0" fontId="47" fillId="0" borderId="61" xfId="0" applyFont="1" applyBorder="1" applyAlignment="1">
      <alignment vertical="center" shrinkToFit="1"/>
    </xf>
    <xf numFmtId="0" fontId="33" fillId="0" borderId="154" xfId="0" applyFont="1" applyBorder="1" applyAlignment="1">
      <alignment horizontal="center" vertical="center" wrapText="1"/>
    </xf>
    <xf numFmtId="0" fontId="33" fillId="0" borderId="20" xfId="0" applyFont="1" applyBorder="1" applyAlignment="1">
      <alignment horizontal="center" vertical="center"/>
    </xf>
    <xf numFmtId="0" fontId="33" fillId="0" borderId="29" xfId="0" applyFont="1" applyBorder="1" applyAlignment="1">
      <alignment horizontal="center" vertical="center"/>
    </xf>
    <xf numFmtId="0" fontId="6" fillId="0" borderId="152" xfId="50" applyBorder="1" applyAlignment="1">
      <alignment horizontal="center" vertical="center" shrinkToFit="1"/>
    </xf>
    <xf numFmtId="0" fontId="6" fillId="0" borderId="153" xfId="50" applyBorder="1" applyAlignment="1">
      <alignment horizontal="center" vertical="center" shrinkToFit="1"/>
    </xf>
    <xf numFmtId="0" fontId="67" fillId="39" borderId="62" xfId="50" applyFont="1" applyFill="1" applyBorder="1" applyAlignment="1">
      <alignment horizontal="center" vertical="center" wrapText="1"/>
    </xf>
    <xf numFmtId="0" fontId="67" fillId="39" borderId="49" xfId="50" applyFont="1" applyFill="1" applyBorder="1" applyAlignment="1">
      <alignment horizontal="center" vertical="center" wrapText="1"/>
    </xf>
    <xf numFmtId="0" fontId="43" fillId="0" borderId="152" xfId="0" applyFont="1" applyBorder="1" applyAlignment="1">
      <alignment horizontal="center" vertical="center"/>
    </xf>
    <xf numFmtId="0" fontId="43" fillId="0" borderId="153" xfId="0" applyFont="1" applyBorder="1" applyAlignment="1">
      <alignment horizontal="center" vertical="center"/>
    </xf>
    <xf numFmtId="0" fontId="43" fillId="0" borderId="156" xfId="0" applyFont="1" applyBorder="1" applyAlignment="1">
      <alignment horizontal="center" vertical="center"/>
    </xf>
    <xf numFmtId="0" fontId="67" fillId="43" borderId="40" xfId="0" applyFont="1" applyFill="1" applyBorder="1" applyAlignment="1">
      <alignment horizontal="center" vertical="center" wrapText="1"/>
    </xf>
    <xf numFmtId="0" fontId="67" fillId="43" borderId="40" xfId="0" applyFont="1" applyFill="1" applyBorder="1" applyAlignment="1">
      <alignment horizontal="center"/>
    </xf>
    <xf numFmtId="0" fontId="43" fillId="33" borderId="46" xfId="0" applyFont="1" applyFill="1" applyBorder="1" applyAlignment="1">
      <alignment horizontal="center" vertical="center" wrapText="1"/>
    </xf>
    <xf numFmtId="0" fontId="43" fillId="0" borderId="46" xfId="0" applyFont="1" applyBorder="1" applyAlignment="1">
      <alignment horizontal="center" vertical="center" wrapText="1"/>
    </xf>
    <xf numFmtId="0" fontId="67" fillId="0" borderId="18" xfId="0" applyFont="1" applyBorder="1" applyAlignment="1">
      <alignment horizontal="center" vertical="center" wrapText="1"/>
    </xf>
    <xf numFmtId="0" fontId="67" fillId="0" borderId="26" xfId="0" applyFont="1" applyBorder="1" applyAlignment="1">
      <alignment horizontal="center" vertical="center" wrapText="1"/>
    </xf>
    <xf numFmtId="0" fontId="67" fillId="0" borderId="47" xfId="0" applyFont="1" applyBorder="1" applyAlignment="1">
      <alignment horizontal="center" vertical="center" wrapText="1"/>
    </xf>
    <xf numFmtId="0" fontId="43" fillId="0" borderId="50" xfId="0" applyFont="1" applyBorder="1" applyAlignment="1">
      <alignment horizontal="center" vertical="center" wrapText="1"/>
    </xf>
    <xf numFmtId="0" fontId="0" fillId="0" borderId="151" xfId="0" applyBorder="1" applyAlignment="1">
      <alignment horizontal="left"/>
    </xf>
    <xf numFmtId="0" fontId="0" fillId="0" borderId="17" xfId="0" applyBorder="1" applyAlignment="1">
      <alignment horizontal="left"/>
    </xf>
    <xf numFmtId="0" fontId="0" fillId="0" borderId="119" xfId="0" applyBorder="1" applyAlignment="1">
      <alignment horizontal="center"/>
    </xf>
    <xf numFmtId="0" fontId="0" fillId="0" borderId="150" xfId="0" applyBorder="1" applyAlignment="1">
      <alignment horizontal="center"/>
    </xf>
    <xf numFmtId="0" fontId="0" fillId="0" borderId="52" xfId="0" applyBorder="1" applyAlignment="1">
      <alignment horizontal="left"/>
    </xf>
    <xf numFmtId="0" fontId="0" fillId="0" borderId="21" xfId="0" applyBorder="1" applyAlignment="1">
      <alignment horizontal="left"/>
    </xf>
    <xf numFmtId="0" fontId="0" fillId="0" borderId="83" xfId="0" applyBorder="1" applyAlignment="1">
      <alignment horizontal="left"/>
    </xf>
    <xf numFmtId="0" fontId="0" fillId="0" borderId="162" xfId="0" applyBorder="1" applyAlignment="1">
      <alignment horizontal="left"/>
    </xf>
    <xf numFmtId="0" fontId="6" fillId="0" borderId="81" xfId="50" applyBorder="1" applyAlignment="1">
      <alignment horizontal="center" vertical="center" shrinkToFit="1"/>
    </xf>
    <xf numFmtId="0" fontId="6" fillId="0" borderId="82" xfId="50" applyBorder="1" applyAlignment="1">
      <alignment horizontal="center" vertical="center" shrinkToFit="1"/>
    </xf>
    <xf numFmtId="0" fontId="6" fillId="0" borderId="155" xfId="50" applyBorder="1" applyAlignment="1">
      <alignment horizontal="center" vertical="center" shrinkToFit="1"/>
    </xf>
    <xf numFmtId="3" fontId="77" fillId="0" borderId="20" xfId="45" applyNumberFormat="1" applyFont="1" applyBorder="1" applyAlignment="1">
      <alignment horizontal="center" vertical="center" shrinkToFit="1"/>
    </xf>
    <xf numFmtId="3" fontId="77" fillId="0" borderId="80" xfId="45" applyNumberFormat="1" applyFont="1" applyBorder="1" applyAlignment="1">
      <alignment horizontal="center" vertical="center" shrinkToFit="1"/>
    </xf>
    <xf numFmtId="3" fontId="77" fillId="0" borderId="21" xfId="45" applyNumberFormat="1" applyFont="1" applyBorder="1" applyAlignment="1">
      <alignment horizontal="center" vertical="center" shrinkToFit="1"/>
    </xf>
    <xf numFmtId="3" fontId="77" fillId="0" borderId="36" xfId="45" applyNumberFormat="1" applyFont="1" applyBorder="1" applyAlignment="1">
      <alignment horizontal="left" vertical="center" shrinkToFit="1"/>
    </xf>
    <xf numFmtId="3" fontId="79" fillId="0" borderId="57" xfId="45" applyNumberFormat="1" applyFont="1" applyBorder="1" applyAlignment="1">
      <alignment horizontal="left" vertical="center" shrinkToFit="1"/>
    </xf>
    <xf numFmtId="3" fontId="77" fillId="0" borderId="0" xfId="45" applyNumberFormat="1" applyFont="1" applyAlignment="1">
      <alignment horizontal="left" vertical="center" shrinkToFit="1"/>
    </xf>
    <xf numFmtId="3" fontId="77" fillId="0" borderId="20" xfId="45" applyNumberFormat="1" applyFont="1" applyBorder="1" applyAlignment="1">
      <alignment horizontal="center" vertical="center"/>
    </xf>
    <xf numFmtId="3" fontId="77" fillId="0" borderId="80" xfId="45" applyNumberFormat="1" applyFont="1" applyBorder="1" applyAlignment="1">
      <alignment horizontal="center" vertical="center"/>
    </xf>
    <xf numFmtId="3" fontId="77" fillId="0" borderId="21" xfId="45" applyNumberFormat="1" applyFont="1" applyBorder="1" applyAlignment="1">
      <alignment horizontal="center" vertical="center"/>
    </xf>
    <xf numFmtId="0" fontId="6" fillId="0" borderId="154" xfId="50" applyBorder="1" applyAlignment="1">
      <alignment horizontal="center" vertical="center" shrinkToFit="1"/>
    </xf>
    <xf numFmtId="3" fontId="103" fillId="0" borderId="20" xfId="45" applyNumberFormat="1" applyFont="1" applyBorder="1" applyAlignment="1">
      <alignment horizontal="center" vertical="center" shrinkToFit="1"/>
    </xf>
    <xf numFmtId="3" fontId="103" fillId="0" borderId="21" xfId="45" applyNumberFormat="1" applyFont="1" applyBorder="1" applyAlignment="1">
      <alignment horizontal="center" vertical="center" shrinkToFit="1"/>
    </xf>
    <xf numFmtId="0" fontId="6" fillId="0" borderId="24" xfId="50" applyBorder="1" applyAlignment="1">
      <alignment horizontal="center" vertical="center" wrapText="1" shrinkToFit="1"/>
    </xf>
    <xf numFmtId="0" fontId="6" fillId="0" borderId="47" xfId="50" applyBorder="1" applyAlignment="1">
      <alignment horizontal="center" vertical="center" shrinkToFit="1"/>
    </xf>
    <xf numFmtId="0" fontId="80" fillId="0" borderId="154" xfId="50" applyFont="1" applyBorder="1" applyAlignment="1">
      <alignment horizontal="center" vertical="center"/>
    </xf>
    <xf numFmtId="0" fontId="80" fillId="0" borderId="82" xfId="50" applyFont="1" applyBorder="1" applyAlignment="1">
      <alignment horizontal="center" vertical="center"/>
    </xf>
    <xf numFmtId="0" fontId="80" fillId="0" borderId="155" xfId="50" applyFont="1" applyBorder="1" applyAlignment="1">
      <alignment horizontal="center" vertical="center"/>
    </xf>
    <xf numFmtId="0" fontId="80" fillId="0" borderId="154" xfId="50" applyFont="1" applyBorder="1" applyAlignment="1">
      <alignment horizontal="center" vertical="center" shrinkToFit="1"/>
    </xf>
    <xf numFmtId="0" fontId="80" fillId="0" borderId="82" xfId="50" applyFont="1" applyBorder="1" applyAlignment="1">
      <alignment horizontal="center" vertical="center" shrinkToFit="1"/>
    </xf>
    <xf numFmtId="0" fontId="80" fillId="0" borderId="155" xfId="50" applyFont="1" applyBorder="1" applyAlignment="1">
      <alignment horizontal="center" vertical="center" shrinkToFit="1"/>
    </xf>
    <xf numFmtId="0" fontId="6" fillId="33" borderId="156" xfId="50" applyFill="1" applyBorder="1" applyAlignment="1">
      <alignment horizontal="center" vertical="center" wrapText="1"/>
    </xf>
    <xf numFmtId="0" fontId="6" fillId="33" borderId="50" xfId="50" applyFill="1" applyBorder="1" applyAlignment="1">
      <alignment horizontal="center" vertical="center" wrapText="1"/>
    </xf>
    <xf numFmtId="0" fontId="42" fillId="44" borderId="18" xfId="48" applyFont="1" applyFill="1" applyBorder="1" applyAlignment="1">
      <alignment horizontal="center" vertical="center" shrinkToFit="1"/>
    </xf>
    <xf numFmtId="0" fontId="42" fillId="44" borderId="26" xfId="48" applyFont="1" applyFill="1" applyBorder="1" applyAlignment="1">
      <alignment horizontal="center" vertical="center" shrinkToFit="1"/>
    </xf>
    <xf numFmtId="0" fontId="43" fillId="0" borderId="18" xfId="0" applyFont="1" applyBorder="1" applyAlignment="1">
      <alignment horizontal="center" vertical="center" wrapText="1"/>
    </xf>
    <xf numFmtId="0" fontId="43" fillId="0" borderId="26" xfId="0" applyFont="1" applyBorder="1" applyAlignment="1">
      <alignment horizontal="center" vertical="center" wrapText="1"/>
    </xf>
    <xf numFmtId="0" fontId="0" fillId="0" borderId="21" xfId="0" applyBorder="1" applyAlignment="1">
      <alignment horizontal="center" vertical="center"/>
    </xf>
    <xf numFmtId="0" fontId="42" fillId="0" borderId="20" xfId="48" applyFont="1" applyBorder="1" applyAlignment="1">
      <alignment horizontal="center" vertical="center" shrinkToFit="1"/>
    </xf>
    <xf numFmtId="0" fontId="42" fillId="0" borderId="80" xfId="48" applyFont="1" applyBorder="1" applyAlignment="1">
      <alignment horizontal="center" vertical="center" shrinkToFit="1"/>
    </xf>
    <xf numFmtId="0" fontId="0" fillId="0" borderId="18" xfId="0" applyBorder="1" applyAlignment="1">
      <alignment horizontal="center" vertical="center"/>
    </xf>
    <xf numFmtId="0" fontId="0" fillId="0" borderId="26" xfId="0" applyBorder="1" applyAlignment="1">
      <alignment horizontal="center" vertical="center"/>
    </xf>
    <xf numFmtId="0" fontId="42" fillId="0" borderId="21" xfId="48" applyFont="1" applyBorder="1" applyAlignment="1">
      <alignment horizontal="center" vertical="center" shrinkToFit="1"/>
    </xf>
    <xf numFmtId="0" fontId="43" fillId="0" borderId="11" xfId="0" applyFont="1" applyBorder="1" applyAlignment="1">
      <alignment horizontal="center" vertical="center" wrapText="1"/>
    </xf>
    <xf numFmtId="0" fontId="43" fillId="0" borderId="57" xfId="0" applyFont="1" applyBorder="1" applyAlignment="1">
      <alignment horizontal="center" vertical="center" wrapText="1"/>
    </xf>
    <xf numFmtId="0" fontId="43" fillId="0" borderId="12" xfId="0" applyFont="1" applyBorder="1" applyAlignment="1">
      <alignment horizontal="center" vertical="center" wrapText="1"/>
    </xf>
    <xf numFmtId="0" fontId="43" fillId="0" borderId="12" xfId="0" applyFont="1" applyBorder="1" applyAlignment="1">
      <alignment horizontal="center" vertical="center"/>
    </xf>
    <xf numFmtId="0" fontId="43" fillId="0" borderId="15" xfId="0" applyFont="1" applyBorder="1" applyAlignment="1">
      <alignment horizontal="center" vertical="center"/>
    </xf>
    <xf numFmtId="0" fontId="43" fillId="0" borderId="14" xfId="0" applyFont="1" applyBorder="1" applyAlignment="1">
      <alignment horizontal="center" vertical="center" wrapText="1"/>
    </xf>
    <xf numFmtId="186" fontId="42" fillId="0" borderId="46" xfId="48" applyNumberFormat="1" applyFont="1" applyBorder="1" applyAlignment="1">
      <alignment horizontal="center" vertical="center" shrinkToFit="1"/>
    </xf>
    <xf numFmtId="186" fontId="42" fillId="0" borderId="18" xfId="48" applyNumberFormat="1" applyFont="1" applyBorder="1" applyAlignment="1">
      <alignment horizontal="center" vertical="center" shrinkToFit="1"/>
    </xf>
    <xf numFmtId="186" fontId="42" fillId="0" borderId="47" xfId="48" applyNumberFormat="1" applyFont="1" applyBorder="1" applyAlignment="1">
      <alignment horizontal="center" vertical="center" shrinkToFit="1"/>
    </xf>
    <xf numFmtId="186" fontId="42" fillId="0" borderId="18" xfId="48" applyNumberFormat="1" applyFont="1" applyBorder="1" applyAlignment="1">
      <alignment horizontal="center" vertical="center" wrapText="1" shrinkToFit="1"/>
    </xf>
    <xf numFmtId="186" fontId="42" fillId="0" borderId="26" xfId="48" applyNumberFormat="1" applyFont="1" applyBorder="1" applyAlignment="1">
      <alignment horizontal="center" vertical="center" shrinkToFit="1"/>
    </xf>
    <xf numFmtId="186" fontId="42" fillId="0" borderId="12" xfId="48" applyNumberFormat="1" applyFont="1" applyBorder="1" applyAlignment="1">
      <alignment horizontal="center" vertical="center" wrapText="1" shrinkToFit="1"/>
    </xf>
    <xf numFmtId="186" fontId="42" fillId="0" borderId="15" xfId="48" applyNumberFormat="1" applyFont="1" applyBorder="1" applyAlignment="1">
      <alignment horizontal="center" vertical="center" shrinkToFit="1"/>
    </xf>
    <xf numFmtId="0" fontId="42" fillId="0" borderId="18" xfId="48" applyFont="1" applyBorder="1" applyAlignment="1">
      <alignment horizontal="center" vertical="center" wrapText="1" shrinkToFit="1"/>
    </xf>
    <xf numFmtId="0" fontId="42" fillId="0" borderId="47" xfId="48" applyFont="1" applyBorder="1" applyAlignment="1">
      <alignment horizontal="center" vertical="center" wrapText="1" shrinkToFit="1"/>
    </xf>
    <xf numFmtId="186" fontId="42" fillId="0" borderId="47" xfId="48" applyNumberFormat="1" applyFont="1" applyBorder="1" applyAlignment="1">
      <alignment horizontal="center" vertical="center" wrapText="1" shrinkToFit="1"/>
    </xf>
    <xf numFmtId="186" fontId="42" fillId="0" borderId="18" xfId="48" applyNumberFormat="1" applyFont="1" applyBorder="1" applyAlignment="1">
      <alignment horizontal="center" vertical="center" wrapText="1"/>
    </xf>
    <xf numFmtId="186" fontId="42" fillId="0" borderId="47" xfId="48" applyNumberFormat="1" applyFont="1" applyBorder="1" applyAlignment="1">
      <alignment horizontal="center" vertical="center" wrapText="1"/>
    </xf>
    <xf numFmtId="0" fontId="42" fillId="0" borderId="18" xfId="48" applyFont="1" applyBorder="1" applyAlignment="1">
      <alignment horizontal="center" vertical="center" wrapText="1"/>
    </xf>
    <xf numFmtId="0" fontId="42" fillId="0" borderId="47" xfId="48" applyFont="1" applyBorder="1" applyAlignment="1">
      <alignment horizontal="center" vertical="center" wrapText="1"/>
    </xf>
    <xf numFmtId="0" fontId="42" fillId="0" borderId="18" xfId="48" applyFont="1" applyBorder="1" applyAlignment="1">
      <alignment horizontal="center" vertical="center" shrinkToFit="1"/>
    </xf>
    <xf numFmtId="0" fontId="42" fillId="0" borderId="26" xfId="48" applyFont="1" applyBorder="1" applyAlignment="1">
      <alignment horizontal="center" vertical="center" shrinkToFit="1"/>
    </xf>
    <xf numFmtId="0" fontId="42" fillId="0" borderId="46" xfId="48" applyFont="1" applyBorder="1" applyAlignment="1">
      <alignment horizontal="center" vertical="center" shrinkToFit="1"/>
    </xf>
    <xf numFmtId="49" fontId="42" fillId="0" borderId="18" xfId="48" applyNumberFormat="1" applyFont="1" applyBorder="1" applyAlignment="1">
      <alignment horizontal="center" vertical="center" textRotation="255" wrapText="1"/>
    </xf>
    <xf numFmtId="49" fontId="42" fillId="0" borderId="26" xfId="48" applyNumberFormat="1" applyFont="1" applyBorder="1" applyAlignment="1">
      <alignment horizontal="center" vertical="center" textRotation="255" wrapText="1"/>
    </xf>
    <xf numFmtId="49" fontId="42" fillId="0" borderId="47" xfId="48" applyNumberFormat="1" applyFont="1" applyBorder="1" applyAlignment="1">
      <alignment horizontal="center" vertical="center" textRotation="255" wrapText="1"/>
    </xf>
    <xf numFmtId="0" fontId="42" fillId="0" borderId="46" xfId="48" applyFont="1" applyBorder="1" applyAlignment="1">
      <alignment horizontal="center" vertical="center" wrapText="1" shrinkToFit="1"/>
    </xf>
    <xf numFmtId="186" fontId="42" fillId="44" borderId="18" xfId="48" applyNumberFormat="1" applyFont="1" applyFill="1" applyBorder="1" applyAlignment="1">
      <alignment horizontal="center" vertical="center" wrapText="1"/>
    </xf>
    <xf numFmtId="186" fontId="42" fillId="44" borderId="26" xfId="48" applyNumberFormat="1" applyFont="1" applyFill="1" applyBorder="1" applyAlignment="1">
      <alignment horizontal="center" vertical="center" wrapText="1"/>
    </xf>
    <xf numFmtId="0" fontId="43" fillId="0" borderId="18" xfId="0" applyFont="1" applyBorder="1" applyAlignment="1">
      <alignment horizontal="center" vertical="center" shrinkToFit="1"/>
    </xf>
    <xf numFmtId="0" fontId="43" fillId="0" borderId="26" xfId="0" applyFont="1" applyBorder="1" applyAlignment="1">
      <alignment horizontal="center" vertical="center" shrinkToFit="1"/>
    </xf>
    <xf numFmtId="0" fontId="0" fillId="0" borderId="18" xfId="0" applyBorder="1" applyAlignment="1">
      <alignment horizontal="center" vertical="center" wrapText="1"/>
    </xf>
    <xf numFmtId="0" fontId="0" fillId="0" borderId="26" xfId="0" applyBorder="1" applyAlignment="1">
      <alignment horizontal="center" vertical="center" wrapText="1"/>
    </xf>
    <xf numFmtId="0" fontId="43" fillId="0" borderId="20" xfId="0" applyFont="1" applyBorder="1" applyAlignment="1">
      <alignment horizontal="center" vertical="center" wrapText="1"/>
    </xf>
    <xf numFmtId="0" fontId="43" fillId="0" borderId="80" xfId="0" applyFont="1" applyBorder="1" applyAlignment="1">
      <alignment horizontal="center" vertical="center" wrapText="1"/>
    </xf>
    <xf numFmtId="0" fontId="43" fillId="0" borderId="21" xfId="0" applyFont="1" applyBorder="1" applyAlignment="1">
      <alignment horizontal="center" vertical="center" wrapText="1"/>
    </xf>
    <xf numFmtId="0" fontId="67" fillId="0" borderId="18" xfId="0" applyFont="1" applyBorder="1" applyAlignment="1">
      <alignment horizontal="center" vertical="center"/>
    </xf>
    <xf numFmtId="0" fontId="67" fillId="0" borderId="26" xfId="0" applyFont="1" applyBorder="1" applyAlignment="1">
      <alignment horizontal="center" vertical="center"/>
    </xf>
    <xf numFmtId="0" fontId="80" fillId="0" borderId="11" xfId="53" applyFont="1" applyBorder="1" applyAlignment="1">
      <alignment horizontal="center" wrapText="1"/>
    </xf>
    <xf numFmtId="0" fontId="80" fillId="0" borderId="57" xfId="53" applyFont="1" applyBorder="1" applyAlignment="1">
      <alignment horizontal="center" wrapText="1"/>
    </xf>
    <xf numFmtId="0" fontId="80" fillId="0" borderId="12" xfId="53" applyFont="1" applyBorder="1" applyAlignment="1">
      <alignment horizontal="center" wrapText="1"/>
    </xf>
    <xf numFmtId="0" fontId="80" fillId="0" borderId="16" xfId="53" applyFont="1" applyBorder="1" applyAlignment="1">
      <alignment horizontal="center" wrapText="1"/>
    </xf>
    <xf numFmtId="0" fontId="80" fillId="0" borderId="36" xfId="53" applyFont="1" applyBorder="1" applyAlignment="1">
      <alignment horizontal="center" wrapText="1"/>
    </xf>
    <xf numFmtId="0" fontId="80" fillId="0" borderId="17" xfId="53" applyFont="1" applyBorder="1" applyAlignment="1">
      <alignment horizontal="center" wrapText="1"/>
    </xf>
    <xf numFmtId="0" fontId="80" fillId="0" borderId="18" xfId="53" applyFont="1" applyBorder="1" applyAlignment="1">
      <alignment horizontal="center" vertical="center" wrapText="1"/>
    </xf>
    <xf numFmtId="0" fontId="80" fillId="0" borderId="26" xfId="53" applyFont="1" applyBorder="1" applyAlignment="1">
      <alignment horizontal="center" vertical="center" wrapText="1"/>
    </xf>
    <xf numFmtId="0" fontId="43" fillId="0" borderId="46" xfId="0" applyFont="1" applyBorder="1" applyAlignment="1">
      <alignment horizontal="center" vertical="center" shrinkToFit="1"/>
    </xf>
    <xf numFmtId="0" fontId="43" fillId="0" borderId="18" xfId="0" applyFont="1" applyBorder="1" applyAlignment="1">
      <alignment horizontal="center" vertical="center" textRotation="255" wrapText="1"/>
    </xf>
    <xf numFmtId="0" fontId="43" fillId="0" borderId="26" xfId="0" applyFont="1" applyBorder="1" applyAlignment="1">
      <alignment horizontal="center" vertical="center" textRotation="255" wrapText="1"/>
    </xf>
    <xf numFmtId="0" fontId="43" fillId="0" borderId="47" xfId="0" applyFont="1" applyBorder="1" applyAlignment="1">
      <alignment horizontal="center" vertical="center" textRotation="255" wrapText="1"/>
    </xf>
    <xf numFmtId="0" fontId="43" fillId="0" borderId="18" xfId="0" applyFont="1" applyBorder="1" applyAlignment="1">
      <alignment horizontal="center" vertical="center" wrapText="1" shrinkToFit="1"/>
    </xf>
    <xf numFmtId="0" fontId="43" fillId="0" borderId="26" xfId="0" applyFont="1" applyBorder="1" applyAlignment="1">
      <alignment horizontal="center" vertical="center" wrapText="1" shrinkToFit="1"/>
    </xf>
    <xf numFmtId="0" fontId="43" fillId="0" borderId="20" xfId="0" applyFont="1" applyBorder="1" applyAlignment="1">
      <alignment horizontal="center" vertical="center" shrinkToFit="1"/>
    </xf>
    <xf numFmtId="0" fontId="43" fillId="0" borderId="80" xfId="0" applyFont="1" applyBorder="1" applyAlignment="1">
      <alignment horizontal="center" vertical="center" shrinkToFit="1"/>
    </xf>
    <xf numFmtId="0" fontId="0" fillId="0" borderId="20" xfId="0" applyBorder="1" applyAlignment="1">
      <alignment horizontal="center" vertical="center" wrapText="1"/>
    </xf>
    <xf numFmtId="0" fontId="0" fillId="0" borderId="21" xfId="0" applyBorder="1" applyAlignment="1">
      <alignment horizontal="center" vertical="center" wrapText="1"/>
    </xf>
    <xf numFmtId="0" fontId="0" fillId="0" borderId="11" xfId="0" applyBorder="1" applyAlignment="1">
      <alignment horizontal="left"/>
    </xf>
    <xf numFmtId="0" fontId="0" fillId="0" borderId="57" xfId="0" applyBorder="1" applyAlignment="1">
      <alignment horizontal="left"/>
    </xf>
    <xf numFmtId="0" fontId="43" fillId="0" borderId="46" xfId="0" applyFont="1" applyBorder="1" applyAlignment="1">
      <alignment horizontal="center" vertical="center" wrapText="1" shrinkToFit="1"/>
    </xf>
    <xf numFmtId="0" fontId="43" fillId="0" borderId="46" xfId="0" applyFont="1" applyBorder="1" applyAlignment="1">
      <alignment horizontal="center" vertical="center"/>
    </xf>
    <xf numFmtId="0" fontId="67" fillId="0" borderId="26" xfId="0" applyFont="1" applyBorder="1" applyAlignment="1">
      <alignment horizontal="center"/>
    </xf>
    <xf numFmtId="0" fontId="21" fillId="0" borderId="20" xfId="53" applyFont="1" applyBorder="1" applyAlignment="1">
      <alignment horizontal="center" vertical="center"/>
    </xf>
    <xf numFmtId="0" fontId="0" fillId="0" borderId="80" xfId="0" applyBorder="1" applyAlignment="1">
      <alignment vertical="center"/>
    </xf>
    <xf numFmtId="0" fontId="67" fillId="0" borderId="20" xfId="0" applyFont="1" applyBorder="1" applyAlignment="1">
      <alignment horizontal="center" vertical="center"/>
    </xf>
    <xf numFmtId="0" fontId="67" fillId="0" borderId="21" xfId="0" applyFont="1"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cellXfs>
  <cellStyles count="60">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28" builtinId="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xfId="34" builtinId="6"/>
    <cellStyle name="桁区切り 2" xfId="35" xr:uid="{00000000-0005-0000-0000-000022000000}"/>
    <cellStyle name="見出し 1" xfId="36" builtinId="16" customBuiltin="1"/>
    <cellStyle name="見出し 2" xfId="37" builtinId="17" customBuiltin="1"/>
    <cellStyle name="見出し 3" xfId="38" builtinId="18" customBuiltin="1"/>
    <cellStyle name="見出し 4" xfId="39" builtinId="19" customBuiltin="1"/>
    <cellStyle name="集計" xfId="40" builtinId="25" customBuiltin="1"/>
    <cellStyle name="出力" xfId="41" builtinId="21" customBuiltin="1"/>
    <cellStyle name="説明文" xfId="42" builtinId="53" customBuiltin="1"/>
    <cellStyle name="通貨 2" xfId="43" xr:uid="{00000000-0005-0000-0000-00002A000000}"/>
    <cellStyle name="入力" xfId="44" builtinId="20" customBuiltin="1"/>
    <cellStyle name="標準" xfId="0" builtinId="0"/>
    <cellStyle name="標準 2" xfId="45" xr:uid="{00000000-0005-0000-0000-00002D000000}"/>
    <cellStyle name="標準 2 2" xfId="58" xr:uid="{95E8B8E1-9CD3-430B-BAD9-87177CAADA58}"/>
    <cellStyle name="標準 3" xfId="46" xr:uid="{00000000-0005-0000-0000-00002E000000}"/>
    <cellStyle name="標準 3 2" xfId="59" xr:uid="{313995B7-9F86-4866-A629-4204D6A7F0B4}"/>
    <cellStyle name="標準 4" xfId="47" xr:uid="{00000000-0005-0000-0000-00002F000000}"/>
    <cellStyle name="標準_01北海道・東北地方(1-7)" xfId="48" xr:uid="{00000000-0005-0000-0000-000030000000}"/>
    <cellStyle name="標準_19.9.14提出申請書" xfId="49" xr:uid="{00000000-0005-0000-0000-000031000000}"/>
    <cellStyle name="標準_Book1" xfId="50" xr:uid="{00000000-0005-0000-0000-000032000000}"/>
    <cellStyle name="標準_H15身障デイ申請様式" xfId="51" xr:uid="{00000000-0005-0000-0000-000033000000}"/>
    <cellStyle name="標準_H24人権啓発申請様式ファイル" xfId="57" xr:uid="{AEAA3474-2D3A-483D-83B8-7E5A3DFB16E0}"/>
    <cellStyle name="標準_別紙（科目の説明）" xfId="52" xr:uid="{00000000-0005-0000-0000-000036000000}"/>
    <cellStyle name="標準_北海道" xfId="53" xr:uid="{00000000-0005-0000-0000-000037000000}"/>
    <cellStyle name="標準_様式1-6・2-6" xfId="54" xr:uid="{00000000-0005-0000-0000-000038000000}"/>
    <cellStyle name="未定義" xfId="55" xr:uid="{00000000-0005-0000-0000-000039000000}"/>
    <cellStyle name="良い" xfId="56" builtinId="26" customBuiltin="1"/>
  </cellStyles>
  <dxfs count="0"/>
  <tableStyles count="0" defaultTableStyle="TableStyleMedium2" defaultPivotStyle="PivotStyleLight16"/>
  <colors>
    <mruColors>
      <color rgb="FFFFFF99"/>
      <color rgb="FF0000FF"/>
      <color rgb="FF000000"/>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externalLink" Target="externalLinks/externalLink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3.xml"/></Relationships>
</file>

<file path=xl/drawings/drawing1.xml><?xml version="1.0" encoding="utf-8"?>
<xdr:wsDr xmlns:xdr="http://schemas.openxmlformats.org/drawingml/2006/spreadsheetDrawing" xmlns:a="http://schemas.openxmlformats.org/drawingml/2006/main">
  <xdr:twoCellAnchor>
    <xdr:from>
      <xdr:col>6</xdr:col>
      <xdr:colOff>1174749</xdr:colOff>
      <xdr:row>13</xdr:row>
      <xdr:rowOff>10583</xdr:rowOff>
    </xdr:from>
    <xdr:to>
      <xdr:col>6</xdr:col>
      <xdr:colOff>1174749</xdr:colOff>
      <xdr:row>14</xdr:row>
      <xdr:rowOff>10582</xdr:rowOff>
    </xdr:to>
    <xdr:cxnSp macro="">
      <xdr:nvCxnSpPr>
        <xdr:cNvPr id="12" name="直線コネクタ 11">
          <a:extLst>
            <a:ext uri="{FF2B5EF4-FFF2-40B4-BE49-F238E27FC236}">
              <a16:creationId xmlns:a16="http://schemas.microsoft.com/office/drawing/2014/main" id="{545F335D-2A9B-465D-812A-191EB56BB055}"/>
            </a:ext>
          </a:extLst>
        </xdr:cNvPr>
        <xdr:cNvCxnSpPr/>
      </xdr:nvCxnSpPr>
      <xdr:spPr bwMode="auto">
        <a:xfrm>
          <a:off x="5863166" y="3757083"/>
          <a:ext cx="0" cy="306916"/>
        </a:xfrm>
        <a:prstGeom prst="line">
          <a:avLst/>
        </a:prstGeom>
        <a:ln>
          <a:headEnd type="none" w="med" len="med"/>
          <a:tailEnd type="none" w="med" len="med"/>
        </a:ln>
        <a:extLst>
          <a:ext uri="{53640926-AAD7-44D8-BBD7-CCE9431645EC}">
            <a14:shadowObscured xmlns:a14="http://schemas.microsoft.com/office/drawing/2010/main" val="1"/>
          </a:ext>
        </a:extLst>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137582</xdr:colOff>
      <xdr:row>19</xdr:row>
      <xdr:rowOff>42333</xdr:rowOff>
    </xdr:from>
    <xdr:to>
      <xdr:col>5</xdr:col>
      <xdr:colOff>381210</xdr:colOff>
      <xdr:row>19</xdr:row>
      <xdr:rowOff>408093</xdr:rowOff>
    </xdr:to>
    <xdr:sp macro="" textlink="">
      <xdr:nvSpPr>
        <xdr:cNvPr id="4" name="矢印: 左 3">
          <a:extLst>
            <a:ext uri="{FF2B5EF4-FFF2-40B4-BE49-F238E27FC236}">
              <a16:creationId xmlns:a16="http://schemas.microsoft.com/office/drawing/2014/main" id="{02FE1BFD-4858-4F24-9E33-9EB7F4144163}"/>
            </a:ext>
          </a:extLst>
        </xdr:cNvPr>
        <xdr:cNvSpPr/>
      </xdr:nvSpPr>
      <xdr:spPr>
        <a:xfrm>
          <a:off x="3439582" y="5630333"/>
          <a:ext cx="1122045" cy="365760"/>
        </a:xfrm>
        <a:prstGeom prst="leftArrow">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12</xdr:col>
      <xdr:colOff>275166</xdr:colOff>
      <xdr:row>9</xdr:row>
      <xdr:rowOff>285750</xdr:rowOff>
    </xdr:from>
    <xdr:to>
      <xdr:col>16</xdr:col>
      <xdr:colOff>455083</xdr:colOff>
      <xdr:row>14</xdr:row>
      <xdr:rowOff>275165</xdr:rowOff>
    </xdr:to>
    <xdr:sp macro="" textlink="">
      <xdr:nvSpPr>
        <xdr:cNvPr id="5" name="AutoShape 1">
          <a:extLst>
            <a:ext uri="{FF2B5EF4-FFF2-40B4-BE49-F238E27FC236}">
              <a16:creationId xmlns:a16="http://schemas.microsoft.com/office/drawing/2014/main" id="{1E95CCF1-5E0C-434B-81FE-D58167758D9F}"/>
            </a:ext>
          </a:extLst>
        </xdr:cNvPr>
        <xdr:cNvSpPr>
          <a:spLocks noChangeArrowheads="1"/>
        </xdr:cNvSpPr>
      </xdr:nvSpPr>
      <xdr:spPr bwMode="auto">
        <a:xfrm>
          <a:off x="9599083" y="2751667"/>
          <a:ext cx="3016250" cy="1672165"/>
        </a:xfrm>
        <a:prstGeom prst="wedgeRoundRectCallout">
          <a:avLst>
            <a:gd name="adj1" fmla="val -198542"/>
            <a:gd name="adj2" fmla="val 90692"/>
            <a:gd name="adj3" fmla="val 16667"/>
          </a:avLst>
        </a:prstGeom>
        <a:solidFill>
          <a:schemeClr val="accent5">
            <a:lumMod val="40000"/>
            <a:lumOff val="60000"/>
          </a:schemeClr>
        </a:solidFill>
        <a:ln w="9525">
          <a:solidFill>
            <a:srgbClr val="000000"/>
          </a:solidFill>
          <a:miter lim="800000"/>
          <a:headEnd/>
          <a:tailEnd/>
        </a:ln>
      </xdr:spPr>
      <xdr:txBody>
        <a:bodyPr vertOverflow="clip" wrap="square" lIns="27432" tIns="18288" rIns="0" bIns="0" anchor="ctr"/>
        <a:lstStyle/>
        <a:p>
          <a:pPr algn="l" rtl="0">
            <a:lnSpc>
              <a:spcPts val="1600"/>
            </a:lnSpc>
            <a:defRPr sz="1000"/>
          </a:pPr>
          <a:r>
            <a:rPr lang="ja-JP" altLang="en-US" sz="1100" b="0" i="0" u="sng" strike="noStrike" baseline="0">
              <a:solidFill>
                <a:srgbClr val="000000"/>
              </a:solidFill>
              <a:latin typeface="Meiryo UI" panose="020B0604030504040204" pitchFamily="50" charset="-128"/>
              <a:ea typeface="Meiryo UI" panose="020B0604030504040204" pitchFamily="50" charset="-128"/>
            </a:rPr>
            <a:t>申請書等に転記される内容</a:t>
          </a:r>
          <a:r>
            <a:rPr lang="ja-JP" altLang="en-US" sz="1100" b="0" i="0" u="none" strike="noStrike" baseline="0">
              <a:solidFill>
                <a:srgbClr val="000000"/>
              </a:solidFill>
              <a:latin typeface="Meiryo UI" panose="020B0604030504040204" pitchFamily="50" charset="-128"/>
              <a:ea typeface="Meiryo UI" panose="020B0604030504040204" pitchFamily="50" charset="-128"/>
            </a:rPr>
            <a:t>は、</a:t>
          </a:r>
          <a:endParaRPr lang="en-US" altLang="ja-JP" sz="1100" b="0" i="0" u="none" strike="noStrike" baseline="0">
            <a:solidFill>
              <a:srgbClr val="000000"/>
            </a:solidFill>
            <a:latin typeface="Meiryo UI" panose="020B0604030504040204" pitchFamily="50" charset="-128"/>
            <a:ea typeface="Meiryo UI" panose="020B0604030504040204" pitchFamily="50" charset="-128"/>
          </a:endParaRPr>
        </a:p>
        <a:p>
          <a:pPr algn="l" rtl="0">
            <a:lnSpc>
              <a:spcPts val="1600"/>
            </a:lnSpc>
            <a:defRPr sz="1000"/>
          </a:pPr>
          <a:r>
            <a:rPr lang="ja-JP" altLang="en-US" sz="1100" b="0" i="0" u="none" strike="noStrike" baseline="0">
              <a:solidFill>
                <a:srgbClr val="000000"/>
              </a:solidFill>
              <a:latin typeface="Meiryo UI" panose="020B0604030504040204" pitchFamily="50" charset="-128"/>
              <a:ea typeface="Meiryo UI" panose="020B0604030504040204" pitchFamily="50" charset="-128"/>
            </a:rPr>
            <a:t>　住所について、代表者名が理事長等法人代表者の場合は「</a:t>
          </a:r>
          <a:r>
            <a:rPr lang="ja-JP" altLang="en-US" sz="1100" b="0" i="0" u="sng" strike="noStrike" baseline="0">
              <a:solidFill>
                <a:srgbClr val="000000"/>
              </a:solidFill>
              <a:latin typeface="Meiryo UI" panose="020B0604030504040204" pitchFamily="50" charset="-128"/>
              <a:ea typeface="Meiryo UI" panose="020B0604030504040204" pitchFamily="50" charset="-128"/>
            </a:rPr>
            <a:t>法人所在地」</a:t>
          </a:r>
          <a:r>
            <a:rPr lang="ja-JP" altLang="en-US" sz="1100" b="0" i="0" u="none" strike="noStrike" baseline="0">
              <a:solidFill>
                <a:srgbClr val="000000"/>
              </a:solidFill>
              <a:latin typeface="Meiryo UI" panose="020B0604030504040204" pitchFamily="50" charset="-128"/>
              <a:ea typeface="Meiryo UI" panose="020B0604030504040204" pitchFamily="50" charset="-128"/>
            </a:rPr>
            <a:t>に、院長等病院代表者の場合は「</a:t>
          </a:r>
          <a:r>
            <a:rPr lang="ja-JP" altLang="en-US" sz="1100" b="0" i="0" u="sng" strike="noStrike" baseline="0">
              <a:solidFill>
                <a:srgbClr val="000000"/>
              </a:solidFill>
              <a:latin typeface="Meiryo UI" panose="020B0604030504040204" pitchFamily="50" charset="-128"/>
              <a:ea typeface="Meiryo UI" panose="020B0604030504040204" pitchFamily="50" charset="-128"/>
            </a:rPr>
            <a:t>病院所在地」</a:t>
          </a:r>
          <a:r>
            <a:rPr lang="ja-JP" altLang="en-US" sz="1100" b="0" i="0" u="none" strike="noStrike" baseline="0">
              <a:solidFill>
                <a:srgbClr val="000000"/>
              </a:solidFill>
              <a:latin typeface="Meiryo UI" panose="020B0604030504040204" pitchFamily="50" charset="-128"/>
              <a:ea typeface="Meiryo UI" panose="020B0604030504040204" pitchFamily="50" charset="-128"/>
            </a:rPr>
            <a:t>となります。</a:t>
          </a:r>
          <a:endParaRPr lang="en-US" altLang="ja-JP" sz="1100" b="0" i="0" u="none" strike="noStrike" baseline="0">
            <a:solidFill>
              <a:srgbClr val="000000"/>
            </a:solidFill>
            <a:latin typeface="Meiryo UI" panose="020B0604030504040204" pitchFamily="50" charset="-128"/>
            <a:ea typeface="Meiryo UI" panose="020B0604030504040204" pitchFamily="50" charset="-128"/>
          </a:endParaRPr>
        </a:p>
        <a:p>
          <a:pPr algn="l" rtl="0">
            <a:lnSpc>
              <a:spcPts val="1600"/>
            </a:lnSpc>
            <a:defRPr sz="1000"/>
          </a:pPr>
          <a:r>
            <a:rPr lang="ja-JP" altLang="en-US" sz="1100" b="0" i="0" u="none" strike="noStrike" baseline="0">
              <a:solidFill>
                <a:srgbClr val="000000"/>
              </a:solidFill>
              <a:latin typeface="Meiryo UI" panose="020B0604030504040204" pitchFamily="50" charset="-128"/>
              <a:ea typeface="Meiryo UI" panose="020B0604030504040204" pitchFamily="50" charset="-128"/>
            </a:rPr>
            <a:t>　また、代表者が理事長等法人代表者の場合は、病院名が（）書きとなります。</a:t>
          </a:r>
          <a:endParaRPr lang="en-US" altLang="ja-JP" sz="1100" b="0" i="0" u="none" strike="noStrike" baseline="0">
            <a:solidFill>
              <a:srgbClr val="000000"/>
            </a:solidFill>
            <a:latin typeface="Meiryo UI" panose="020B0604030504040204" pitchFamily="50" charset="-128"/>
            <a:ea typeface="Meiryo UI" panose="020B0604030504040204" pitchFamily="50" charset="-128"/>
          </a:endParaRPr>
        </a:p>
      </xdr:txBody>
    </xdr:sp>
    <xdr:clientData fPrintsWithSheet="0"/>
  </xdr:twoCellAnchor>
  <xdr:twoCellAnchor>
    <xdr:from>
      <xdr:col>6</xdr:col>
      <xdr:colOff>2222501</xdr:colOff>
      <xdr:row>7</xdr:row>
      <xdr:rowOff>84667</xdr:rowOff>
    </xdr:from>
    <xdr:to>
      <xdr:col>14</xdr:col>
      <xdr:colOff>264583</xdr:colOff>
      <xdr:row>9</xdr:row>
      <xdr:rowOff>264582</xdr:rowOff>
    </xdr:to>
    <xdr:sp macro="" textlink="">
      <xdr:nvSpPr>
        <xdr:cNvPr id="6" name="AutoShape 19">
          <a:extLst>
            <a:ext uri="{FF2B5EF4-FFF2-40B4-BE49-F238E27FC236}">
              <a16:creationId xmlns:a16="http://schemas.microsoft.com/office/drawing/2014/main" id="{93A0F6E8-62E3-4E49-91DA-BA0B2CF72D79}"/>
            </a:ext>
          </a:extLst>
        </xdr:cNvPr>
        <xdr:cNvSpPr>
          <a:spLocks noChangeArrowheads="1"/>
        </xdr:cNvSpPr>
      </xdr:nvSpPr>
      <xdr:spPr bwMode="auto">
        <a:xfrm>
          <a:off x="7143751" y="2032000"/>
          <a:ext cx="3947582" cy="698499"/>
        </a:xfrm>
        <a:prstGeom prst="wedgeRoundRectCallout">
          <a:avLst>
            <a:gd name="adj1" fmla="val -63086"/>
            <a:gd name="adj2" fmla="val 94784"/>
            <a:gd name="adj3" fmla="val 16667"/>
          </a:avLst>
        </a:prstGeom>
        <a:solidFill>
          <a:srgbClr val="FFFF99"/>
        </a:solidFill>
        <a:ln w="6350" algn="ctr">
          <a:solidFill>
            <a:srgbClr val="0000FF"/>
          </a:solidFill>
          <a:miter lim="800000"/>
          <a:headEnd/>
          <a:tailEnd/>
        </a:ln>
        <a:effectLst/>
      </xdr:spPr>
      <xdr:txBody>
        <a:bodyPr vertOverflow="clip" wrap="square" lIns="27432" tIns="18288" rIns="0" bIns="0" anchor="ctr" upright="1"/>
        <a:lstStyle/>
        <a:p>
          <a:pPr rtl="0"/>
          <a:r>
            <a:rPr lang="ja-JP" altLang="en-US" sz="1200" b="0" i="0" baseline="0">
              <a:solidFill>
                <a:sysClr val="windowText" lastClr="000000"/>
              </a:solidFill>
              <a:effectLst/>
              <a:latin typeface="Meiryo UI" panose="020B0604030504040204" pitchFamily="50" charset="-128"/>
              <a:ea typeface="Meiryo UI" panose="020B0604030504040204" pitchFamily="50" charset="-128"/>
              <a:cs typeface="+mn-cs"/>
            </a:rPr>
            <a:t>申請書（様式第</a:t>
          </a:r>
          <a:r>
            <a:rPr lang="en-US" altLang="ja-JP" sz="1200" b="0" i="0" baseline="0">
              <a:solidFill>
                <a:sysClr val="windowText" lastClr="000000"/>
              </a:solidFill>
              <a:effectLst/>
              <a:latin typeface="Meiryo UI" panose="020B0604030504040204" pitchFamily="50" charset="-128"/>
              <a:ea typeface="Meiryo UI" panose="020B0604030504040204" pitchFamily="50" charset="-128"/>
              <a:cs typeface="+mn-cs"/>
            </a:rPr>
            <a:t>1</a:t>
          </a:r>
          <a:r>
            <a:rPr lang="ja-JP" altLang="en-US" sz="1200" b="0" i="0" baseline="0">
              <a:solidFill>
                <a:sysClr val="windowText" lastClr="000000"/>
              </a:solidFill>
              <a:effectLst/>
              <a:latin typeface="Meiryo UI" panose="020B0604030504040204" pitchFamily="50" charset="-128"/>
              <a:ea typeface="Meiryo UI" panose="020B0604030504040204" pitchFamily="50" charset="-128"/>
              <a:cs typeface="+mn-cs"/>
            </a:rPr>
            <a:t>号）等に転記されますので、各項目</a:t>
          </a:r>
          <a:r>
            <a:rPr lang="ja-JP" altLang="ja-JP" sz="1200" b="0" i="0" baseline="0">
              <a:solidFill>
                <a:sysClr val="windowText" lastClr="000000"/>
              </a:solidFill>
              <a:effectLst/>
              <a:latin typeface="Meiryo UI" panose="020B0604030504040204" pitchFamily="50" charset="-128"/>
              <a:ea typeface="Meiryo UI" panose="020B0604030504040204" pitchFamily="50" charset="-128"/>
              <a:cs typeface="+mn-cs"/>
            </a:rPr>
            <a:t>について</a:t>
          </a:r>
          <a:r>
            <a:rPr lang="ja-JP" altLang="en-US" sz="1200" b="0" i="0" baseline="0">
              <a:solidFill>
                <a:sysClr val="windowText" lastClr="000000"/>
              </a:solidFill>
              <a:effectLst/>
              <a:latin typeface="Meiryo UI" panose="020B0604030504040204" pitchFamily="50" charset="-128"/>
              <a:ea typeface="Meiryo UI" panose="020B0604030504040204" pitchFamily="50" charset="-128"/>
              <a:cs typeface="+mn-cs"/>
            </a:rPr>
            <a:t>、入力</a:t>
          </a:r>
          <a:r>
            <a:rPr lang="ja-JP" altLang="en-US" sz="1200" b="0" i="0" u="none" baseline="0">
              <a:solidFill>
                <a:sysClr val="windowText" lastClr="000000"/>
              </a:solidFill>
              <a:effectLst/>
              <a:latin typeface="Meiryo UI" panose="020B0604030504040204" pitchFamily="50" charset="-128"/>
              <a:ea typeface="Meiryo UI" panose="020B0604030504040204" pitchFamily="50" charset="-128"/>
              <a:cs typeface="+mn-cs"/>
            </a:rPr>
            <a:t>して</a:t>
          </a:r>
          <a:r>
            <a:rPr lang="ja-JP" altLang="ja-JP" sz="1200" b="0" i="0" u="none" baseline="0">
              <a:solidFill>
                <a:sysClr val="windowText" lastClr="000000"/>
              </a:solidFill>
              <a:effectLst/>
              <a:latin typeface="Meiryo UI" panose="020B0604030504040204" pitchFamily="50" charset="-128"/>
              <a:ea typeface="Meiryo UI" panose="020B0604030504040204" pitchFamily="50" charset="-128"/>
              <a:cs typeface="+mn-cs"/>
            </a:rPr>
            <a:t>ください</a:t>
          </a:r>
          <a:r>
            <a:rPr lang="ja-JP" altLang="ja-JP" sz="1200" b="0" i="0" baseline="0">
              <a:solidFill>
                <a:sysClr val="windowText" lastClr="000000"/>
              </a:solidFill>
              <a:effectLst/>
              <a:latin typeface="Meiryo UI" panose="020B0604030504040204" pitchFamily="50" charset="-128"/>
              <a:ea typeface="Meiryo UI" panose="020B0604030504040204" pitchFamily="50" charset="-128"/>
              <a:cs typeface="+mn-cs"/>
            </a:rPr>
            <a:t>。</a:t>
          </a:r>
          <a:endParaRPr lang="ja-JP" altLang="ja-JP" sz="1200" b="0">
            <a:solidFill>
              <a:sysClr val="windowText" lastClr="000000"/>
            </a:solidFill>
            <a:effectLst/>
            <a:latin typeface="Meiryo UI" panose="020B0604030504040204" pitchFamily="50" charset="-128"/>
            <a:ea typeface="Meiryo UI" panose="020B0604030504040204" pitchFamily="50" charset="-128"/>
          </a:endParaRPr>
        </a:p>
      </xdr:txBody>
    </xdr:sp>
    <xdr:clientData fPrintsWithSheet="0"/>
  </xdr:twoCellAnchor>
  <xdr:twoCellAnchor>
    <xdr:from>
      <xdr:col>1</xdr:col>
      <xdr:colOff>201083</xdr:colOff>
      <xdr:row>2</xdr:row>
      <xdr:rowOff>63500</xdr:rowOff>
    </xdr:from>
    <xdr:to>
      <xdr:col>3</xdr:col>
      <xdr:colOff>1064799</xdr:colOff>
      <xdr:row>2</xdr:row>
      <xdr:rowOff>391583</xdr:rowOff>
    </xdr:to>
    <xdr:sp macro="" textlink="">
      <xdr:nvSpPr>
        <xdr:cNvPr id="8" name="AutoShape 3">
          <a:extLst>
            <a:ext uri="{FF2B5EF4-FFF2-40B4-BE49-F238E27FC236}">
              <a16:creationId xmlns:a16="http://schemas.microsoft.com/office/drawing/2014/main" id="{49A15B43-A78B-4003-AA93-277750384D39}"/>
            </a:ext>
          </a:extLst>
        </xdr:cNvPr>
        <xdr:cNvSpPr>
          <a:spLocks noChangeArrowheads="1"/>
        </xdr:cNvSpPr>
      </xdr:nvSpPr>
      <xdr:spPr bwMode="auto">
        <a:xfrm>
          <a:off x="518583" y="751417"/>
          <a:ext cx="2461799" cy="328083"/>
        </a:xfrm>
        <a:prstGeom prst="flowChartAlternateProcess">
          <a:avLst/>
        </a:prstGeom>
        <a:solidFill>
          <a:schemeClr val="accent3">
            <a:lumMod val="20000"/>
            <a:lumOff val="80000"/>
          </a:schemeClr>
        </a:solidFill>
        <a:ln w="9525" algn="ctr">
          <a:solidFill>
            <a:srgbClr val="000000"/>
          </a:solidFill>
          <a:miter lim="800000"/>
          <a:headEnd/>
          <a:tailEnd/>
        </a:ln>
        <a:effectLst>
          <a:outerShdw dist="35921" dir="2700000" algn="ctr" rotWithShape="0">
            <a:srgbClr val="000000"/>
          </a:outerShdw>
        </a:effectLst>
      </xdr:spPr>
      <xdr:txBody>
        <a:bodyPr vertOverflow="clip" wrap="square" lIns="27432" tIns="18288" rIns="27432" bIns="18288" anchor="ctr" upright="1"/>
        <a:lstStyle/>
        <a:p>
          <a:pPr algn="ctr" rtl="0">
            <a:defRPr sz="1000"/>
          </a:pPr>
          <a:r>
            <a:rPr lang="ja-JP" altLang="en-US" sz="1100" b="1" i="0" u="none" strike="noStrike" baseline="0">
              <a:solidFill>
                <a:srgbClr val="000000"/>
              </a:solidFill>
              <a:latin typeface="ＭＳ Ｐゴシック"/>
              <a:ea typeface="ＭＳ Ｐゴシック"/>
            </a:rPr>
            <a:t>入力の手順及び注意事項</a:t>
          </a: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85725</xdr:colOff>
      <xdr:row>3</xdr:row>
      <xdr:rowOff>200025</xdr:rowOff>
    </xdr:from>
    <xdr:to>
      <xdr:col>3</xdr:col>
      <xdr:colOff>971550</xdr:colOff>
      <xdr:row>6</xdr:row>
      <xdr:rowOff>19050</xdr:rowOff>
    </xdr:to>
    <xdr:sp macro="" textlink="">
      <xdr:nvSpPr>
        <xdr:cNvPr id="9217" name="AutoShape 1">
          <a:extLst>
            <a:ext uri="{FF2B5EF4-FFF2-40B4-BE49-F238E27FC236}">
              <a16:creationId xmlns:a16="http://schemas.microsoft.com/office/drawing/2014/main" id="{9E650976-E6DF-44C4-86CD-2A900E86B46A}"/>
            </a:ext>
          </a:extLst>
        </xdr:cNvPr>
        <xdr:cNvSpPr>
          <a:spLocks noChangeArrowheads="1"/>
        </xdr:cNvSpPr>
      </xdr:nvSpPr>
      <xdr:spPr bwMode="auto">
        <a:xfrm>
          <a:off x="381000" y="1143000"/>
          <a:ext cx="1495425" cy="647700"/>
        </a:xfrm>
        <a:prstGeom prst="wedgeRoundRectCallout">
          <a:avLst>
            <a:gd name="adj1" fmla="val -22611"/>
            <a:gd name="adj2" fmla="val 114704"/>
            <a:gd name="adj3" fmla="val 16667"/>
          </a:avLst>
        </a:prstGeom>
        <a:solidFill>
          <a:srgbClr val="FFFFFF"/>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0" anchor="t"/>
        <a:lstStyle/>
        <a:p>
          <a:pPr algn="l" rtl="0">
            <a:lnSpc>
              <a:spcPts val="1100"/>
            </a:lnSpc>
            <a:defRPr sz="1000"/>
          </a:pPr>
          <a:r>
            <a:rPr lang="ja-JP" altLang="en-US" sz="1000" b="0" i="0" u="none" strike="noStrike" baseline="0">
              <a:solidFill>
                <a:srgbClr val="000000"/>
              </a:solidFill>
              <a:latin typeface="ＭＳ Ｐゴシック"/>
              <a:ea typeface="ＭＳ Ｐゴシック"/>
            </a:rPr>
            <a:t>○を付けるところをクリックして、リストから選択してください。</a:t>
          </a:r>
        </a:p>
      </xdr:txBody>
    </xdr:sp>
    <xdr:clientData fPrintsWithSheet="0"/>
  </xdr:twoCellAnchor>
  <xdr:twoCellAnchor editAs="oneCell">
    <xdr:from>
      <xdr:col>7</xdr:col>
      <xdr:colOff>171450</xdr:colOff>
      <xdr:row>23</xdr:row>
      <xdr:rowOff>333375</xdr:rowOff>
    </xdr:from>
    <xdr:to>
      <xdr:col>11</xdr:col>
      <xdr:colOff>266700</xdr:colOff>
      <xdr:row>25</xdr:row>
      <xdr:rowOff>180976</xdr:rowOff>
    </xdr:to>
    <xdr:sp macro="" textlink="">
      <xdr:nvSpPr>
        <xdr:cNvPr id="6" name="AutoShape 5">
          <a:extLst>
            <a:ext uri="{FF2B5EF4-FFF2-40B4-BE49-F238E27FC236}">
              <a16:creationId xmlns:a16="http://schemas.microsoft.com/office/drawing/2014/main" id="{E4C4D0C9-6E28-4363-92AD-E1866709BC40}"/>
            </a:ext>
          </a:extLst>
        </xdr:cNvPr>
        <xdr:cNvSpPr>
          <a:spLocks noChangeArrowheads="1"/>
        </xdr:cNvSpPr>
      </xdr:nvSpPr>
      <xdr:spPr bwMode="auto">
        <a:xfrm>
          <a:off x="5524500" y="7724775"/>
          <a:ext cx="2171700" cy="609601"/>
        </a:xfrm>
        <a:prstGeom prst="wedgeRoundRectCallout">
          <a:avLst>
            <a:gd name="adj1" fmla="val -71678"/>
            <a:gd name="adj2" fmla="val 119220"/>
            <a:gd name="adj3" fmla="val 16667"/>
          </a:avLst>
        </a:prstGeom>
        <a:solidFill>
          <a:srgbClr val="FFFFFF"/>
        </a:solidFill>
        <a:ln w="222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0" anchor="ctr"/>
        <a:lstStyle/>
        <a:p>
          <a:pPr algn="l" rtl="0">
            <a:lnSpc>
              <a:spcPts val="1200"/>
            </a:lnSpc>
            <a:defRPr sz="1000"/>
          </a:pPr>
          <a:r>
            <a:rPr lang="ja-JP" altLang="en-US" sz="1000" b="0" i="0" u="none" strike="noStrike" baseline="0">
              <a:solidFill>
                <a:srgbClr val="000000"/>
              </a:solidFill>
              <a:latin typeface="ＭＳ Ｐゴシック"/>
              <a:ea typeface="ＭＳ Ｐゴシック"/>
            </a:rPr>
            <a:t>・　様式１－１基準加算日数と一致。</a:t>
          </a:r>
        </a:p>
        <a:p>
          <a:pPr algn="l" rtl="0">
            <a:lnSpc>
              <a:spcPts val="1200"/>
            </a:lnSpc>
            <a:defRPr sz="1000"/>
          </a:pPr>
          <a:r>
            <a:rPr lang="ja-JP" altLang="en-US" sz="1000" b="0" i="0" u="none" strike="noStrike" baseline="0">
              <a:solidFill>
                <a:sysClr val="windowText" lastClr="000000"/>
              </a:solidFill>
              <a:latin typeface="ＭＳ Ｐゴシック"/>
              <a:ea typeface="ＭＳ Ｐゴシック"/>
            </a:rPr>
            <a:t>・　実績報告時の加算の上限日数と</a:t>
          </a:r>
          <a:endParaRPr lang="en-US" altLang="ja-JP" sz="1000" b="0" i="0" u="none" strike="noStrike" baseline="0">
            <a:solidFill>
              <a:sysClr val="windowText" lastClr="000000"/>
            </a:solidFill>
            <a:latin typeface="ＭＳ Ｐゴシック"/>
            <a:ea typeface="ＭＳ Ｐゴシック"/>
          </a:endParaRPr>
        </a:p>
        <a:p>
          <a:pPr algn="l" rtl="0">
            <a:lnSpc>
              <a:spcPts val="1200"/>
            </a:lnSpc>
            <a:defRPr sz="1000"/>
          </a:pPr>
          <a:r>
            <a:rPr lang="ja-JP" altLang="en-US" sz="1000" b="0" i="0" u="none" strike="noStrike" baseline="0">
              <a:solidFill>
                <a:sysClr val="windowText" lastClr="000000"/>
              </a:solidFill>
              <a:latin typeface="ＭＳ Ｐゴシック"/>
              <a:ea typeface="ＭＳ Ｐゴシック"/>
            </a:rPr>
            <a:t> なります。</a:t>
          </a:r>
        </a:p>
      </xdr:txBody>
    </xdr:sp>
    <xdr:clientData fPrintsWithSheet="0"/>
  </xdr:twoCellAnchor>
  <xdr:twoCellAnchor editAs="oneCell">
    <xdr:from>
      <xdr:col>7</xdr:col>
      <xdr:colOff>400049</xdr:colOff>
      <xdr:row>11</xdr:row>
      <xdr:rowOff>123825</xdr:rowOff>
    </xdr:from>
    <xdr:to>
      <xdr:col>14</xdr:col>
      <xdr:colOff>323850</xdr:colOff>
      <xdr:row>14</xdr:row>
      <xdr:rowOff>85725</xdr:rowOff>
    </xdr:to>
    <xdr:sp macro="" textlink="">
      <xdr:nvSpPr>
        <xdr:cNvPr id="7" name="AutoShape 33">
          <a:extLst>
            <a:ext uri="{FF2B5EF4-FFF2-40B4-BE49-F238E27FC236}">
              <a16:creationId xmlns:a16="http://schemas.microsoft.com/office/drawing/2014/main" id="{D125C84E-9ECF-414E-BD11-03505AC253F7}"/>
            </a:ext>
          </a:extLst>
        </xdr:cNvPr>
        <xdr:cNvSpPr>
          <a:spLocks noChangeArrowheads="1"/>
        </xdr:cNvSpPr>
      </xdr:nvSpPr>
      <xdr:spPr bwMode="auto">
        <a:xfrm>
          <a:off x="5753099" y="3276600"/>
          <a:ext cx="3228976" cy="771525"/>
        </a:xfrm>
        <a:prstGeom prst="wedgeRoundRectCallout">
          <a:avLst>
            <a:gd name="adj1" fmla="val -67940"/>
            <a:gd name="adj2" fmla="val 53599"/>
            <a:gd name="adj3" fmla="val 16667"/>
          </a:avLst>
        </a:prstGeom>
        <a:solidFill>
          <a:srgbClr val="FFFFFF"/>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0" anchor="ctr"/>
        <a:lstStyle/>
        <a:p>
          <a:pPr algn="l" rtl="0">
            <a:lnSpc>
              <a:spcPts val="1600"/>
            </a:lnSpc>
            <a:defRPr sz="1000"/>
          </a:pPr>
          <a:r>
            <a:rPr lang="ja-JP" altLang="en-US" sz="1000" b="0" i="0" u="none" strike="noStrike" baseline="0">
              <a:solidFill>
                <a:schemeClr val="tx1"/>
              </a:solidFill>
              <a:latin typeface="ＭＳ Ｐゴシック"/>
              <a:ea typeface="ＭＳ Ｐゴシック"/>
            </a:rPr>
            <a:t>・　</a:t>
          </a:r>
          <a:r>
            <a:rPr lang="ja-JP" altLang="en-US" sz="1000" b="0" i="0" u="none" strike="noStrike" baseline="0">
              <a:solidFill>
                <a:srgbClr val="FF0000"/>
              </a:solidFill>
              <a:latin typeface="ＭＳ Ｐゴシック"/>
              <a:ea typeface="ＭＳ Ｐゴシック"/>
            </a:rPr>
            <a:t>数字のみ</a:t>
          </a:r>
          <a:r>
            <a:rPr lang="ja-JP" altLang="en-US" sz="1000" b="0" i="0" u="none" strike="noStrike" baseline="0">
              <a:solidFill>
                <a:srgbClr val="000000"/>
              </a:solidFill>
              <a:latin typeface="ＭＳ Ｐゴシック"/>
              <a:ea typeface="ＭＳ Ｐゴシック"/>
            </a:rPr>
            <a:t>入力ください（"回"は必要ありません。）。</a:t>
          </a:r>
        </a:p>
        <a:p>
          <a:pPr algn="l" rtl="0">
            <a:lnSpc>
              <a:spcPts val="1600"/>
            </a:lnSpc>
            <a:defRPr sz="1000"/>
          </a:pPr>
          <a:r>
            <a:rPr lang="ja-JP" altLang="en-US" sz="1000" b="0" i="0" u="none" strike="noStrike" baseline="0">
              <a:solidFill>
                <a:srgbClr val="000000"/>
              </a:solidFill>
              <a:latin typeface="ＭＳ Ｐゴシック"/>
              <a:ea typeface="ＭＳ Ｐゴシック"/>
            </a:rPr>
            <a:t>・　実績が出ている場合は実数を記載。実績が出ていない場合は確実に見込める回数を記載。</a:t>
          </a:r>
        </a:p>
      </xdr:txBody>
    </xdr:sp>
    <xdr:clientData fPrintsWithSheet="0"/>
  </xdr:twoCellAnchor>
</xdr:wsDr>
</file>

<file path=xl/drawings/drawing11.xml><?xml version="1.0" encoding="utf-8"?>
<xdr:wsDr xmlns:xdr="http://schemas.openxmlformats.org/drawingml/2006/spreadsheetDrawing" xmlns:a="http://schemas.openxmlformats.org/drawingml/2006/main">
  <xdr:twoCellAnchor editAs="oneCell">
    <xdr:from>
      <xdr:col>0</xdr:col>
      <xdr:colOff>123825</xdr:colOff>
      <xdr:row>3</xdr:row>
      <xdr:rowOff>228600</xdr:rowOff>
    </xdr:from>
    <xdr:to>
      <xdr:col>3</xdr:col>
      <xdr:colOff>771525</xdr:colOff>
      <xdr:row>5</xdr:row>
      <xdr:rowOff>228600</xdr:rowOff>
    </xdr:to>
    <xdr:sp macro="" textlink="">
      <xdr:nvSpPr>
        <xdr:cNvPr id="10241" name="AutoShape 1">
          <a:extLst>
            <a:ext uri="{FF2B5EF4-FFF2-40B4-BE49-F238E27FC236}">
              <a16:creationId xmlns:a16="http://schemas.microsoft.com/office/drawing/2014/main" id="{9BA4BCBD-C864-4D8A-B8CD-84145A5D6B6A}"/>
            </a:ext>
          </a:extLst>
        </xdr:cNvPr>
        <xdr:cNvSpPr>
          <a:spLocks noChangeArrowheads="1"/>
        </xdr:cNvSpPr>
      </xdr:nvSpPr>
      <xdr:spPr bwMode="auto">
        <a:xfrm>
          <a:off x="123825" y="1171575"/>
          <a:ext cx="1552575" cy="561975"/>
        </a:xfrm>
        <a:prstGeom prst="wedgeRoundRectCallout">
          <a:avLst>
            <a:gd name="adj1" fmla="val -18097"/>
            <a:gd name="adj2" fmla="val 146611"/>
            <a:gd name="adj3" fmla="val 16667"/>
          </a:avLst>
        </a:prstGeom>
        <a:solidFill>
          <a:srgbClr val="FFFFFF"/>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0" anchor="t"/>
        <a:lstStyle/>
        <a:p>
          <a:pPr algn="l" rtl="0">
            <a:lnSpc>
              <a:spcPts val="1100"/>
            </a:lnSpc>
            <a:defRPr sz="1000"/>
          </a:pPr>
          <a:r>
            <a:rPr lang="ja-JP" altLang="en-US" sz="1000" b="0" i="0" u="none" strike="noStrike" baseline="0">
              <a:solidFill>
                <a:srgbClr val="000000"/>
              </a:solidFill>
              <a:latin typeface="ＭＳ Ｐゴシック"/>
              <a:ea typeface="ＭＳ Ｐゴシック"/>
            </a:rPr>
            <a:t>○を付けるところをクリックして、リストから選択してください。</a:t>
          </a:r>
        </a:p>
      </xdr:txBody>
    </xdr:sp>
    <xdr:clientData fPrintsWithSheet="0"/>
  </xdr:twoCellAnchor>
  <xdr:twoCellAnchor editAs="oneCell">
    <xdr:from>
      <xdr:col>6</xdr:col>
      <xdr:colOff>1238250</xdr:colOff>
      <xdr:row>2</xdr:row>
      <xdr:rowOff>9525</xdr:rowOff>
    </xdr:from>
    <xdr:to>
      <xdr:col>13</xdr:col>
      <xdr:colOff>838200</xdr:colOff>
      <xdr:row>4</xdr:row>
      <xdr:rowOff>161925</xdr:rowOff>
    </xdr:to>
    <xdr:sp macro="" textlink="">
      <xdr:nvSpPr>
        <xdr:cNvPr id="10242" name="AutoShape 2">
          <a:extLst>
            <a:ext uri="{FF2B5EF4-FFF2-40B4-BE49-F238E27FC236}">
              <a16:creationId xmlns:a16="http://schemas.microsoft.com/office/drawing/2014/main" id="{BFFC9FE7-7141-4A0E-84FA-C10140B65BB3}"/>
            </a:ext>
          </a:extLst>
        </xdr:cNvPr>
        <xdr:cNvSpPr>
          <a:spLocks noChangeArrowheads="1"/>
        </xdr:cNvSpPr>
      </xdr:nvSpPr>
      <xdr:spPr bwMode="auto">
        <a:xfrm>
          <a:off x="5314950" y="638175"/>
          <a:ext cx="3257550" cy="762000"/>
        </a:xfrm>
        <a:prstGeom prst="wedgeRoundRectCallout">
          <a:avLst>
            <a:gd name="adj1" fmla="val -70442"/>
            <a:gd name="adj2" fmla="val 212711"/>
            <a:gd name="adj3" fmla="val 16667"/>
          </a:avLst>
        </a:prstGeom>
        <a:solidFill>
          <a:srgbClr val="FFFFFF"/>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0" anchor="ctr"/>
        <a:lstStyle/>
        <a:p>
          <a:pPr rtl="0">
            <a:lnSpc>
              <a:spcPts val="1600"/>
            </a:lnSpc>
          </a:pPr>
          <a:r>
            <a:rPr lang="ja-JP" altLang="en-US" sz="1000" b="0" i="0" baseline="0">
              <a:solidFill>
                <a:schemeClr val="tx1"/>
              </a:solidFill>
              <a:effectLst/>
              <a:latin typeface="+mn-lt"/>
              <a:ea typeface="+mn-ea"/>
              <a:cs typeface="+mn-cs"/>
            </a:rPr>
            <a:t>・　</a:t>
          </a:r>
          <a:r>
            <a:rPr lang="ja-JP" altLang="ja-JP" sz="1000" b="0" i="0" baseline="0">
              <a:solidFill>
                <a:srgbClr val="FF0000"/>
              </a:solidFill>
              <a:effectLst/>
              <a:latin typeface="+mn-lt"/>
              <a:ea typeface="+mn-ea"/>
              <a:cs typeface="+mn-cs"/>
            </a:rPr>
            <a:t>数字のみ</a:t>
          </a:r>
          <a:r>
            <a:rPr lang="ja-JP" altLang="ja-JP" sz="1000" b="0" i="0" baseline="0">
              <a:effectLst/>
              <a:latin typeface="+mn-lt"/>
              <a:ea typeface="+mn-ea"/>
              <a:cs typeface="+mn-cs"/>
            </a:rPr>
            <a:t>入力ください</a:t>
          </a:r>
          <a:r>
            <a:rPr lang="ja-JP" altLang="en-US" sz="1000" b="0" i="0" baseline="0">
              <a:effectLst/>
              <a:latin typeface="+mn-lt"/>
              <a:ea typeface="+mn-ea"/>
              <a:cs typeface="+mn-cs"/>
            </a:rPr>
            <a:t>（</a:t>
          </a:r>
          <a:r>
            <a:rPr lang="ja-JP" altLang="ja-JP" sz="1000" b="0" i="0" baseline="0">
              <a:effectLst/>
              <a:latin typeface="+mn-lt"/>
              <a:ea typeface="+mn-ea"/>
              <a:cs typeface="+mn-cs"/>
            </a:rPr>
            <a:t>"回"は必要ありません。）</a:t>
          </a:r>
          <a:r>
            <a:rPr lang="ja-JP" altLang="en-US" sz="1000" b="0" i="0" baseline="0">
              <a:effectLst/>
              <a:latin typeface="+mn-lt"/>
              <a:ea typeface="+mn-ea"/>
              <a:cs typeface="+mn-cs"/>
            </a:rPr>
            <a:t>。</a:t>
          </a:r>
          <a:endParaRPr lang="ja-JP" altLang="ja-JP" sz="1000">
            <a:effectLst/>
          </a:endParaRPr>
        </a:p>
        <a:p>
          <a:pPr rtl="0">
            <a:lnSpc>
              <a:spcPts val="1600"/>
            </a:lnSpc>
          </a:pPr>
          <a:r>
            <a:rPr lang="ja-JP" altLang="en-US" sz="1000" b="0" i="0" baseline="0">
              <a:effectLst/>
              <a:latin typeface="+mn-lt"/>
              <a:ea typeface="+mn-ea"/>
              <a:cs typeface="+mn-cs"/>
            </a:rPr>
            <a:t>・　</a:t>
          </a:r>
          <a:r>
            <a:rPr lang="ja-JP" altLang="ja-JP" sz="1000" b="0" i="0" baseline="0">
              <a:effectLst/>
              <a:latin typeface="+mn-lt"/>
              <a:ea typeface="+mn-ea"/>
              <a:cs typeface="+mn-cs"/>
            </a:rPr>
            <a:t>実績が出ている場合は実数を記載。実績が出ていない場合は確実に見込める回数を記載。</a:t>
          </a:r>
          <a:endParaRPr lang="ja-JP" altLang="ja-JP" sz="1000">
            <a:effectLst/>
          </a:endParaRPr>
        </a:p>
      </xdr:txBody>
    </xdr:sp>
    <xdr:clientData fPrintsWithSheet="0"/>
  </xdr:twoCellAnchor>
  <xdr:twoCellAnchor editAs="oneCell">
    <xdr:from>
      <xdr:col>7</xdr:col>
      <xdr:colOff>215900</xdr:colOff>
      <xdr:row>23</xdr:row>
      <xdr:rowOff>295276</xdr:rowOff>
    </xdr:from>
    <xdr:to>
      <xdr:col>12</xdr:col>
      <xdr:colOff>596900</xdr:colOff>
      <xdr:row>25</xdr:row>
      <xdr:rowOff>266702</xdr:rowOff>
    </xdr:to>
    <xdr:sp macro="" textlink="">
      <xdr:nvSpPr>
        <xdr:cNvPr id="5" name="AutoShape 5">
          <a:extLst>
            <a:ext uri="{FF2B5EF4-FFF2-40B4-BE49-F238E27FC236}">
              <a16:creationId xmlns:a16="http://schemas.microsoft.com/office/drawing/2014/main" id="{6F650FDC-901E-4AFF-9344-10EBC0A032BF}"/>
            </a:ext>
          </a:extLst>
        </xdr:cNvPr>
        <xdr:cNvSpPr>
          <a:spLocks noChangeArrowheads="1"/>
        </xdr:cNvSpPr>
      </xdr:nvSpPr>
      <xdr:spPr bwMode="auto">
        <a:xfrm>
          <a:off x="5140325" y="7496176"/>
          <a:ext cx="1962150" cy="733426"/>
        </a:xfrm>
        <a:prstGeom prst="wedgeRoundRectCallout">
          <a:avLst>
            <a:gd name="adj1" fmla="val -52848"/>
            <a:gd name="adj2" fmla="val 91095"/>
            <a:gd name="adj3" fmla="val 16667"/>
          </a:avLst>
        </a:prstGeom>
        <a:solidFill>
          <a:srgbClr val="FFFFFF"/>
        </a:solidFill>
        <a:ln w="222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0" anchor="ctr"/>
        <a:lstStyle/>
        <a:p>
          <a:pPr algn="l" rtl="0">
            <a:lnSpc>
              <a:spcPts val="1200"/>
            </a:lnSpc>
            <a:defRPr sz="1000"/>
          </a:pPr>
          <a:r>
            <a:rPr lang="ja-JP" altLang="en-US" sz="1000" b="0" i="0" u="none" strike="noStrike" baseline="0">
              <a:solidFill>
                <a:srgbClr val="000000"/>
              </a:solidFill>
              <a:latin typeface="ＭＳ Ｐゴシック"/>
              <a:ea typeface="ＭＳ Ｐゴシック"/>
            </a:rPr>
            <a:t>・　様式１－１基準加算日数と一致。</a:t>
          </a:r>
        </a:p>
        <a:p>
          <a:pPr algn="l" rtl="0">
            <a:lnSpc>
              <a:spcPts val="1200"/>
            </a:lnSpc>
            <a:defRPr sz="1000"/>
          </a:pPr>
          <a:r>
            <a:rPr lang="ja-JP" altLang="en-US" sz="1000" b="0" i="0" u="none" strike="noStrike" baseline="0">
              <a:solidFill>
                <a:sysClr val="windowText" lastClr="000000"/>
              </a:solidFill>
              <a:latin typeface="ＭＳ Ｐゴシック"/>
              <a:ea typeface="ＭＳ Ｐゴシック"/>
            </a:rPr>
            <a:t>・　実績報告時の加算の上限日数となります。</a:t>
          </a:r>
        </a:p>
      </xdr:txBody>
    </xdr:sp>
    <xdr:clientData fPrintsWithSheet="0"/>
  </xdr:twoCellAnchor>
  <xdr:twoCellAnchor editAs="oneCell">
    <xdr:from>
      <xdr:col>1</xdr:col>
      <xdr:colOff>9525</xdr:colOff>
      <xdr:row>16</xdr:row>
      <xdr:rowOff>295275</xdr:rowOff>
    </xdr:from>
    <xdr:to>
      <xdr:col>4</xdr:col>
      <xdr:colOff>314325</xdr:colOff>
      <xdr:row>19</xdr:row>
      <xdr:rowOff>25400</xdr:rowOff>
    </xdr:to>
    <xdr:sp macro="" textlink="">
      <xdr:nvSpPr>
        <xdr:cNvPr id="2" name="AutoShape 3">
          <a:extLst>
            <a:ext uri="{FF2B5EF4-FFF2-40B4-BE49-F238E27FC236}">
              <a16:creationId xmlns:a16="http://schemas.microsoft.com/office/drawing/2014/main" id="{CF64F85F-079C-4799-9668-444A84F486B9}"/>
            </a:ext>
          </a:extLst>
        </xdr:cNvPr>
        <xdr:cNvSpPr>
          <a:spLocks noChangeArrowheads="1"/>
        </xdr:cNvSpPr>
      </xdr:nvSpPr>
      <xdr:spPr bwMode="auto">
        <a:xfrm>
          <a:off x="304800" y="4848225"/>
          <a:ext cx="1971675" cy="873125"/>
        </a:xfrm>
        <a:prstGeom prst="wedgeRoundRectCallout">
          <a:avLst>
            <a:gd name="adj1" fmla="val -41727"/>
            <a:gd name="adj2" fmla="val 20606"/>
            <a:gd name="adj3" fmla="val 16667"/>
          </a:avLst>
        </a:prstGeom>
        <a:solidFill>
          <a:srgbClr val="FFFFFF"/>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0" anchor="t"/>
        <a:lstStyle/>
        <a:p>
          <a:pPr algn="l" rtl="0">
            <a:lnSpc>
              <a:spcPts val="1200"/>
            </a:lnSpc>
            <a:defRPr sz="1000"/>
          </a:pPr>
          <a:r>
            <a:rPr lang="ja-JP" altLang="en-US" sz="1000" b="0" i="0" u="none" strike="noStrike" baseline="0">
              <a:solidFill>
                <a:srgbClr val="000000"/>
              </a:solidFill>
              <a:latin typeface="ＭＳ Ｐゴシック"/>
              <a:ea typeface="+mn-ea"/>
            </a:rPr>
            <a:t>原則、小学校１～３年生の児童を保育するために、専属の保育士等を雇用しており、かつ、専用のスペースを設けていることが必要条件です。</a:t>
          </a:r>
        </a:p>
      </xdr:txBody>
    </xdr:sp>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123825</xdr:colOff>
      <xdr:row>3</xdr:row>
      <xdr:rowOff>228600</xdr:rowOff>
    </xdr:from>
    <xdr:to>
      <xdr:col>3</xdr:col>
      <xdr:colOff>771525</xdr:colOff>
      <xdr:row>5</xdr:row>
      <xdr:rowOff>228600</xdr:rowOff>
    </xdr:to>
    <xdr:sp macro="" textlink="">
      <xdr:nvSpPr>
        <xdr:cNvPr id="11265" name="AutoShape 1">
          <a:extLst>
            <a:ext uri="{FF2B5EF4-FFF2-40B4-BE49-F238E27FC236}">
              <a16:creationId xmlns:a16="http://schemas.microsoft.com/office/drawing/2014/main" id="{0105C6E0-CD36-4400-8BEF-58E5D6C08C10}"/>
            </a:ext>
          </a:extLst>
        </xdr:cNvPr>
        <xdr:cNvSpPr>
          <a:spLocks noChangeArrowheads="1"/>
        </xdr:cNvSpPr>
      </xdr:nvSpPr>
      <xdr:spPr bwMode="auto">
        <a:xfrm>
          <a:off x="123825" y="1171575"/>
          <a:ext cx="1552575" cy="561975"/>
        </a:xfrm>
        <a:prstGeom prst="wedgeRoundRectCallout">
          <a:avLst>
            <a:gd name="adj1" fmla="val -18097"/>
            <a:gd name="adj2" fmla="val 146611"/>
            <a:gd name="adj3" fmla="val 16667"/>
          </a:avLst>
        </a:prstGeom>
        <a:solidFill>
          <a:srgbClr val="FFFFFF"/>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0" anchor="t"/>
        <a:lstStyle/>
        <a:p>
          <a:pPr algn="l" rtl="0">
            <a:lnSpc>
              <a:spcPts val="1100"/>
            </a:lnSpc>
            <a:defRPr sz="1000"/>
          </a:pPr>
          <a:r>
            <a:rPr lang="ja-JP" altLang="en-US" sz="1000" b="0" i="0" u="none" strike="noStrike" baseline="0">
              <a:solidFill>
                <a:srgbClr val="000000"/>
              </a:solidFill>
              <a:latin typeface="ＭＳ Ｐゴシック"/>
              <a:ea typeface="ＭＳ Ｐゴシック"/>
            </a:rPr>
            <a:t>○を付けるところをクリックして、リストから選択してください。</a:t>
          </a:r>
        </a:p>
      </xdr:txBody>
    </xdr:sp>
    <xdr:clientData fPrintsWithSheet="0"/>
  </xdr:twoCellAnchor>
  <xdr:twoCellAnchor editAs="oneCell">
    <xdr:from>
      <xdr:col>6</xdr:col>
      <xdr:colOff>1276349</xdr:colOff>
      <xdr:row>7</xdr:row>
      <xdr:rowOff>114299</xdr:rowOff>
    </xdr:from>
    <xdr:to>
      <xdr:col>13</xdr:col>
      <xdr:colOff>257175</xdr:colOff>
      <xdr:row>9</xdr:row>
      <xdr:rowOff>266699</xdr:rowOff>
    </xdr:to>
    <xdr:sp macro="" textlink="">
      <xdr:nvSpPr>
        <xdr:cNvPr id="11266" name="AutoShape 2">
          <a:extLst>
            <a:ext uri="{FF2B5EF4-FFF2-40B4-BE49-F238E27FC236}">
              <a16:creationId xmlns:a16="http://schemas.microsoft.com/office/drawing/2014/main" id="{6B780B5A-846C-43C6-9B01-E47D4D0680D8}"/>
            </a:ext>
          </a:extLst>
        </xdr:cNvPr>
        <xdr:cNvSpPr>
          <a:spLocks noChangeArrowheads="1"/>
        </xdr:cNvSpPr>
      </xdr:nvSpPr>
      <xdr:spPr bwMode="auto">
        <a:xfrm>
          <a:off x="5353049" y="2057399"/>
          <a:ext cx="3152776" cy="657225"/>
        </a:xfrm>
        <a:prstGeom prst="wedgeRoundRectCallout">
          <a:avLst>
            <a:gd name="adj1" fmla="val -52443"/>
            <a:gd name="adj2" fmla="val 219981"/>
            <a:gd name="adj3" fmla="val 16667"/>
          </a:avLst>
        </a:prstGeom>
        <a:solidFill>
          <a:srgbClr val="FFFFFF"/>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0" anchor="ctr"/>
        <a:lstStyle/>
        <a:p>
          <a:pPr rtl="0">
            <a:lnSpc>
              <a:spcPts val="1200"/>
            </a:lnSpc>
          </a:pPr>
          <a:r>
            <a:rPr lang="ja-JP" altLang="en-US" sz="1000" b="0" i="0" baseline="0">
              <a:solidFill>
                <a:schemeClr val="tx1"/>
              </a:solidFill>
              <a:effectLst/>
              <a:latin typeface="+mn-lt"/>
              <a:ea typeface="+mn-ea"/>
              <a:cs typeface="+mn-cs"/>
            </a:rPr>
            <a:t>・　</a:t>
          </a:r>
          <a:r>
            <a:rPr lang="ja-JP" altLang="ja-JP" sz="1000" b="0" i="0" baseline="0">
              <a:solidFill>
                <a:srgbClr val="FF0000"/>
              </a:solidFill>
              <a:effectLst/>
              <a:latin typeface="+mn-lt"/>
              <a:ea typeface="+mn-ea"/>
              <a:cs typeface="+mn-cs"/>
            </a:rPr>
            <a:t>数字のみ</a:t>
          </a:r>
          <a:r>
            <a:rPr lang="ja-JP" altLang="ja-JP" sz="1000" b="0" i="0" baseline="0">
              <a:effectLst/>
              <a:latin typeface="+mn-lt"/>
              <a:ea typeface="+mn-ea"/>
              <a:cs typeface="+mn-cs"/>
            </a:rPr>
            <a:t>入力ください</a:t>
          </a:r>
          <a:r>
            <a:rPr lang="ja-JP" altLang="en-US" sz="1000" b="0" i="0" baseline="0">
              <a:effectLst/>
              <a:latin typeface="+mn-lt"/>
              <a:ea typeface="+mn-ea"/>
              <a:cs typeface="+mn-cs"/>
            </a:rPr>
            <a:t>（</a:t>
          </a:r>
          <a:r>
            <a:rPr lang="ja-JP" altLang="ja-JP" sz="1000" b="0" i="0" baseline="0">
              <a:effectLst/>
              <a:latin typeface="+mn-lt"/>
              <a:ea typeface="+mn-ea"/>
              <a:cs typeface="+mn-cs"/>
            </a:rPr>
            <a:t>("回"は必要ありません。）</a:t>
          </a:r>
          <a:r>
            <a:rPr lang="ja-JP" altLang="en-US" sz="1000" b="0" i="0" baseline="0">
              <a:effectLst/>
              <a:latin typeface="+mn-lt"/>
              <a:ea typeface="+mn-ea"/>
              <a:cs typeface="+mn-cs"/>
            </a:rPr>
            <a:t>。</a:t>
          </a:r>
          <a:endParaRPr lang="ja-JP" altLang="ja-JP" sz="1000">
            <a:effectLst/>
          </a:endParaRPr>
        </a:p>
        <a:p>
          <a:pPr rtl="0">
            <a:lnSpc>
              <a:spcPts val="1100"/>
            </a:lnSpc>
          </a:pPr>
          <a:r>
            <a:rPr lang="ja-JP" altLang="en-US" sz="1000" b="0" i="0" baseline="0">
              <a:effectLst/>
              <a:latin typeface="+mn-lt"/>
              <a:ea typeface="+mn-ea"/>
              <a:cs typeface="+mn-cs"/>
            </a:rPr>
            <a:t>・　</a:t>
          </a:r>
          <a:r>
            <a:rPr lang="ja-JP" altLang="ja-JP" sz="1000" b="0" i="0" baseline="0">
              <a:effectLst/>
              <a:latin typeface="+mn-lt"/>
              <a:ea typeface="+mn-ea"/>
              <a:cs typeface="+mn-cs"/>
            </a:rPr>
            <a:t>実績が出ている場合は実数を記載。実績が出ていない</a:t>
          </a:r>
          <a:endParaRPr lang="en-US" altLang="ja-JP" sz="1000" b="0" i="0" baseline="0">
            <a:effectLst/>
            <a:latin typeface="+mn-lt"/>
            <a:ea typeface="+mn-ea"/>
            <a:cs typeface="+mn-cs"/>
          </a:endParaRPr>
        </a:p>
        <a:p>
          <a:pPr rtl="0">
            <a:lnSpc>
              <a:spcPts val="1100"/>
            </a:lnSpc>
          </a:pPr>
          <a:r>
            <a:rPr lang="en-US" altLang="ja-JP" sz="1000" b="0" i="0" baseline="0">
              <a:effectLst/>
              <a:latin typeface="+mn-lt"/>
              <a:ea typeface="+mn-ea"/>
              <a:cs typeface="+mn-cs"/>
            </a:rPr>
            <a:t> </a:t>
          </a:r>
          <a:r>
            <a:rPr lang="ja-JP" altLang="ja-JP" sz="1000" b="0" i="0" baseline="0">
              <a:effectLst/>
              <a:latin typeface="+mn-lt"/>
              <a:ea typeface="+mn-ea"/>
              <a:cs typeface="+mn-cs"/>
            </a:rPr>
            <a:t>場合は確実に見込める回数を記載。</a:t>
          </a:r>
          <a:endParaRPr lang="ja-JP" altLang="ja-JP" sz="1000">
            <a:effectLst/>
          </a:endParaRPr>
        </a:p>
      </xdr:txBody>
    </xdr:sp>
    <xdr:clientData fPrintsWithSheet="0"/>
  </xdr:twoCellAnchor>
  <xdr:twoCellAnchor editAs="oneCell">
    <xdr:from>
      <xdr:col>7</xdr:col>
      <xdr:colOff>124460</xdr:colOff>
      <xdr:row>23</xdr:row>
      <xdr:rowOff>85726</xdr:rowOff>
    </xdr:from>
    <xdr:to>
      <xdr:col>10</xdr:col>
      <xdr:colOff>314960</xdr:colOff>
      <xdr:row>25</xdr:row>
      <xdr:rowOff>40006</xdr:rowOff>
    </xdr:to>
    <xdr:sp macro="" textlink="">
      <xdr:nvSpPr>
        <xdr:cNvPr id="11267" name="AutoShape 5">
          <a:extLst>
            <a:ext uri="{FF2B5EF4-FFF2-40B4-BE49-F238E27FC236}">
              <a16:creationId xmlns:a16="http://schemas.microsoft.com/office/drawing/2014/main" id="{95CE7781-6C24-40C5-9DD2-ABFC7D18CB1E}"/>
            </a:ext>
          </a:extLst>
        </xdr:cNvPr>
        <xdr:cNvSpPr>
          <a:spLocks noChangeArrowheads="1"/>
        </xdr:cNvSpPr>
      </xdr:nvSpPr>
      <xdr:spPr bwMode="auto">
        <a:xfrm>
          <a:off x="5048885" y="7286626"/>
          <a:ext cx="1873250" cy="716280"/>
        </a:xfrm>
        <a:prstGeom prst="wedgeRoundRectCallout">
          <a:avLst>
            <a:gd name="adj1" fmla="val -51503"/>
            <a:gd name="adj2" fmla="val 103595"/>
            <a:gd name="adj3" fmla="val 16667"/>
          </a:avLst>
        </a:prstGeom>
        <a:solidFill>
          <a:srgbClr val="FFFFFF"/>
        </a:solidFill>
        <a:ln w="25400">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0" anchor="ctr"/>
        <a:lstStyle/>
        <a:p>
          <a:pPr algn="l" rtl="0">
            <a:lnSpc>
              <a:spcPts val="1200"/>
            </a:lnSpc>
            <a:defRPr sz="1000"/>
          </a:pPr>
          <a:r>
            <a:rPr lang="ja-JP" altLang="en-US" sz="1000" b="0" i="0" u="none" strike="noStrike" baseline="0">
              <a:solidFill>
                <a:srgbClr val="000000"/>
              </a:solidFill>
              <a:latin typeface="ＭＳ Ｐゴシック"/>
              <a:ea typeface="ＭＳ Ｐゴシック"/>
            </a:rPr>
            <a:t>・　様式１－１基準加算日数と一致。</a:t>
          </a:r>
        </a:p>
        <a:p>
          <a:pPr algn="l" rtl="0">
            <a:lnSpc>
              <a:spcPts val="1200"/>
            </a:lnSpc>
            <a:defRPr sz="1000"/>
          </a:pPr>
          <a:r>
            <a:rPr lang="ja-JP" altLang="en-US" sz="1000" b="0" i="0" u="none" strike="noStrike" baseline="0">
              <a:solidFill>
                <a:sysClr val="windowText" lastClr="000000"/>
              </a:solidFill>
              <a:latin typeface="ＭＳ Ｐゴシック"/>
              <a:ea typeface="ＭＳ Ｐゴシック"/>
            </a:rPr>
            <a:t>・　実績報告時の加算の上限日数となります。</a:t>
          </a:r>
        </a:p>
      </xdr:txBody>
    </xdr:sp>
    <xdr:clientData fPrintsWithSheet="0"/>
  </xdr:twoCellAnchor>
  <xdr:twoCellAnchor editAs="oneCell">
    <xdr:from>
      <xdr:col>1</xdr:col>
      <xdr:colOff>38100</xdr:colOff>
      <xdr:row>17</xdr:row>
      <xdr:rowOff>238125</xdr:rowOff>
    </xdr:from>
    <xdr:to>
      <xdr:col>4</xdr:col>
      <xdr:colOff>101600</xdr:colOff>
      <xdr:row>19</xdr:row>
      <xdr:rowOff>180974</xdr:rowOff>
    </xdr:to>
    <xdr:sp macro="" textlink="">
      <xdr:nvSpPr>
        <xdr:cNvPr id="2" name="AutoShape 3">
          <a:extLst>
            <a:ext uri="{FF2B5EF4-FFF2-40B4-BE49-F238E27FC236}">
              <a16:creationId xmlns:a16="http://schemas.microsoft.com/office/drawing/2014/main" id="{8705A593-C126-40EF-B299-F8ABE5BB680E}"/>
            </a:ext>
          </a:extLst>
        </xdr:cNvPr>
        <xdr:cNvSpPr>
          <a:spLocks noChangeArrowheads="1"/>
        </xdr:cNvSpPr>
      </xdr:nvSpPr>
      <xdr:spPr bwMode="auto">
        <a:xfrm>
          <a:off x="333375" y="5172075"/>
          <a:ext cx="1730375" cy="704849"/>
        </a:xfrm>
        <a:prstGeom prst="wedgeRoundRectCallout">
          <a:avLst>
            <a:gd name="adj1" fmla="val -41727"/>
            <a:gd name="adj2" fmla="val 20606"/>
            <a:gd name="adj3" fmla="val 16667"/>
          </a:avLst>
        </a:prstGeom>
        <a:solidFill>
          <a:srgbClr val="FFFFFF"/>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0" anchor="t"/>
        <a:lstStyle/>
        <a:p>
          <a:pPr algn="l" rtl="0">
            <a:lnSpc>
              <a:spcPts val="1100"/>
            </a:lnSpc>
            <a:defRPr sz="1000"/>
          </a:pPr>
          <a:r>
            <a:rPr lang="ja-JP" altLang="en-US" sz="1000" b="0" i="0" u="none" strike="noStrike" baseline="0">
              <a:solidFill>
                <a:srgbClr val="000000"/>
              </a:solidFill>
              <a:latin typeface="ＭＳ Ｐゴシック"/>
              <a:ea typeface="+mn-ea"/>
            </a:rPr>
            <a:t>休日とは、</a:t>
          </a:r>
          <a:endParaRPr lang="en-US" altLang="ja-JP" sz="1000" b="0" i="0" u="none" strike="noStrike" baseline="0">
            <a:solidFill>
              <a:srgbClr val="000000"/>
            </a:solidFill>
            <a:latin typeface="ＭＳ Ｐゴシック"/>
            <a:ea typeface="+mn-ea"/>
          </a:endParaRPr>
        </a:p>
        <a:p>
          <a:pPr algn="l" rtl="0">
            <a:lnSpc>
              <a:spcPts val="1200"/>
            </a:lnSpc>
            <a:defRPr sz="1000"/>
          </a:pPr>
          <a:r>
            <a:rPr lang="ja-JP" altLang="en-US" sz="1000" b="0" i="0" u="none" strike="noStrike" baseline="0">
              <a:solidFill>
                <a:srgbClr val="000000"/>
              </a:solidFill>
              <a:latin typeface="ＭＳ Ｐゴシック"/>
              <a:ea typeface="+mn-ea"/>
            </a:rPr>
            <a:t>日曜日、祝日並びに１２月２９日から翌年１月３日です。</a:t>
          </a:r>
          <a:endParaRPr lang="en-US" altLang="ja-JP" sz="1000" b="0" i="0" u="none" strike="noStrike" baseline="0">
            <a:solidFill>
              <a:srgbClr val="000000"/>
            </a:solidFill>
            <a:latin typeface="ＭＳ Ｐゴシック"/>
            <a:ea typeface="+mn-ea"/>
          </a:endParaRP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4</xdr:col>
      <xdr:colOff>114300</xdr:colOff>
      <xdr:row>5</xdr:row>
      <xdr:rowOff>238125</xdr:rowOff>
    </xdr:from>
    <xdr:to>
      <xdr:col>9</xdr:col>
      <xdr:colOff>95250</xdr:colOff>
      <xdr:row>8</xdr:row>
      <xdr:rowOff>238125</xdr:rowOff>
    </xdr:to>
    <xdr:sp macro="" textlink="">
      <xdr:nvSpPr>
        <xdr:cNvPr id="3" name="Oval 2">
          <a:extLst>
            <a:ext uri="{FF2B5EF4-FFF2-40B4-BE49-F238E27FC236}">
              <a16:creationId xmlns:a16="http://schemas.microsoft.com/office/drawing/2014/main" id="{D2B4B1B5-F4DD-4597-8C25-9E9FC5739C77}"/>
            </a:ext>
          </a:extLst>
        </xdr:cNvPr>
        <xdr:cNvSpPr>
          <a:spLocks noChangeArrowheads="1"/>
        </xdr:cNvSpPr>
      </xdr:nvSpPr>
      <xdr:spPr bwMode="auto">
        <a:xfrm>
          <a:off x="4181475" y="1219200"/>
          <a:ext cx="2962275" cy="742950"/>
        </a:xfrm>
        <a:prstGeom prst="ellipse">
          <a:avLst/>
        </a:prstGeom>
        <a:solidFill>
          <a:srgbClr xmlns:mc="http://schemas.openxmlformats.org/markup-compatibility/2006" xmlns:a14="http://schemas.microsoft.com/office/drawing/2010/main" val="CCFFCC" mc:Ignorable="a14" a14:legacySpreadsheetColorIndex="42"/>
        </a:solidFill>
        <a:ln w="28575" algn="ctr">
          <a:solidFill>
            <a:srgbClr xmlns:mc="http://schemas.openxmlformats.org/markup-compatibility/2006" xmlns:a14="http://schemas.microsoft.com/office/drawing/2010/main" val="000000" mc:Ignorable="a14" a14:legacySpreadsheetColorIndex="64"/>
          </a:solidFill>
          <a:prstDash val="sysDot"/>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18288" rIns="36576" bIns="18288" anchor="ctr" upright="1"/>
        <a:lstStyle/>
        <a:p>
          <a:pPr algn="ctr" rtl="0">
            <a:lnSpc>
              <a:spcPts val="1400"/>
            </a:lnSpc>
            <a:defRPr sz="1000"/>
          </a:pPr>
          <a:r>
            <a:rPr lang="ja-JP" altLang="en-US" sz="1200" b="1" i="0" u="none" strike="noStrike" baseline="0">
              <a:solidFill>
                <a:srgbClr val="FF0000"/>
              </a:solidFill>
              <a:latin typeface="ＭＳ Ｐゴシック"/>
              <a:ea typeface="ＭＳ Ｐゴシック"/>
            </a:rPr>
            <a:t>注意！：</a:t>
          </a:r>
        </a:p>
        <a:p>
          <a:pPr algn="ctr" rtl="0">
            <a:lnSpc>
              <a:spcPts val="1400"/>
            </a:lnSpc>
            <a:defRPr sz="1000"/>
          </a:pPr>
          <a:r>
            <a:rPr lang="ja-JP" altLang="en-US" sz="1200" b="1" i="0" u="none" strike="noStrike" baseline="0">
              <a:solidFill>
                <a:srgbClr val="FF0000"/>
              </a:solidFill>
              <a:latin typeface="ＭＳ Ｐゴシック"/>
              <a:ea typeface="ＭＳ Ｐゴシック"/>
            </a:rPr>
            <a:t>円単位で入力すること</a:t>
          </a:r>
        </a:p>
        <a:p>
          <a:pPr algn="ctr" rtl="0">
            <a:lnSpc>
              <a:spcPts val="1300"/>
            </a:lnSpc>
            <a:defRPr sz="1000"/>
          </a:pPr>
          <a:endParaRPr lang="ja-JP" altLang="en-US" sz="1200" b="1" i="0" u="none" strike="noStrike" baseline="0">
            <a:solidFill>
              <a:srgbClr val="FF0000"/>
            </a:solidFill>
            <a:latin typeface="ＭＳ Ｐゴシック"/>
            <a:ea typeface="ＭＳ Ｐゴシック"/>
          </a:endParaRPr>
        </a:p>
      </xdr:txBody>
    </xdr:sp>
    <xdr:clientData fPrintsWithSheet="0"/>
  </xdr:twoCellAnchor>
  <xdr:twoCellAnchor>
    <xdr:from>
      <xdr:col>4</xdr:col>
      <xdr:colOff>266700</xdr:colOff>
      <xdr:row>0</xdr:row>
      <xdr:rowOff>304800</xdr:rowOff>
    </xdr:from>
    <xdr:to>
      <xdr:col>8</xdr:col>
      <xdr:colOff>162214</xdr:colOff>
      <xdr:row>4</xdr:row>
      <xdr:rowOff>25977</xdr:rowOff>
    </xdr:to>
    <xdr:sp macro="" textlink="">
      <xdr:nvSpPr>
        <xdr:cNvPr id="4" name="AutoShape 3">
          <a:extLst>
            <a:ext uri="{FF2B5EF4-FFF2-40B4-BE49-F238E27FC236}">
              <a16:creationId xmlns:a16="http://schemas.microsoft.com/office/drawing/2014/main" id="{3018608B-45CA-4597-8C25-49C5CDD88FAC}"/>
            </a:ext>
          </a:extLst>
        </xdr:cNvPr>
        <xdr:cNvSpPr>
          <a:spLocks noChangeArrowheads="1"/>
        </xdr:cNvSpPr>
      </xdr:nvSpPr>
      <xdr:spPr bwMode="auto">
        <a:xfrm>
          <a:off x="3998768" y="304800"/>
          <a:ext cx="2406651" cy="829541"/>
        </a:xfrm>
        <a:prstGeom prst="wedgeRoundRectCallout">
          <a:avLst>
            <a:gd name="adj1" fmla="val -13065"/>
            <a:gd name="adj2" fmla="val -6667"/>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0" anchor="ctr" upright="1"/>
        <a:lstStyle/>
        <a:p>
          <a:pPr algn="l" rtl="0">
            <a:lnSpc>
              <a:spcPts val="1100"/>
            </a:lnSpc>
            <a:defRPr sz="1000"/>
          </a:pPr>
          <a:r>
            <a:rPr lang="ja-JP" altLang="en-US" sz="1000" b="1" i="0" u="none" strike="noStrike" baseline="0">
              <a:solidFill>
                <a:srgbClr val="FF0000"/>
              </a:solidFill>
              <a:latin typeface="ＭＳ Ｐゴシック"/>
              <a:ea typeface="ＭＳ Ｐゴシック"/>
            </a:rPr>
            <a:t>　</a:t>
          </a:r>
          <a:r>
            <a:rPr lang="ja-JP" altLang="en-US" sz="1000" b="1" i="0" u="none" strike="noStrike" baseline="0">
              <a:solidFill>
                <a:schemeClr val="tx1"/>
              </a:solidFill>
              <a:latin typeface="ＭＳ Ｐゴシック"/>
              <a:ea typeface="ＭＳ Ｐゴシック"/>
            </a:rPr>
            <a:t>・</a:t>
          </a:r>
          <a:r>
            <a:rPr lang="ja-JP" altLang="en-US" sz="1000" b="1" i="0" u="none" strike="noStrike" baseline="0">
              <a:solidFill>
                <a:srgbClr val="FF0000"/>
              </a:solidFill>
              <a:latin typeface="ＭＳ Ｐゴシック"/>
              <a:ea typeface="ＭＳ Ｐゴシック"/>
            </a:rPr>
            <a:t>　</a:t>
          </a:r>
          <a:r>
            <a:rPr lang="ja-JP" altLang="en-US" sz="1000" b="1" i="0" u="sng" strike="noStrike" baseline="0">
              <a:solidFill>
                <a:srgbClr val="FF0000"/>
              </a:solidFill>
              <a:latin typeface="ＭＳ Ｐゴシック"/>
              <a:ea typeface="ＭＳ Ｐゴシック"/>
            </a:rPr>
            <a:t>前々</a:t>
          </a:r>
          <a:r>
            <a:rPr lang="ja-JP" altLang="en-US" sz="1000" b="0" i="0" u="sng" strike="noStrike" baseline="0">
              <a:solidFill>
                <a:srgbClr val="000000"/>
              </a:solidFill>
              <a:latin typeface="ＭＳ Ｐゴシック"/>
              <a:ea typeface="ＭＳ Ｐゴシック"/>
            </a:rPr>
            <a:t>年度の</a:t>
          </a:r>
          <a:r>
            <a:rPr lang="ja-JP" altLang="en-US" sz="1000" b="1" i="0" u="sng" strike="noStrike" baseline="0">
              <a:solidFill>
                <a:srgbClr val="FF0000"/>
              </a:solidFill>
              <a:latin typeface="ＭＳ Ｐゴシック"/>
              <a:ea typeface="ＭＳ Ｐゴシック"/>
            </a:rPr>
            <a:t>決算状況</a:t>
          </a:r>
          <a:r>
            <a:rPr lang="ja-JP" altLang="en-US" sz="1000" b="0" i="0" u="none" strike="noStrike" baseline="0">
              <a:solidFill>
                <a:srgbClr val="000000"/>
              </a:solidFill>
              <a:latin typeface="ＭＳ Ｐゴシック"/>
              <a:ea typeface="ＭＳ Ｐゴシック"/>
            </a:rPr>
            <a:t>を入力してください。</a:t>
          </a:r>
          <a:endParaRPr lang="en-US" altLang="ja-JP" sz="1000" b="0" i="0" u="none" strike="noStrike" baseline="0">
            <a:solidFill>
              <a:srgbClr val="000000"/>
            </a:solidFill>
            <a:latin typeface="ＭＳ Ｐゴシック"/>
            <a:ea typeface="ＭＳ Ｐゴシック"/>
          </a:endParaRPr>
        </a:p>
        <a:p>
          <a:pPr algn="l" rtl="0">
            <a:lnSpc>
              <a:spcPts val="1100"/>
            </a:lnSpc>
            <a:defRPr sz="1000"/>
          </a:pPr>
          <a:r>
            <a:rPr lang="ja-JP" altLang="en-US" sz="1000" b="0" i="0" u="none" strike="noStrike" baseline="0">
              <a:solidFill>
                <a:srgbClr val="000000"/>
              </a:solidFill>
              <a:latin typeface="ＭＳ Ｐゴシック"/>
              <a:ea typeface="ＭＳ Ｐゴシック"/>
            </a:rPr>
            <a:t>　・　また、法人全体ではなく、</a:t>
          </a:r>
          <a:r>
            <a:rPr lang="ja-JP" altLang="en-US" sz="1000" b="0" i="0" u="sng" strike="noStrike" baseline="0">
              <a:solidFill>
                <a:srgbClr val="000000"/>
              </a:solidFill>
              <a:latin typeface="ＭＳ Ｐゴシック"/>
              <a:ea typeface="ＭＳ Ｐゴシック"/>
            </a:rPr>
            <a:t>保育施設を設置　</a:t>
          </a:r>
          <a:endParaRPr lang="en-US" altLang="ja-JP" sz="1000" b="0" i="0" u="sng" strike="noStrike" baseline="0">
            <a:solidFill>
              <a:srgbClr val="000000"/>
            </a:solidFill>
            <a:latin typeface="ＭＳ Ｐゴシック"/>
            <a:ea typeface="ＭＳ Ｐゴシック"/>
          </a:endParaRPr>
        </a:p>
        <a:p>
          <a:pPr algn="l" rtl="0">
            <a:lnSpc>
              <a:spcPts val="1100"/>
            </a:lnSpc>
            <a:defRPr sz="1000"/>
          </a:pPr>
          <a:r>
            <a:rPr lang="ja-JP" altLang="en-US" sz="1000" b="0" i="0" u="none" strike="noStrike" baseline="0">
              <a:solidFill>
                <a:srgbClr val="000000"/>
              </a:solidFill>
              <a:latin typeface="ＭＳ Ｐゴシック"/>
              <a:ea typeface="ＭＳ Ｐゴシック"/>
            </a:rPr>
            <a:t>　 </a:t>
          </a:r>
          <a:r>
            <a:rPr lang="ja-JP" altLang="en-US" sz="1000" b="0" i="0" u="sng" strike="noStrike" baseline="0">
              <a:solidFill>
                <a:srgbClr val="000000"/>
              </a:solidFill>
              <a:latin typeface="ＭＳ Ｐゴシック"/>
              <a:ea typeface="ＭＳ Ｐゴシック"/>
            </a:rPr>
            <a:t>する病院</a:t>
          </a:r>
          <a:r>
            <a:rPr lang="ja-JP" altLang="en-US" sz="1000" b="0" i="0" u="none" strike="noStrike" baseline="0">
              <a:solidFill>
                <a:srgbClr val="000000"/>
              </a:solidFill>
              <a:latin typeface="ＭＳ Ｐゴシック"/>
              <a:ea typeface="ＭＳ Ｐゴシック"/>
            </a:rPr>
            <a:t>の決算状況を入力すること。</a:t>
          </a:r>
        </a:p>
      </xdr:txBody>
    </xdr:sp>
    <xdr:clientData fPrintsWithSheet="0"/>
  </xdr:twoCellAnchor>
  <xdr:twoCellAnchor>
    <xdr:from>
      <xdr:col>5</xdr:col>
      <xdr:colOff>1442</xdr:colOff>
      <xdr:row>11</xdr:row>
      <xdr:rowOff>19049</xdr:rowOff>
    </xdr:from>
    <xdr:to>
      <xdr:col>9</xdr:col>
      <xdr:colOff>648277</xdr:colOff>
      <xdr:row>15</xdr:row>
      <xdr:rowOff>17317</xdr:rowOff>
    </xdr:to>
    <xdr:sp macro="" textlink="">
      <xdr:nvSpPr>
        <xdr:cNvPr id="5" name="AutoShape 4">
          <a:extLst>
            <a:ext uri="{FF2B5EF4-FFF2-40B4-BE49-F238E27FC236}">
              <a16:creationId xmlns:a16="http://schemas.microsoft.com/office/drawing/2014/main" id="{AB487A36-3EDE-4B65-9699-8089B2FE3E99}"/>
            </a:ext>
          </a:extLst>
        </xdr:cNvPr>
        <xdr:cNvSpPr>
          <a:spLocks noChangeArrowheads="1"/>
        </xdr:cNvSpPr>
      </xdr:nvSpPr>
      <xdr:spPr bwMode="auto">
        <a:xfrm>
          <a:off x="4382942" y="2885208"/>
          <a:ext cx="2828926" cy="1037359"/>
        </a:xfrm>
        <a:prstGeom prst="wedgeRoundRectCallout">
          <a:avLst>
            <a:gd name="adj1" fmla="val -70782"/>
            <a:gd name="adj2" fmla="val 55722"/>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FF0000" mc:Ignorable="a14" a14:legacySpreadsheetColorIndex="10"/>
          </a:solidFill>
          <a:miter lim="800000"/>
          <a:headEnd/>
          <a:tailEnd/>
        </a:ln>
        <a:effectLst/>
      </xdr:spPr>
      <xdr:txBody>
        <a:bodyPr vertOverflow="clip" wrap="square" lIns="27432" tIns="18288" rIns="0" bIns="0" anchor="ctr" upright="1"/>
        <a:lstStyle/>
        <a:p>
          <a:pPr algn="l" rtl="0">
            <a:lnSpc>
              <a:spcPts val="1100"/>
            </a:lnSpc>
            <a:defRPr sz="1000"/>
          </a:pPr>
          <a:r>
            <a:rPr lang="ja-JP" altLang="en-US" sz="1000" b="0" i="0" u="none" strike="noStrike" baseline="0">
              <a:solidFill>
                <a:srgbClr val="000000"/>
              </a:solidFill>
              <a:latin typeface="ＭＳ Ｐゴシック"/>
              <a:ea typeface="ＭＳ Ｐゴシック"/>
            </a:rPr>
            <a:t>　・　左記の「費用」の各欄には「法人税」、「住民税及び</a:t>
          </a:r>
          <a:endParaRPr lang="en-US" altLang="ja-JP" sz="1000" b="0" i="0" u="none" strike="noStrike" baseline="0">
            <a:solidFill>
              <a:srgbClr val="000000"/>
            </a:solidFill>
            <a:latin typeface="ＭＳ Ｐゴシック"/>
            <a:ea typeface="ＭＳ Ｐゴシック"/>
          </a:endParaRPr>
        </a:p>
        <a:p>
          <a:pPr algn="l" rtl="0">
            <a:lnSpc>
              <a:spcPts val="1100"/>
            </a:lnSpc>
            <a:defRPr sz="1000"/>
          </a:pPr>
          <a:r>
            <a:rPr lang="ja-JP" altLang="en-US" sz="1000" b="0" i="0" u="none" strike="noStrike" baseline="0">
              <a:solidFill>
                <a:srgbClr val="000000"/>
              </a:solidFill>
              <a:latin typeface="ＭＳ Ｐゴシック"/>
              <a:ea typeface="ＭＳ Ｐゴシック"/>
            </a:rPr>
            <a:t>　 事業税」は含みません。</a:t>
          </a:r>
        </a:p>
        <a:p>
          <a:pPr algn="l" rtl="0">
            <a:lnSpc>
              <a:spcPts val="1100"/>
            </a:lnSpc>
            <a:defRPr sz="1000"/>
          </a:pPr>
          <a:r>
            <a:rPr lang="ja-JP" altLang="en-US" sz="1000" b="0" i="0" u="none" strike="noStrike" baseline="0">
              <a:solidFill>
                <a:srgbClr val="000000"/>
              </a:solidFill>
              <a:latin typeface="ＭＳ Ｐゴシック"/>
              <a:ea typeface="ＭＳ Ｐゴシック"/>
            </a:rPr>
            <a:t>　・　　「①－②」欄は「税引き前当期純利益（又は税引き前当期純損失）」と一致します。</a:t>
          </a:r>
        </a:p>
      </xdr:txBody>
    </xdr:sp>
    <xdr:clientData fPrintsWithSheet="0"/>
  </xdr:twoCellAnchor>
</xdr:wsDr>
</file>

<file path=xl/drawings/drawing14.xml><?xml version="1.0" encoding="utf-8"?>
<xdr:wsDr xmlns:xdr="http://schemas.openxmlformats.org/drawingml/2006/spreadsheetDrawing" xmlns:a="http://schemas.openxmlformats.org/drawingml/2006/main">
  <xdr:twoCellAnchor>
    <xdr:from>
      <xdr:col>2</xdr:col>
      <xdr:colOff>323850</xdr:colOff>
      <xdr:row>21</xdr:row>
      <xdr:rowOff>152400</xdr:rowOff>
    </xdr:from>
    <xdr:to>
      <xdr:col>3</xdr:col>
      <xdr:colOff>314325</xdr:colOff>
      <xdr:row>23</xdr:row>
      <xdr:rowOff>104775</xdr:rowOff>
    </xdr:to>
    <xdr:sp macro="" textlink="">
      <xdr:nvSpPr>
        <xdr:cNvPr id="3074" name="AutoShape 6">
          <a:extLst>
            <a:ext uri="{FF2B5EF4-FFF2-40B4-BE49-F238E27FC236}">
              <a16:creationId xmlns:a16="http://schemas.microsoft.com/office/drawing/2014/main" id="{17910E5C-E2E1-4628-B2E4-740068F721B8}"/>
            </a:ext>
          </a:extLst>
        </xdr:cNvPr>
        <xdr:cNvSpPr>
          <a:spLocks noChangeArrowheads="1"/>
        </xdr:cNvSpPr>
      </xdr:nvSpPr>
      <xdr:spPr bwMode="auto">
        <a:xfrm>
          <a:off x="3924300" y="4810125"/>
          <a:ext cx="1238250" cy="466725"/>
        </a:xfrm>
        <a:prstGeom prst="wedgeRoundRectCallout">
          <a:avLst>
            <a:gd name="adj1" fmla="val -79370"/>
            <a:gd name="adj2" fmla="val -50000"/>
            <a:gd name="adj3" fmla="val 16667"/>
          </a:avLst>
        </a:prstGeom>
        <a:solidFill>
          <a:srgbClr val="FFFFFF"/>
        </a:solidFill>
        <a:ln w="9525" algn="ctr">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0" anchor="ctr"/>
        <a:lstStyle/>
        <a:p>
          <a:pPr algn="l" rtl="0">
            <a:lnSpc>
              <a:spcPts val="1100"/>
            </a:lnSpc>
            <a:defRPr sz="1000"/>
          </a:pPr>
          <a:r>
            <a:rPr lang="ja-JP" altLang="en-US" sz="1000" b="0" i="0" u="none" strike="noStrike" baseline="0">
              <a:solidFill>
                <a:srgbClr val="000000"/>
              </a:solidFill>
              <a:latin typeface="ＭＳ Ｐゴシック"/>
              <a:ea typeface="ＭＳ Ｐゴシック"/>
            </a:rPr>
            <a:t>様式1-1の総事業費Ａと一致します。</a:t>
          </a:r>
        </a:p>
      </xdr:txBody>
    </xdr:sp>
    <xdr:clientData fPrintsWithSheet="0"/>
  </xdr:twoCellAnchor>
  <xdr:twoCellAnchor editAs="oneCell">
    <xdr:from>
      <xdr:col>1</xdr:col>
      <xdr:colOff>1724025</xdr:colOff>
      <xdr:row>42</xdr:row>
      <xdr:rowOff>38100</xdr:rowOff>
    </xdr:from>
    <xdr:to>
      <xdr:col>3</xdr:col>
      <xdr:colOff>1200150</xdr:colOff>
      <xdr:row>45</xdr:row>
      <xdr:rowOff>0</xdr:rowOff>
    </xdr:to>
    <xdr:sp macro="" textlink="">
      <xdr:nvSpPr>
        <xdr:cNvPr id="3075" name="AutoShape 7">
          <a:extLst>
            <a:ext uri="{FF2B5EF4-FFF2-40B4-BE49-F238E27FC236}">
              <a16:creationId xmlns:a16="http://schemas.microsoft.com/office/drawing/2014/main" id="{96DAC634-5C60-490F-A863-82D48F8E29A2}"/>
            </a:ext>
          </a:extLst>
        </xdr:cNvPr>
        <xdr:cNvSpPr>
          <a:spLocks noChangeArrowheads="1"/>
        </xdr:cNvSpPr>
      </xdr:nvSpPr>
      <xdr:spPr bwMode="auto">
        <a:xfrm>
          <a:off x="3562350" y="9601200"/>
          <a:ext cx="2505075" cy="514350"/>
        </a:xfrm>
        <a:prstGeom prst="wedgeRoundRectCallout">
          <a:avLst>
            <a:gd name="adj1" fmla="val -65604"/>
            <a:gd name="adj2" fmla="val -50000"/>
            <a:gd name="adj3" fmla="val 16667"/>
          </a:avLst>
        </a:prstGeom>
        <a:solidFill>
          <a:srgbClr val="FFFFFF"/>
        </a:solidFill>
        <a:ln w="9525" algn="ctr">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0" anchor="ctr"/>
        <a:lstStyle/>
        <a:p>
          <a:pPr algn="l" rtl="0">
            <a:lnSpc>
              <a:spcPts val="1100"/>
            </a:lnSpc>
            <a:defRPr sz="1000"/>
          </a:pPr>
          <a:r>
            <a:rPr lang="ja-JP" altLang="en-US" sz="1000" b="1" i="0" u="none" strike="noStrike" baseline="0">
              <a:solidFill>
                <a:srgbClr val="000000"/>
              </a:solidFill>
              <a:latin typeface="ＭＳ Ｐゴシック"/>
              <a:ea typeface="ＭＳ Ｐゴシック"/>
            </a:rPr>
            <a:t>上記、収入の部計（＝様式1-1総事業費Ａ）と一致します。</a:t>
          </a:r>
          <a:endParaRPr lang="en-US" altLang="ja-JP" sz="1000" b="1" i="0" u="none" strike="noStrike" baseline="0">
            <a:solidFill>
              <a:srgbClr val="000000"/>
            </a:solidFill>
            <a:latin typeface="ＭＳ Ｐゴシック"/>
            <a:ea typeface="ＭＳ Ｐゴシック"/>
          </a:endParaRPr>
        </a:p>
      </xdr:txBody>
    </xdr:sp>
    <xdr:clientData fPrintsWithSheet="0"/>
  </xdr:twoCellAnchor>
  <xdr:twoCellAnchor editAs="oneCell">
    <xdr:from>
      <xdr:col>2</xdr:col>
      <xdr:colOff>104775</xdr:colOff>
      <xdr:row>4</xdr:row>
      <xdr:rowOff>180975</xdr:rowOff>
    </xdr:from>
    <xdr:to>
      <xdr:col>5</xdr:col>
      <xdr:colOff>809625</xdr:colOff>
      <xdr:row>7</xdr:row>
      <xdr:rowOff>9525</xdr:rowOff>
    </xdr:to>
    <xdr:sp macro="" textlink="">
      <xdr:nvSpPr>
        <xdr:cNvPr id="3076" name="AutoShape 5">
          <a:extLst>
            <a:ext uri="{FF2B5EF4-FFF2-40B4-BE49-F238E27FC236}">
              <a16:creationId xmlns:a16="http://schemas.microsoft.com/office/drawing/2014/main" id="{53521B4E-C756-4B5E-AB0F-69CBF12E470C}"/>
            </a:ext>
          </a:extLst>
        </xdr:cNvPr>
        <xdr:cNvSpPr>
          <a:spLocks noChangeArrowheads="1"/>
        </xdr:cNvSpPr>
      </xdr:nvSpPr>
      <xdr:spPr bwMode="auto">
        <a:xfrm>
          <a:off x="3705225" y="866775"/>
          <a:ext cx="3876675" cy="514350"/>
        </a:xfrm>
        <a:prstGeom prst="wedgeRoundRectCallout">
          <a:avLst>
            <a:gd name="adj1" fmla="val -65517"/>
            <a:gd name="adj2" fmla="val 142592"/>
            <a:gd name="adj3" fmla="val 16667"/>
          </a:avLst>
        </a:prstGeom>
        <a:solidFill>
          <a:srgbClr val="FFFFFF"/>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0" anchor="t"/>
        <a:lstStyle/>
        <a:p>
          <a:pPr algn="l" rtl="0">
            <a:lnSpc>
              <a:spcPts val="1100"/>
            </a:lnSpc>
            <a:defRPr sz="1000"/>
          </a:pPr>
          <a:r>
            <a:rPr lang="ja-JP" altLang="en-US" sz="900" b="0" i="0" u="none" strike="noStrike" baseline="0">
              <a:solidFill>
                <a:srgbClr val="000000"/>
              </a:solidFill>
              <a:latin typeface="ＭＳ Ｐゴシック"/>
              <a:ea typeface="ＭＳ Ｐゴシック"/>
            </a:rPr>
            <a:t>病院の収支状況を記入してください。</a:t>
          </a:r>
          <a:endParaRPr lang="en-US" altLang="ja-JP" sz="900" b="0" i="0" u="none" strike="noStrike" baseline="0">
            <a:solidFill>
              <a:srgbClr val="000000"/>
            </a:solidFill>
            <a:latin typeface="ＭＳ Ｐゴシック"/>
            <a:ea typeface="ＭＳ Ｐゴシック"/>
          </a:endParaRPr>
        </a:p>
        <a:p>
          <a:pPr algn="l" rtl="0">
            <a:lnSpc>
              <a:spcPts val="1000"/>
            </a:lnSpc>
            <a:defRPr sz="1000"/>
          </a:pPr>
          <a:r>
            <a:rPr lang="ja-JP" altLang="en-US" sz="900" b="0" i="0" u="none" strike="noStrike" baseline="0">
              <a:solidFill>
                <a:srgbClr val="000000"/>
              </a:solidFill>
              <a:latin typeface="ＭＳ Ｐゴシック"/>
              <a:ea typeface="ＭＳ Ｐゴシック"/>
            </a:rPr>
            <a:t>設置者負担額は自動的に入るように設定しています。</a:t>
          </a:r>
          <a:endParaRPr lang="en-US" altLang="ja-JP" sz="900" b="0" i="0" u="none" strike="noStrike" baseline="0">
            <a:solidFill>
              <a:srgbClr val="000000"/>
            </a:solidFill>
            <a:latin typeface="ＭＳ Ｐゴシック"/>
            <a:ea typeface="ＭＳ Ｐゴシック"/>
          </a:endParaRPr>
        </a:p>
        <a:p>
          <a:pPr algn="l" rtl="0">
            <a:lnSpc>
              <a:spcPts val="1000"/>
            </a:lnSpc>
            <a:defRPr sz="1000"/>
          </a:pPr>
          <a:r>
            <a:rPr lang="ja-JP" altLang="en-US" sz="900" b="0" i="0" u="none" strike="noStrike" baseline="0">
              <a:solidFill>
                <a:srgbClr val="000000"/>
              </a:solidFill>
              <a:latin typeface="ＭＳ Ｐゴシック"/>
              <a:ea typeface="ＭＳ Ｐゴシック"/>
            </a:rPr>
            <a:t>設置者負担額＝総事業費</a:t>
          </a:r>
          <a:r>
            <a:rPr lang="en-US" altLang="ja-JP" sz="900" b="0" i="0" u="none" strike="noStrike" baseline="0">
              <a:solidFill>
                <a:srgbClr val="000000"/>
              </a:solidFill>
              <a:latin typeface="ＭＳ Ｐゴシック"/>
              <a:ea typeface="ＭＳ Ｐゴシック"/>
            </a:rPr>
            <a:t>-</a:t>
          </a:r>
          <a:r>
            <a:rPr lang="ja-JP" altLang="en-US" sz="900" b="0" i="0" u="none" strike="noStrike" baseline="0">
              <a:solidFill>
                <a:srgbClr val="000000"/>
              </a:solidFill>
              <a:latin typeface="ＭＳ Ｐゴシック"/>
              <a:ea typeface="ＭＳ Ｐゴシック"/>
            </a:rPr>
            <a:t>（保育料収入</a:t>
          </a:r>
          <a:r>
            <a:rPr lang="en-US" altLang="ja-JP" sz="900" b="0" i="0" u="none" strike="noStrike" baseline="0">
              <a:solidFill>
                <a:srgbClr val="000000"/>
              </a:solidFill>
              <a:latin typeface="ＭＳ Ｐゴシック"/>
              <a:ea typeface="ＭＳ Ｐゴシック"/>
            </a:rPr>
            <a:t>+</a:t>
          </a:r>
          <a:r>
            <a:rPr lang="ja-JP" altLang="en-US" sz="900" b="0" i="0" u="none" strike="noStrike" baseline="0">
              <a:solidFill>
                <a:srgbClr val="000000"/>
              </a:solidFill>
              <a:latin typeface="ＭＳ Ｐゴシック"/>
              <a:ea typeface="ＭＳ Ｐゴシック"/>
            </a:rPr>
            <a:t>県補助金収入</a:t>
          </a:r>
          <a:r>
            <a:rPr lang="en-US" altLang="ja-JP" sz="900" b="0" i="0" u="none" strike="noStrike" baseline="0">
              <a:solidFill>
                <a:srgbClr val="000000"/>
              </a:solidFill>
              <a:latin typeface="ＭＳ Ｐゴシック"/>
              <a:ea typeface="ＭＳ Ｐゴシック"/>
            </a:rPr>
            <a:t>+</a:t>
          </a:r>
          <a:r>
            <a:rPr lang="ja-JP" altLang="en-US" sz="900" b="0" i="0" u="none" strike="noStrike" baseline="0">
              <a:solidFill>
                <a:srgbClr val="000000"/>
              </a:solidFill>
              <a:latin typeface="ＭＳ Ｐゴシック"/>
              <a:ea typeface="ＭＳ Ｐゴシック"/>
            </a:rPr>
            <a:t>その他収入）</a:t>
          </a:r>
          <a:endParaRPr lang="en-US" altLang="ja-JP" sz="900" b="0" i="0" u="none" strike="noStrike" baseline="0">
            <a:solidFill>
              <a:srgbClr val="000000"/>
            </a:solidFill>
            <a:latin typeface="ＭＳ Ｐゴシック"/>
            <a:ea typeface="ＭＳ Ｐゴシック"/>
          </a:endParaRPr>
        </a:p>
        <a:p>
          <a:pPr algn="l" rtl="0">
            <a:lnSpc>
              <a:spcPts val="1000"/>
            </a:lnSpc>
            <a:defRPr sz="1000"/>
          </a:pPr>
          <a:endParaRPr lang="en-US" altLang="ja-JP" sz="900" b="0" i="0" u="none" strike="noStrike" baseline="0">
            <a:solidFill>
              <a:srgbClr val="000000"/>
            </a:solidFill>
            <a:latin typeface="ＭＳ Ｐゴシック"/>
            <a:ea typeface="ＭＳ Ｐゴシック"/>
          </a:endParaRPr>
        </a:p>
      </xdr:txBody>
    </xdr:sp>
    <xdr:clientData fPrintsWithSheet="0"/>
  </xdr:twoCellAnchor>
  <xdr:twoCellAnchor editAs="oneCell">
    <xdr:from>
      <xdr:col>3</xdr:col>
      <xdr:colOff>600075</xdr:colOff>
      <xdr:row>7</xdr:row>
      <xdr:rowOff>133350</xdr:rowOff>
    </xdr:from>
    <xdr:to>
      <xdr:col>5</xdr:col>
      <xdr:colOff>1028700</xdr:colOff>
      <xdr:row>11</xdr:row>
      <xdr:rowOff>0</xdr:rowOff>
    </xdr:to>
    <xdr:sp macro="" textlink="">
      <xdr:nvSpPr>
        <xdr:cNvPr id="3077" name="AutoShape 5">
          <a:extLst>
            <a:ext uri="{FF2B5EF4-FFF2-40B4-BE49-F238E27FC236}">
              <a16:creationId xmlns:a16="http://schemas.microsoft.com/office/drawing/2014/main" id="{0C6121FE-B9D1-4FE6-B536-8B6411ADD7C0}"/>
            </a:ext>
          </a:extLst>
        </xdr:cNvPr>
        <xdr:cNvSpPr>
          <a:spLocks noChangeArrowheads="1"/>
        </xdr:cNvSpPr>
      </xdr:nvSpPr>
      <xdr:spPr bwMode="auto">
        <a:xfrm>
          <a:off x="5467350" y="1504950"/>
          <a:ext cx="2333625" cy="866775"/>
        </a:xfrm>
        <a:prstGeom prst="wedgeRoundRectCallout">
          <a:avLst>
            <a:gd name="adj1" fmla="val -39835"/>
            <a:gd name="adj2" fmla="val 86173"/>
            <a:gd name="adj3" fmla="val 16667"/>
          </a:avLst>
        </a:prstGeom>
        <a:solidFill>
          <a:srgbClr val="FFFFFF"/>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0" anchor="ctr"/>
        <a:lstStyle/>
        <a:p>
          <a:pPr algn="l" rtl="0">
            <a:lnSpc>
              <a:spcPts val="1100"/>
            </a:lnSpc>
            <a:defRPr sz="1000"/>
          </a:pPr>
          <a:r>
            <a:rPr lang="ja-JP" altLang="en-US" sz="900" b="0" i="0" u="none" strike="noStrike" baseline="0">
              <a:solidFill>
                <a:srgbClr val="000000"/>
              </a:solidFill>
              <a:latin typeface="ＭＳ Ｐゴシック"/>
              <a:ea typeface="ＭＳ Ｐゴシック"/>
            </a:rPr>
            <a:t>様式２－７「保育児童名簿」に記載の児童にかかる保育料収入総額を記載ください。</a:t>
          </a:r>
        </a:p>
        <a:p>
          <a:pPr algn="l" rtl="0">
            <a:lnSpc>
              <a:spcPts val="1100"/>
            </a:lnSpc>
            <a:defRPr sz="1000"/>
          </a:pPr>
          <a:r>
            <a:rPr lang="ja-JP" altLang="en-US" sz="900" b="1" i="0" u="none" strike="noStrike" baseline="0">
              <a:solidFill>
                <a:srgbClr val="FF0000"/>
              </a:solidFill>
              <a:latin typeface="ＭＳ Ｐゴシック"/>
              <a:ea typeface="ＭＳ Ｐゴシック"/>
            </a:rPr>
            <a:t>（１人当たりの保育料が１か月当たり１０，０００円未満の場合は、</a:t>
          </a:r>
          <a:r>
            <a:rPr lang="ja-JP" altLang="en-US" sz="900" b="1" i="0" u="sng" strike="noStrike" baseline="0">
              <a:solidFill>
                <a:srgbClr val="FF0000"/>
              </a:solidFill>
              <a:latin typeface="ＭＳ Ｐゴシック"/>
              <a:ea typeface="ＭＳ Ｐゴシック"/>
            </a:rPr>
            <a:t>補助対象外</a:t>
          </a:r>
          <a:r>
            <a:rPr lang="ja-JP" altLang="en-US" sz="900" b="1" i="0" u="none" strike="noStrike" baseline="0">
              <a:solidFill>
                <a:srgbClr val="FF0000"/>
              </a:solidFill>
              <a:latin typeface="ＭＳ Ｐゴシック"/>
              <a:ea typeface="ＭＳ Ｐゴシック"/>
            </a:rPr>
            <a:t>となります。）</a:t>
          </a:r>
        </a:p>
      </xdr:txBody>
    </xdr:sp>
    <xdr:clientData fPrintsWithSheet="0"/>
  </xdr:twoCellAnchor>
  <xdr:twoCellAnchor editAs="oneCell">
    <xdr:from>
      <xdr:col>4</xdr:col>
      <xdr:colOff>228600</xdr:colOff>
      <xdr:row>14</xdr:row>
      <xdr:rowOff>9525</xdr:rowOff>
    </xdr:from>
    <xdr:to>
      <xdr:col>6</xdr:col>
      <xdr:colOff>323850</xdr:colOff>
      <xdr:row>15</xdr:row>
      <xdr:rowOff>19050</xdr:rowOff>
    </xdr:to>
    <xdr:sp macro="" textlink="">
      <xdr:nvSpPr>
        <xdr:cNvPr id="3078" name="AutoShape 5">
          <a:extLst>
            <a:ext uri="{FF2B5EF4-FFF2-40B4-BE49-F238E27FC236}">
              <a16:creationId xmlns:a16="http://schemas.microsoft.com/office/drawing/2014/main" id="{C7414F0D-3C87-4E27-9AEE-4FCA70B34901}"/>
            </a:ext>
          </a:extLst>
        </xdr:cNvPr>
        <xdr:cNvSpPr>
          <a:spLocks noChangeArrowheads="1"/>
        </xdr:cNvSpPr>
      </xdr:nvSpPr>
      <xdr:spPr bwMode="auto">
        <a:xfrm>
          <a:off x="6477000" y="3067050"/>
          <a:ext cx="1762125" cy="238125"/>
        </a:xfrm>
        <a:prstGeom prst="wedgeRoundRectCallout">
          <a:avLst>
            <a:gd name="adj1" fmla="val 4056"/>
            <a:gd name="adj2" fmla="val -130000"/>
            <a:gd name="adj3" fmla="val 16667"/>
          </a:avLst>
        </a:prstGeom>
        <a:solidFill>
          <a:srgbClr val="FFFFFF"/>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0" anchor="ctr"/>
        <a:lstStyle/>
        <a:p>
          <a:pPr algn="ctr" rtl="0">
            <a:defRPr sz="1000"/>
          </a:pPr>
          <a:r>
            <a:rPr lang="ja-JP" altLang="en-US" sz="900" b="0" i="0" u="none" strike="noStrike" baseline="0">
              <a:solidFill>
                <a:srgbClr val="000000"/>
              </a:solidFill>
              <a:latin typeface="ＭＳ Ｐゴシック"/>
              <a:ea typeface="ＭＳ Ｐゴシック"/>
            </a:rPr>
            <a:t>入力不要です。印刷されません</a:t>
          </a:r>
        </a:p>
      </xdr:txBody>
    </xdr:sp>
    <xdr:clientData fPrintsWithSheet="0"/>
  </xdr:twoCellAnchor>
  <xdr:twoCellAnchor editAs="oneCell">
    <xdr:from>
      <xdr:col>0</xdr:col>
      <xdr:colOff>1066800</xdr:colOff>
      <xdr:row>36</xdr:row>
      <xdr:rowOff>47626</xdr:rowOff>
    </xdr:from>
    <xdr:to>
      <xdr:col>3</xdr:col>
      <xdr:colOff>866775</xdr:colOff>
      <xdr:row>38</xdr:row>
      <xdr:rowOff>133350</xdr:rowOff>
    </xdr:to>
    <xdr:sp macro="" textlink="">
      <xdr:nvSpPr>
        <xdr:cNvPr id="18" name="AutoShape 14">
          <a:extLst>
            <a:ext uri="{FF2B5EF4-FFF2-40B4-BE49-F238E27FC236}">
              <a16:creationId xmlns:a16="http://schemas.microsoft.com/office/drawing/2014/main" id="{0A0D8F4E-786B-4453-BC26-20975040EFBB}"/>
            </a:ext>
          </a:extLst>
        </xdr:cNvPr>
        <xdr:cNvSpPr>
          <a:spLocks noChangeArrowheads="1"/>
        </xdr:cNvSpPr>
      </xdr:nvSpPr>
      <xdr:spPr bwMode="auto">
        <a:xfrm>
          <a:off x="1066800" y="8134351"/>
          <a:ext cx="4667250" cy="542924"/>
        </a:xfrm>
        <a:prstGeom prst="wedgeRoundRectCallout">
          <a:avLst>
            <a:gd name="adj1" fmla="val -37420"/>
            <a:gd name="adj2" fmla="val -248641"/>
            <a:gd name="adj3" fmla="val 16667"/>
          </a:avLst>
        </a:prstGeom>
        <a:solidFill>
          <a:schemeClr val="bg1"/>
        </a:solidFill>
        <a:ln w="9525" algn="ctr">
          <a:solidFill>
            <a:srgbClr xmlns:mc="http://schemas.openxmlformats.org/markup-compatibility/2006" xmlns:a14="http://schemas.microsoft.com/office/drawing/2010/main" val="FF0000" mc:Ignorable="a14" a14:legacySpreadsheetColorIndex="10"/>
          </a:solidFill>
          <a:miter lim="800000"/>
          <a:headEnd/>
          <a:tailEnd/>
        </a:ln>
        <a:effectLst/>
      </xdr:spPr>
      <xdr:txBody>
        <a:bodyPr vertOverflow="clip" wrap="square" lIns="27432" tIns="18288" rIns="0" bIns="0" anchor="ctr" upright="1"/>
        <a:lstStyle/>
        <a:p>
          <a:pPr algn="l" rtl="0">
            <a:lnSpc>
              <a:spcPts val="1100"/>
            </a:lnSpc>
            <a:defRPr sz="1000"/>
          </a:pPr>
          <a:r>
            <a:rPr lang="ja-JP" altLang="ja-JP" sz="1000" b="0" i="0" baseline="0">
              <a:effectLst/>
              <a:latin typeface="+mn-lt"/>
              <a:ea typeface="+mn-ea"/>
              <a:cs typeface="+mn-cs"/>
            </a:rPr>
            <a:t>その他の費用には、借入元金（支払利息は除く。）の返済、土地購入費等の資本取引に係る費用及び保育士等職員の給食費、支払利息等の保育外費用を除く。</a:t>
          </a:r>
          <a:endParaRPr lang="ja-JP" altLang="en-US" sz="1000" b="0" i="0" u="none" strike="noStrike" baseline="0">
            <a:solidFill>
              <a:srgbClr val="FF0000"/>
            </a:solidFill>
            <a:latin typeface="ＭＳ Ｐゴシック"/>
            <a:ea typeface="ＭＳ Ｐゴシック"/>
          </a:endParaRPr>
        </a:p>
      </xdr:txBody>
    </xdr:sp>
    <xdr:clientData fPrintsWithSheet="0"/>
  </xdr:twoCellAnchor>
  <xdr:twoCellAnchor editAs="oneCell">
    <xdr:from>
      <xdr:col>4</xdr:col>
      <xdr:colOff>114300</xdr:colOff>
      <xdr:row>28</xdr:row>
      <xdr:rowOff>76200</xdr:rowOff>
    </xdr:from>
    <xdr:to>
      <xdr:col>6</xdr:col>
      <xdr:colOff>209550</xdr:colOff>
      <xdr:row>31</xdr:row>
      <xdr:rowOff>47625</xdr:rowOff>
    </xdr:to>
    <xdr:sp macro="" textlink="">
      <xdr:nvSpPr>
        <xdr:cNvPr id="2" name="AutoShape 5">
          <a:extLst>
            <a:ext uri="{FF2B5EF4-FFF2-40B4-BE49-F238E27FC236}">
              <a16:creationId xmlns:a16="http://schemas.microsoft.com/office/drawing/2014/main" id="{14B00A44-3442-4312-9076-C395560229B2}"/>
            </a:ext>
          </a:extLst>
        </xdr:cNvPr>
        <xdr:cNvSpPr>
          <a:spLocks noChangeArrowheads="1"/>
        </xdr:cNvSpPr>
      </xdr:nvSpPr>
      <xdr:spPr bwMode="auto">
        <a:xfrm>
          <a:off x="6381750" y="6543675"/>
          <a:ext cx="1762125" cy="619125"/>
        </a:xfrm>
        <a:prstGeom prst="wedgeRoundRectCallout">
          <a:avLst>
            <a:gd name="adj1" fmla="val -64781"/>
            <a:gd name="adj2" fmla="val -39056"/>
            <a:gd name="adj3" fmla="val 16667"/>
          </a:avLst>
        </a:prstGeom>
        <a:solidFill>
          <a:srgbClr val="FFFFFF"/>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0" anchor="ctr"/>
        <a:lstStyle/>
        <a:p>
          <a:pPr rtl="0"/>
          <a:r>
            <a:rPr lang="ja-JP" altLang="en-US" sz="900" b="0" i="0" u="none" strike="noStrike" baseline="0">
              <a:solidFill>
                <a:srgbClr val="000000"/>
              </a:solidFill>
              <a:latin typeface="ＭＳ Ｐゴシック"/>
              <a:ea typeface="ＭＳ Ｐゴシック"/>
            </a:rPr>
            <a:t>「その他の職員給与」とは、保育所の事務、給食職員等の給与です。</a:t>
          </a:r>
        </a:p>
      </xdr:txBody>
    </xdr:sp>
    <xdr:clientData fPrintsWithSheet="0"/>
  </xdr:twoCellAnchor>
  <xdr:twoCellAnchor>
    <xdr:from>
      <xdr:col>9</xdr:col>
      <xdr:colOff>323850</xdr:colOff>
      <xdr:row>21</xdr:row>
      <xdr:rowOff>152400</xdr:rowOff>
    </xdr:from>
    <xdr:to>
      <xdr:col>10</xdr:col>
      <xdr:colOff>314325</xdr:colOff>
      <xdr:row>23</xdr:row>
      <xdr:rowOff>104775</xdr:rowOff>
    </xdr:to>
    <xdr:sp macro="" textlink="">
      <xdr:nvSpPr>
        <xdr:cNvPr id="3" name="AutoShape 6">
          <a:extLst>
            <a:ext uri="{FF2B5EF4-FFF2-40B4-BE49-F238E27FC236}">
              <a16:creationId xmlns:a16="http://schemas.microsoft.com/office/drawing/2014/main" id="{58B1CD81-9B5E-4471-AE59-B866997AAC74}"/>
            </a:ext>
          </a:extLst>
        </xdr:cNvPr>
        <xdr:cNvSpPr>
          <a:spLocks noChangeArrowheads="1"/>
        </xdr:cNvSpPr>
      </xdr:nvSpPr>
      <xdr:spPr bwMode="auto">
        <a:xfrm>
          <a:off x="3924300" y="5010150"/>
          <a:ext cx="1257300" cy="466725"/>
        </a:xfrm>
        <a:prstGeom prst="wedgeRoundRectCallout">
          <a:avLst>
            <a:gd name="adj1" fmla="val -79370"/>
            <a:gd name="adj2" fmla="val -50000"/>
            <a:gd name="adj3" fmla="val 16667"/>
          </a:avLst>
        </a:prstGeom>
        <a:solidFill>
          <a:srgbClr val="FFFFFF"/>
        </a:solidFill>
        <a:ln w="9525" algn="ctr">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0" anchor="ctr"/>
        <a:lstStyle/>
        <a:p>
          <a:pPr algn="l" rtl="0">
            <a:lnSpc>
              <a:spcPts val="1100"/>
            </a:lnSpc>
            <a:defRPr sz="1000"/>
          </a:pPr>
          <a:r>
            <a:rPr lang="ja-JP" altLang="en-US" sz="1000" b="0" i="0" u="none" strike="noStrike" baseline="0">
              <a:solidFill>
                <a:srgbClr val="000000"/>
              </a:solidFill>
              <a:latin typeface="ＭＳ Ｐゴシック"/>
              <a:ea typeface="ＭＳ Ｐゴシック"/>
            </a:rPr>
            <a:t>様式1-1の総事業費Ａと一致します。</a:t>
          </a:r>
        </a:p>
      </xdr:txBody>
    </xdr:sp>
    <xdr:clientData fPrintsWithSheet="0"/>
  </xdr:twoCellAnchor>
  <xdr:oneCellAnchor>
    <xdr:from>
      <xdr:col>8</xdr:col>
      <xdr:colOff>1724025</xdr:colOff>
      <xdr:row>42</xdr:row>
      <xdr:rowOff>38100</xdr:rowOff>
    </xdr:from>
    <xdr:ext cx="2505075" cy="514350"/>
    <xdr:sp macro="" textlink="">
      <xdr:nvSpPr>
        <xdr:cNvPr id="4" name="AutoShape 7">
          <a:extLst>
            <a:ext uri="{FF2B5EF4-FFF2-40B4-BE49-F238E27FC236}">
              <a16:creationId xmlns:a16="http://schemas.microsoft.com/office/drawing/2014/main" id="{84359266-E0D6-4AB9-80C5-04261F7AAA2F}"/>
            </a:ext>
          </a:extLst>
        </xdr:cNvPr>
        <xdr:cNvSpPr>
          <a:spLocks noChangeArrowheads="1"/>
        </xdr:cNvSpPr>
      </xdr:nvSpPr>
      <xdr:spPr bwMode="auto">
        <a:xfrm>
          <a:off x="3562350" y="9801225"/>
          <a:ext cx="2505075" cy="514350"/>
        </a:xfrm>
        <a:prstGeom prst="wedgeRoundRectCallout">
          <a:avLst>
            <a:gd name="adj1" fmla="val -65604"/>
            <a:gd name="adj2" fmla="val -50000"/>
            <a:gd name="adj3" fmla="val 16667"/>
          </a:avLst>
        </a:prstGeom>
        <a:solidFill>
          <a:srgbClr val="FFFFFF"/>
        </a:solidFill>
        <a:ln w="9525" algn="ctr">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0" anchor="ctr"/>
        <a:lstStyle/>
        <a:p>
          <a:pPr algn="l" rtl="0">
            <a:lnSpc>
              <a:spcPts val="1100"/>
            </a:lnSpc>
            <a:defRPr sz="1000"/>
          </a:pPr>
          <a:r>
            <a:rPr lang="ja-JP" altLang="en-US" sz="1000" b="1" i="0" u="none" strike="noStrike" baseline="0">
              <a:solidFill>
                <a:srgbClr val="000000"/>
              </a:solidFill>
              <a:latin typeface="ＭＳ Ｐゴシック"/>
              <a:ea typeface="ＭＳ Ｐゴシック"/>
            </a:rPr>
            <a:t>上記、収入の部計（＝様式1-1総事業費Ａ）と一致します。</a:t>
          </a:r>
          <a:endParaRPr lang="en-US" altLang="ja-JP" sz="1000" b="1" i="0" u="none" strike="noStrike" baseline="0">
            <a:solidFill>
              <a:srgbClr val="000000"/>
            </a:solidFill>
            <a:latin typeface="ＭＳ Ｐゴシック"/>
            <a:ea typeface="ＭＳ Ｐゴシック"/>
          </a:endParaRPr>
        </a:p>
      </xdr:txBody>
    </xdr:sp>
    <xdr:clientData fPrintsWithSheet="0"/>
  </xdr:oneCellAnchor>
  <xdr:oneCellAnchor>
    <xdr:from>
      <xdr:col>9</xdr:col>
      <xdr:colOff>104775</xdr:colOff>
      <xdr:row>4</xdr:row>
      <xdr:rowOff>180975</xdr:rowOff>
    </xdr:from>
    <xdr:ext cx="3876675" cy="514350"/>
    <xdr:sp macro="" textlink="">
      <xdr:nvSpPr>
        <xdr:cNvPr id="5" name="AutoShape 5">
          <a:extLst>
            <a:ext uri="{FF2B5EF4-FFF2-40B4-BE49-F238E27FC236}">
              <a16:creationId xmlns:a16="http://schemas.microsoft.com/office/drawing/2014/main" id="{2AD6F371-A61D-43D8-996A-EAC0C9B1DC85}"/>
            </a:ext>
          </a:extLst>
        </xdr:cNvPr>
        <xdr:cNvSpPr>
          <a:spLocks noChangeArrowheads="1"/>
        </xdr:cNvSpPr>
      </xdr:nvSpPr>
      <xdr:spPr bwMode="auto">
        <a:xfrm>
          <a:off x="3705225" y="866775"/>
          <a:ext cx="3876675" cy="514350"/>
        </a:xfrm>
        <a:prstGeom prst="wedgeRoundRectCallout">
          <a:avLst>
            <a:gd name="adj1" fmla="val -65517"/>
            <a:gd name="adj2" fmla="val 142592"/>
            <a:gd name="adj3" fmla="val 16667"/>
          </a:avLst>
        </a:prstGeom>
        <a:solidFill>
          <a:srgbClr val="FFFFFF"/>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0" anchor="t"/>
        <a:lstStyle/>
        <a:p>
          <a:pPr algn="l" rtl="0">
            <a:lnSpc>
              <a:spcPts val="1100"/>
            </a:lnSpc>
            <a:defRPr sz="1000"/>
          </a:pPr>
          <a:r>
            <a:rPr lang="ja-JP" altLang="en-US" sz="900" b="0" i="0" u="none" strike="noStrike" baseline="0">
              <a:solidFill>
                <a:srgbClr val="000000"/>
              </a:solidFill>
              <a:latin typeface="ＭＳ Ｐゴシック"/>
              <a:ea typeface="ＭＳ Ｐゴシック"/>
            </a:rPr>
            <a:t>病院の収支状況を記入してください。</a:t>
          </a:r>
          <a:endParaRPr lang="en-US" altLang="ja-JP" sz="900" b="0" i="0" u="none" strike="noStrike" baseline="0">
            <a:solidFill>
              <a:srgbClr val="000000"/>
            </a:solidFill>
            <a:latin typeface="ＭＳ Ｐゴシック"/>
            <a:ea typeface="ＭＳ Ｐゴシック"/>
          </a:endParaRPr>
        </a:p>
        <a:p>
          <a:pPr algn="l" rtl="0">
            <a:lnSpc>
              <a:spcPts val="1000"/>
            </a:lnSpc>
            <a:defRPr sz="1000"/>
          </a:pPr>
          <a:r>
            <a:rPr lang="ja-JP" altLang="en-US" sz="900" b="0" i="0" u="none" strike="noStrike" baseline="0">
              <a:solidFill>
                <a:srgbClr val="000000"/>
              </a:solidFill>
              <a:latin typeface="ＭＳ Ｐゴシック"/>
              <a:ea typeface="ＭＳ Ｐゴシック"/>
            </a:rPr>
            <a:t>設置者負担額は自動的に入るように設定しています。</a:t>
          </a:r>
          <a:endParaRPr lang="en-US" altLang="ja-JP" sz="900" b="0" i="0" u="none" strike="noStrike" baseline="0">
            <a:solidFill>
              <a:srgbClr val="000000"/>
            </a:solidFill>
            <a:latin typeface="ＭＳ Ｐゴシック"/>
            <a:ea typeface="ＭＳ Ｐゴシック"/>
          </a:endParaRPr>
        </a:p>
        <a:p>
          <a:pPr algn="l" rtl="0">
            <a:lnSpc>
              <a:spcPts val="1000"/>
            </a:lnSpc>
            <a:defRPr sz="1000"/>
          </a:pPr>
          <a:r>
            <a:rPr lang="ja-JP" altLang="en-US" sz="900" b="0" i="0" u="none" strike="noStrike" baseline="0">
              <a:solidFill>
                <a:srgbClr val="000000"/>
              </a:solidFill>
              <a:latin typeface="ＭＳ Ｐゴシック"/>
              <a:ea typeface="ＭＳ Ｐゴシック"/>
            </a:rPr>
            <a:t>設置者負担額＝総事業費</a:t>
          </a:r>
          <a:r>
            <a:rPr lang="en-US" altLang="ja-JP" sz="900" b="0" i="0" u="none" strike="noStrike" baseline="0">
              <a:solidFill>
                <a:srgbClr val="000000"/>
              </a:solidFill>
              <a:latin typeface="ＭＳ Ｐゴシック"/>
              <a:ea typeface="ＭＳ Ｐゴシック"/>
            </a:rPr>
            <a:t>-</a:t>
          </a:r>
          <a:r>
            <a:rPr lang="ja-JP" altLang="en-US" sz="900" b="0" i="0" u="none" strike="noStrike" baseline="0">
              <a:solidFill>
                <a:srgbClr val="000000"/>
              </a:solidFill>
              <a:latin typeface="ＭＳ Ｐゴシック"/>
              <a:ea typeface="ＭＳ Ｐゴシック"/>
            </a:rPr>
            <a:t>（保育料収入</a:t>
          </a:r>
          <a:r>
            <a:rPr lang="en-US" altLang="ja-JP" sz="900" b="0" i="0" u="none" strike="noStrike" baseline="0">
              <a:solidFill>
                <a:srgbClr val="000000"/>
              </a:solidFill>
              <a:latin typeface="ＭＳ Ｐゴシック"/>
              <a:ea typeface="ＭＳ Ｐゴシック"/>
            </a:rPr>
            <a:t>+</a:t>
          </a:r>
          <a:r>
            <a:rPr lang="ja-JP" altLang="en-US" sz="900" b="0" i="0" u="none" strike="noStrike" baseline="0">
              <a:solidFill>
                <a:srgbClr val="000000"/>
              </a:solidFill>
              <a:latin typeface="ＭＳ Ｐゴシック"/>
              <a:ea typeface="ＭＳ Ｐゴシック"/>
            </a:rPr>
            <a:t>県補助金収入</a:t>
          </a:r>
          <a:r>
            <a:rPr lang="en-US" altLang="ja-JP" sz="900" b="0" i="0" u="none" strike="noStrike" baseline="0">
              <a:solidFill>
                <a:srgbClr val="000000"/>
              </a:solidFill>
              <a:latin typeface="ＭＳ Ｐゴシック"/>
              <a:ea typeface="ＭＳ Ｐゴシック"/>
            </a:rPr>
            <a:t>+</a:t>
          </a:r>
          <a:r>
            <a:rPr lang="ja-JP" altLang="en-US" sz="900" b="0" i="0" u="none" strike="noStrike" baseline="0">
              <a:solidFill>
                <a:srgbClr val="000000"/>
              </a:solidFill>
              <a:latin typeface="ＭＳ Ｐゴシック"/>
              <a:ea typeface="ＭＳ Ｐゴシック"/>
            </a:rPr>
            <a:t>その他収入）</a:t>
          </a:r>
          <a:endParaRPr lang="en-US" altLang="ja-JP" sz="900" b="0" i="0" u="none" strike="noStrike" baseline="0">
            <a:solidFill>
              <a:srgbClr val="000000"/>
            </a:solidFill>
            <a:latin typeface="ＭＳ Ｐゴシック"/>
            <a:ea typeface="ＭＳ Ｐゴシック"/>
          </a:endParaRPr>
        </a:p>
        <a:p>
          <a:pPr algn="l" rtl="0">
            <a:lnSpc>
              <a:spcPts val="1000"/>
            </a:lnSpc>
            <a:defRPr sz="1000"/>
          </a:pPr>
          <a:endParaRPr lang="en-US" altLang="ja-JP" sz="900" b="0" i="0" u="none" strike="noStrike" baseline="0">
            <a:solidFill>
              <a:srgbClr val="000000"/>
            </a:solidFill>
            <a:latin typeface="ＭＳ Ｐゴシック"/>
            <a:ea typeface="ＭＳ Ｐゴシック"/>
          </a:endParaRPr>
        </a:p>
      </xdr:txBody>
    </xdr:sp>
    <xdr:clientData fPrintsWithSheet="0"/>
  </xdr:oneCellAnchor>
  <xdr:oneCellAnchor>
    <xdr:from>
      <xdr:col>10</xdr:col>
      <xdr:colOff>600075</xdr:colOff>
      <xdr:row>7</xdr:row>
      <xdr:rowOff>133350</xdr:rowOff>
    </xdr:from>
    <xdr:ext cx="2333625" cy="866775"/>
    <xdr:sp macro="" textlink="">
      <xdr:nvSpPr>
        <xdr:cNvPr id="6" name="AutoShape 5">
          <a:extLst>
            <a:ext uri="{FF2B5EF4-FFF2-40B4-BE49-F238E27FC236}">
              <a16:creationId xmlns:a16="http://schemas.microsoft.com/office/drawing/2014/main" id="{6C1BCEF0-300D-44DC-9ABA-95CB1CB44D3E}"/>
            </a:ext>
          </a:extLst>
        </xdr:cNvPr>
        <xdr:cNvSpPr>
          <a:spLocks noChangeArrowheads="1"/>
        </xdr:cNvSpPr>
      </xdr:nvSpPr>
      <xdr:spPr bwMode="auto">
        <a:xfrm>
          <a:off x="5467350" y="1504950"/>
          <a:ext cx="2333625" cy="866775"/>
        </a:xfrm>
        <a:prstGeom prst="wedgeRoundRectCallout">
          <a:avLst>
            <a:gd name="adj1" fmla="val -39835"/>
            <a:gd name="adj2" fmla="val 86173"/>
            <a:gd name="adj3" fmla="val 16667"/>
          </a:avLst>
        </a:prstGeom>
        <a:solidFill>
          <a:srgbClr val="FFFFFF"/>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0" anchor="ctr"/>
        <a:lstStyle/>
        <a:p>
          <a:pPr algn="l" rtl="0">
            <a:lnSpc>
              <a:spcPts val="1100"/>
            </a:lnSpc>
            <a:defRPr sz="1000"/>
          </a:pPr>
          <a:r>
            <a:rPr lang="ja-JP" altLang="en-US" sz="900" b="0" i="0" u="none" strike="noStrike" baseline="0">
              <a:solidFill>
                <a:srgbClr val="000000"/>
              </a:solidFill>
              <a:latin typeface="ＭＳ Ｐゴシック"/>
              <a:ea typeface="ＭＳ Ｐゴシック"/>
            </a:rPr>
            <a:t>様式２－７「保育児童名簿」に記載の児童にかかる保育料収入総額を記載ください。</a:t>
          </a:r>
        </a:p>
        <a:p>
          <a:pPr algn="l" rtl="0">
            <a:lnSpc>
              <a:spcPts val="1100"/>
            </a:lnSpc>
            <a:defRPr sz="1000"/>
          </a:pPr>
          <a:r>
            <a:rPr lang="ja-JP" altLang="en-US" sz="900" b="1" i="0" u="none" strike="noStrike" baseline="0">
              <a:solidFill>
                <a:srgbClr val="FF0000"/>
              </a:solidFill>
              <a:latin typeface="ＭＳ Ｐゴシック"/>
              <a:ea typeface="ＭＳ Ｐゴシック"/>
            </a:rPr>
            <a:t>（１人当たりの保育料が１か月当たり１０，０００円未満の場合は、</a:t>
          </a:r>
          <a:r>
            <a:rPr lang="ja-JP" altLang="en-US" sz="900" b="1" i="0" u="sng" strike="noStrike" baseline="0">
              <a:solidFill>
                <a:srgbClr val="FF0000"/>
              </a:solidFill>
              <a:latin typeface="ＭＳ Ｐゴシック"/>
              <a:ea typeface="ＭＳ Ｐゴシック"/>
            </a:rPr>
            <a:t>補助対象外</a:t>
          </a:r>
          <a:r>
            <a:rPr lang="ja-JP" altLang="en-US" sz="900" b="1" i="0" u="none" strike="noStrike" baseline="0">
              <a:solidFill>
                <a:srgbClr val="FF0000"/>
              </a:solidFill>
              <a:latin typeface="ＭＳ Ｐゴシック"/>
              <a:ea typeface="ＭＳ Ｐゴシック"/>
            </a:rPr>
            <a:t>となります。）</a:t>
          </a:r>
        </a:p>
      </xdr:txBody>
    </xdr:sp>
    <xdr:clientData fPrintsWithSheet="0"/>
  </xdr:oneCellAnchor>
  <xdr:oneCellAnchor>
    <xdr:from>
      <xdr:col>11</xdr:col>
      <xdr:colOff>228600</xdr:colOff>
      <xdr:row>14</xdr:row>
      <xdr:rowOff>9525</xdr:rowOff>
    </xdr:from>
    <xdr:ext cx="1762125" cy="238125"/>
    <xdr:sp macro="" textlink="">
      <xdr:nvSpPr>
        <xdr:cNvPr id="7" name="AutoShape 5">
          <a:extLst>
            <a:ext uri="{FF2B5EF4-FFF2-40B4-BE49-F238E27FC236}">
              <a16:creationId xmlns:a16="http://schemas.microsoft.com/office/drawing/2014/main" id="{F7AE3649-FFAD-4866-B711-FFEE2896A91F}"/>
            </a:ext>
          </a:extLst>
        </xdr:cNvPr>
        <xdr:cNvSpPr>
          <a:spLocks noChangeArrowheads="1"/>
        </xdr:cNvSpPr>
      </xdr:nvSpPr>
      <xdr:spPr bwMode="auto">
        <a:xfrm>
          <a:off x="6496050" y="3267075"/>
          <a:ext cx="1762125" cy="238125"/>
        </a:xfrm>
        <a:prstGeom prst="wedgeRoundRectCallout">
          <a:avLst>
            <a:gd name="adj1" fmla="val 4056"/>
            <a:gd name="adj2" fmla="val -130000"/>
            <a:gd name="adj3" fmla="val 16667"/>
          </a:avLst>
        </a:prstGeom>
        <a:solidFill>
          <a:srgbClr val="FFFFFF"/>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0" anchor="ctr"/>
        <a:lstStyle/>
        <a:p>
          <a:pPr algn="ctr" rtl="0">
            <a:defRPr sz="1000"/>
          </a:pPr>
          <a:r>
            <a:rPr lang="ja-JP" altLang="en-US" sz="900" b="0" i="0" u="none" strike="noStrike" baseline="0">
              <a:solidFill>
                <a:srgbClr val="000000"/>
              </a:solidFill>
              <a:latin typeface="ＭＳ Ｐゴシック"/>
              <a:ea typeface="ＭＳ Ｐゴシック"/>
            </a:rPr>
            <a:t>入力不要です。印刷されません</a:t>
          </a:r>
        </a:p>
      </xdr:txBody>
    </xdr:sp>
    <xdr:clientData fPrintsWithSheet="0"/>
  </xdr:oneCellAnchor>
  <xdr:oneCellAnchor>
    <xdr:from>
      <xdr:col>7</xdr:col>
      <xdr:colOff>1066800</xdr:colOff>
      <xdr:row>36</xdr:row>
      <xdr:rowOff>47626</xdr:rowOff>
    </xdr:from>
    <xdr:ext cx="4667250" cy="542924"/>
    <xdr:sp macro="" textlink="">
      <xdr:nvSpPr>
        <xdr:cNvPr id="8" name="AutoShape 14">
          <a:extLst>
            <a:ext uri="{FF2B5EF4-FFF2-40B4-BE49-F238E27FC236}">
              <a16:creationId xmlns:a16="http://schemas.microsoft.com/office/drawing/2014/main" id="{50B39423-4288-4602-9D98-BECC0BCA9856}"/>
            </a:ext>
          </a:extLst>
        </xdr:cNvPr>
        <xdr:cNvSpPr>
          <a:spLocks noChangeArrowheads="1"/>
        </xdr:cNvSpPr>
      </xdr:nvSpPr>
      <xdr:spPr bwMode="auto">
        <a:xfrm>
          <a:off x="1066800" y="8305801"/>
          <a:ext cx="4667250" cy="542924"/>
        </a:xfrm>
        <a:prstGeom prst="wedgeRoundRectCallout">
          <a:avLst>
            <a:gd name="adj1" fmla="val -37420"/>
            <a:gd name="adj2" fmla="val -248641"/>
            <a:gd name="adj3" fmla="val 16667"/>
          </a:avLst>
        </a:prstGeom>
        <a:solidFill>
          <a:schemeClr val="bg1"/>
        </a:solidFill>
        <a:ln w="9525" algn="ctr">
          <a:solidFill>
            <a:srgbClr xmlns:mc="http://schemas.openxmlformats.org/markup-compatibility/2006" xmlns:a14="http://schemas.microsoft.com/office/drawing/2010/main" val="FF0000" mc:Ignorable="a14" a14:legacySpreadsheetColorIndex="10"/>
          </a:solidFill>
          <a:miter lim="800000"/>
          <a:headEnd/>
          <a:tailEnd/>
        </a:ln>
        <a:effectLst/>
      </xdr:spPr>
      <xdr:txBody>
        <a:bodyPr vertOverflow="clip" wrap="square" lIns="27432" tIns="18288" rIns="0" bIns="0" anchor="ctr" upright="1"/>
        <a:lstStyle/>
        <a:p>
          <a:pPr algn="l" rtl="0">
            <a:lnSpc>
              <a:spcPts val="1100"/>
            </a:lnSpc>
            <a:defRPr sz="1000"/>
          </a:pPr>
          <a:r>
            <a:rPr lang="ja-JP" altLang="ja-JP" sz="1000" b="0" i="0" baseline="0">
              <a:effectLst/>
              <a:latin typeface="+mn-lt"/>
              <a:ea typeface="+mn-ea"/>
              <a:cs typeface="+mn-cs"/>
            </a:rPr>
            <a:t>その他の費用には、借入元金（支払利息は除く。）の返済、土地購入費等の資本取引に係る費用及び保育士等職員の給食費、支払利息等の保育外費用を除く。</a:t>
          </a:r>
          <a:endParaRPr lang="ja-JP" altLang="en-US" sz="1000" b="0" i="0" u="none" strike="noStrike" baseline="0">
            <a:solidFill>
              <a:srgbClr val="FF0000"/>
            </a:solidFill>
            <a:latin typeface="ＭＳ Ｐゴシック"/>
            <a:ea typeface="ＭＳ Ｐゴシック"/>
          </a:endParaRPr>
        </a:p>
      </xdr:txBody>
    </xdr:sp>
    <xdr:clientData fPrintsWithSheet="0"/>
  </xdr:oneCellAnchor>
  <xdr:twoCellAnchor>
    <xdr:from>
      <xdr:col>9</xdr:col>
      <xdr:colOff>263337</xdr:colOff>
      <xdr:row>32</xdr:row>
      <xdr:rowOff>114620</xdr:rowOff>
    </xdr:from>
    <xdr:to>
      <xdr:col>13</xdr:col>
      <xdr:colOff>189940</xdr:colOff>
      <xdr:row>35</xdr:row>
      <xdr:rowOff>109577</xdr:rowOff>
    </xdr:to>
    <xdr:sp macro="" textlink="">
      <xdr:nvSpPr>
        <xdr:cNvPr id="9" name="角丸四角形 10">
          <a:extLst>
            <a:ext uri="{FF2B5EF4-FFF2-40B4-BE49-F238E27FC236}">
              <a16:creationId xmlns:a16="http://schemas.microsoft.com/office/drawing/2014/main" id="{65D05DCD-D268-4199-9FCC-F5E33DC001E4}"/>
            </a:ext>
          </a:extLst>
        </xdr:cNvPr>
        <xdr:cNvSpPr/>
      </xdr:nvSpPr>
      <xdr:spPr bwMode="auto">
        <a:xfrm>
          <a:off x="12196801" y="7979549"/>
          <a:ext cx="4253675" cy="688921"/>
        </a:xfrm>
        <a:prstGeom prst="roundRect">
          <a:avLst/>
        </a:prstGeom>
        <a:solidFill>
          <a:schemeClr val="accent5">
            <a:lumMod val="20000"/>
            <a:lumOff val="80000"/>
          </a:schemeClr>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xdr:spPr>
      <xdr:txBody>
        <a:bodyPr vertOverflow="clip" horzOverflow="clip" wrap="square" lIns="18288" tIns="0" rIns="0" bIns="0" rtlCol="0" anchor="ctr" upright="1"/>
        <a:lstStyle/>
        <a:p>
          <a:pPr algn="l"/>
          <a:r>
            <a:rPr kumimoji="1" lang="ja-JP" altLang="en-US" sz="1100" b="1"/>
            <a:t>委託給与の場合は、必ず</a:t>
          </a:r>
          <a:r>
            <a:rPr kumimoji="1" lang="ja-JP" altLang="en-US" sz="1100" b="1">
              <a:solidFill>
                <a:srgbClr val="FF0000"/>
              </a:solidFill>
            </a:rPr>
            <a:t>消費税を除いた金額</a:t>
          </a:r>
          <a:r>
            <a:rPr kumimoji="1" lang="ja-JP" altLang="en-US" sz="1100" b="1"/>
            <a:t>を計上してください。</a:t>
          </a:r>
          <a:endParaRPr kumimoji="1" lang="en-US" altLang="ja-JP" sz="1100" b="1"/>
        </a:p>
        <a:p>
          <a:pPr algn="l"/>
          <a:r>
            <a:rPr kumimoji="1" lang="en-US" altLang="ja-JP" sz="1100" b="1"/>
            <a:t>※</a:t>
          </a:r>
          <a:r>
            <a:rPr kumimoji="1" lang="ja-JP" altLang="en-US" sz="1100" b="1"/>
            <a:t>補助対象経費となるのは税抜額のみ</a:t>
          </a:r>
        </a:p>
      </xdr:txBody>
    </xdr:sp>
    <xdr:clientData/>
  </xdr:twoCellAnchor>
  <xdr:oneCellAnchor>
    <xdr:from>
      <xdr:col>11</xdr:col>
      <xdr:colOff>114300</xdr:colOff>
      <xdr:row>28</xdr:row>
      <xdr:rowOff>76200</xdr:rowOff>
    </xdr:from>
    <xdr:ext cx="1762125" cy="619125"/>
    <xdr:sp macro="" textlink="">
      <xdr:nvSpPr>
        <xdr:cNvPr id="10" name="AutoShape 5">
          <a:extLst>
            <a:ext uri="{FF2B5EF4-FFF2-40B4-BE49-F238E27FC236}">
              <a16:creationId xmlns:a16="http://schemas.microsoft.com/office/drawing/2014/main" id="{7720DAEF-F68D-4895-97D3-24E8D264206F}"/>
            </a:ext>
          </a:extLst>
        </xdr:cNvPr>
        <xdr:cNvSpPr>
          <a:spLocks noChangeArrowheads="1"/>
        </xdr:cNvSpPr>
      </xdr:nvSpPr>
      <xdr:spPr bwMode="auto">
        <a:xfrm>
          <a:off x="6381750" y="6543675"/>
          <a:ext cx="1762125" cy="619125"/>
        </a:xfrm>
        <a:prstGeom prst="wedgeRoundRectCallout">
          <a:avLst>
            <a:gd name="adj1" fmla="val -64781"/>
            <a:gd name="adj2" fmla="val -39056"/>
            <a:gd name="adj3" fmla="val 16667"/>
          </a:avLst>
        </a:prstGeom>
        <a:solidFill>
          <a:srgbClr val="FFFFFF"/>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0" anchor="ctr"/>
        <a:lstStyle/>
        <a:p>
          <a:pPr rtl="0"/>
          <a:r>
            <a:rPr lang="ja-JP" altLang="en-US" sz="900" b="0" i="0" u="none" strike="noStrike" baseline="0">
              <a:solidFill>
                <a:srgbClr val="000000"/>
              </a:solidFill>
              <a:latin typeface="ＭＳ Ｐゴシック"/>
              <a:ea typeface="ＭＳ Ｐゴシック"/>
            </a:rPr>
            <a:t>「その他の職員給与」とは、保育所の事務、給食職員等の給与です。</a:t>
          </a:r>
        </a:p>
      </xdr:txBody>
    </xdr:sp>
    <xdr:clientData fPrintsWithSheet="0"/>
  </xdr:oneCellAnchor>
  <xdr:twoCellAnchor>
    <xdr:from>
      <xdr:col>0</xdr:col>
      <xdr:colOff>1200150</xdr:colOff>
      <xdr:row>0</xdr:row>
      <xdr:rowOff>190500</xdr:rowOff>
    </xdr:from>
    <xdr:to>
      <xdr:col>3</xdr:col>
      <xdr:colOff>1112693</xdr:colOff>
      <xdr:row>3</xdr:row>
      <xdr:rowOff>142008</xdr:rowOff>
    </xdr:to>
    <xdr:sp macro="" textlink="">
      <xdr:nvSpPr>
        <xdr:cNvPr id="12" name="テキスト ボックス 11">
          <a:extLst>
            <a:ext uri="{FF2B5EF4-FFF2-40B4-BE49-F238E27FC236}">
              <a16:creationId xmlns:a16="http://schemas.microsoft.com/office/drawing/2014/main" id="{4994A329-B1BD-48E7-8F5F-B084FE54F6E0}"/>
            </a:ext>
          </a:extLst>
        </xdr:cNvPr>
        <xdr:cNvSpPr txBox="1"/>
      </xdr:nvSpPr>
      <xdr:spPr>
        <a:xfrm>
          <a:off x="1200150" y="190500"/>
          <a:ext cx="4779818" cy="86590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3600">
              <a:solidFill>
                <a:srgbClr val="FF0000"/>
              </a:solidFill>
            </a:rPr>
            <a:t>（直営の場合）</a:t>
          </a:r>
        </a:p>
      </xdr:txBody>
    </xdr:sp>
    <xdr:clientData/>
  </xdr:twoCellAnchor>
  <xdr:twoCellAnchor>
    <xdr:from>
      <xdr:col>16</xdr:col>
      <xdr:colOff>323850</xdr:colOff>
      <xdr:row>21</xdr:row>
      <xdr:rowOff>152400</xdr:rowOff>
    </xdr:from>
    <xdr:to>
      <xdr:col>17</xdr:col>
      <xdr:colOff>314325</xdr:colOff>
      <xdr:row>23</xdr:row>
      <xdr:rowOff>104775</xdr:rowOff>
    </xdr:to>
    <xdr:sp macro="" textlink="">
      <xdr:nvSpPr>
        <xdr:cNvPr id="13" name="AutoShape 6">
          <a:extLst>
            <a:ext uri="{FF2B5EF4-FFF2-40B4-BE49-F238E27FC236}">
              <a16:creationId xmlns:a16="http://schemas.microsoft.com/office/drawing/2014/main" id="{B31483F3-F35A-4D14-AAA1-CB8DCBEF5EC0}"/>
            </a:ext>
          </a:extLst>
        </xdr:cNvPr>
        <xdr:cNvSpPr>
          <a:spLocks noChangeArrowheads="1"/>
        </xdr:cNvSpPr>
      </xdr:nvSpPr>
      <xdr:spPr bwMode="auto">
        <a:xfrm>
          <a:off x="12258675" y="5010150"/>
          <a:ext cx="1257300" cy="466725"/>
        </a:xfrm>
        <a:prstGeom prst="wedgeRoundRectCallout">
          <a:avLst>
            <a:gd name="adj1" fmla="val -79370"/>
            <a:gd name="adj2" fmla="val -50000"/>
            <a:gd name="adj3" fmla="val 16667"/>
          </a:avLst>
        </a:prstGeom>
        <a:solidFill>
          <a:srgbClr val="FFFFFF"/>
        </a:solidFill>
        <a:ln w="9525" algn="ctr">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0" anchor="ctr"/>
        <a:lstStyle/>
        <a:p>
          <a:pPr algn="l" rtl="0">
            <a:lnSpc>
              <a:spcPts val="1100"/>
            </a:lnSpc>
            <a:defRPr sz="1000"/>
          </a:pPr>
          <a:r>
            <a:rPr lang="ja-JP" altLang="en-US" sz="1000" b="0" i="0" u="none" strike="noStrike" baseline="0">
              <a:solidFill>
                <a:srgbClr val="000000"/>
              </a:solidFill>
              <a:latin typeface="ＭＳ Ｐゴシック"/>
              <a:ea typeface="ＭＳ Ｐゴシック"/>
            </a:rPr>
            <a:t>様式1-1の総事業費Ａと一致します。</a:t>
          </a:r>
        </a:p>
      </xdr:txBody>
    </xdr:sp>
    <xdr:clientData fPrintsWithSheet="0"/>
  </xdr:twoCellAnchor>
  <xdr:oneCellAnchor>
    <xdr:from>
      <xdr:col>15</xdr:col>
      <xdr:colOff>1724025</xdr:colOff>
      <xdr:row>42</xdr:row>
      <xdr:rowOff>38100</xdr:rowOff>
    </xdr:from>
    <xdr:ext cx="2505075" cy="514350"/>
    <xdr:sp macro="" textlink="">
      <xdr:nvSpPr>
        <xdr:cNvPr id="14" name="AutoShape 7">
          <a:extLst>
            <a:ext uri="{FF2B5EF4-FFF2-40B4-BE49-F238E27FC236}">
              <a16:creationId xmlns:a16="http://schemas.microsoft.com/office/drawing/2014/main" id="{68E4D490-110E-43D5-9040-C8F318153926}"/>
            </a:ext>
          </a:extLst>
        </xdr:cNvPr>
        <xdr:cNvSpPr>
          <a:spLocks noChangeArrowheads="1"/>
        </xdr:cNvSpPr>
      </xdr:nvSpPr>
      <xdr:spPr bwMode="auto">
        <a:xfrm>
          <a:off x="11896725" y="9801225"/>
          <a:ext cx="2505075" cy="514350"/>
        </a:xfrm>
        <a:prstGeom prst="wedgeRoundRectCallout">
          <a:avLst>
            <a:gd name="adj1" fmla="val -65604"/>
            <a:gd name="adj2" fmla="val -50000"/>
            <a:gd name="adj3" fmla="val 16667"/>
          </a:avLst>
        </a:prstGeom>
        <a:solidFill>
          <a:srgbClr val="FFFFFF"/>
        </a:solidFill>
        <a:ln w="9525" algn="ctr">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0" anchor="ctr"/>
        <a:lstStyle/>
        <a:p>
          <a:pPr algn="l" rtl="0">
            <a:lnSpc>
              <a:spcPts val="1100"/>
            </a:lnSpc>
            <a:defRPr sz="1000"/>
          </a:pPr>
          <a:r>
            <a:rPr lang="ja-JP" altLang="en-US" sz="1000" b="1" i="0" u="none" strike="noStrike" baseline="0">
              <a:solidFill>
                <a:srgbClr val="000000"/>
              </a:solidFill>
              <a:latin typeface="ＭＳ Ｐゴシック"/>
              <a:ea typeface="ＭＳ Ｐゴシック"/>
            </a:rPr>
            <a:t>上記、収入の部計（＝様式1-1総事業費Ａ）と一致します。</a:t>
          </a:r>
          <a:endParaRPr lang="en-US" altLang="ja-JP" sz="1000" b="1" i="0" u="none" strike="noStrike" baseline="0">
            <a:solidFill>
              <a:srgbClr val="000000"/>
            </a:solidFill>
            <a:latin typeface="ＭＳ Ｐゴシック"/>
            <a:ea typeface="ＭＳ Ｐゴシック"/>
          </a:endParaRPr>
        </a:p>
      </xdr:txBody>
    </xdr:sp>
    <xdr:clientData fPrintsWithSheet="0"/>
  </xdr:oneCellAnchor>
  <xdr:oneCellAnchor>
    <xdr:from>
      <xdr:col>16</xdr:col>
      <xdr:colOff>104775</xdr:colOff>
      <xdr:row>4</xdr:row>
      <xdr:rowOff>180975</xdr:rowOff>
    </xdr:from>
    <xdr:ext cx="3876675" cy="514350"/>
    <xdr:sp macro="" textlink="">
      <xdr:nvSpPr>
        <xdr:cNvPr id="15" name="AutoShape 5">
          <a:extLst>
            <a:ext uri="{FF2B5EF4-FFF2-40B4-BE49-F238E27FC236}">
              <a16:creationId xmlns:a16="http://schemas.microsoft.com/office/drawing/2014/main" id="{79CBE59D-A979-42E5-91A2-CFFF4223AA19}"/>
            </a:ext>
          </a:extLst>
        </xdr:cNvPr>
        <xdr:cNvSpPr>
          <a:spLocks noChangeArrowheads="1"/>
        </xdr:cNvSpPr>
      </xdr:nvSpPr>
      <xdr:spPr bwMode="auto">
        <a:xfrm>
          <a:off x="12039600" y="866775"/>
          <a:ext cx="3876675" cy="514350"/>
        </a:xfrm>
        <a:prstGeom prst="wedgeRoundRectCallout">
          <a:avLst>
            <a:gd name="adj1" fmla="val -65517"/>
            <a:gd name="adj2" fmla="val 142592"/>
            <a:gd name="adj3" fmla="val 16667"/>
          </a:avLst>
        </a:prstGeom>
        <a:solidFill>
          <a:srgbClr val="FFFFFF"/>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0" anchor="t"/>
        <a:lstStyle/>
        <a:p>
          <a:pPr algn="l" rtl="0">
            <a:lnSpc>
              <a:spcPts val="1100"/>
            </a:lnSpc>
            <a:defRPr sz="1000"/>
          </a:pPr>
          <a:r>
            <a:rPr lang="ja-JP" altLang="en-US" sz="900" b="0" i="0" u="none" strike="noStrike" baseline="0">
              <a:solidFill>
                <a:srgbClr val="000000"/>
              </a:solidFill>
              <a:latin typeface="ＭＳ Ｐゴシック"/>
              <a:ea typeface="ＭＳ Ｐゴシック"/>
            </a:rPr>
            <a:t>病院の収支状況を記入してください。</a:t>
          </a:r>
          <a:endParaRPr lang="en-US" altLang="ja-JP" sz="900" b="0" i="0" u="none" strike="noStrike" baseline="0">
            <a:solidFill>
              <a:srgbClr val="000000"/>
            </a:solidFill>
            <a:latin typeface="ＭＳ Ｐゴシック"/>
            <a:ea typeface="ＭＳ Ｐゴシック"/>
          </a:endParaRPr>
        </a:p>
        <a:p>
          <a:pPr algn="l" rtl="0">
            <a:lnSpc>
              <a:spcPts val="1000"/>
            </a:lnSpc>
            <a:defRPr sz="1000"/>
          </a:pPr>
          <a:r>
            <a:rPr lang="ja-JP" altLang="en-US" sz="900" b="0" i="0" u="none" strike="noStrike" baseline="0">
              <a:solidFill>
                <a:srgbClr val="000000"/>
              </a:solidFill>
              <a:latin typeface="ＭＳ Ｐゴシック"/>
              <a:ea typeface="ＭＳ Ｐゴシック"/>
            </a:rPr>
            <a:t>設置者負担額は自動的に入るように設定しています。</a:t>
          </a:r>
          <a:endParaRPr lang="en-US" altLang="ja-JP" sz="900" b="0" i="0" u="none" strike="noStrike" baseline="0">
            <a:solidFill>
              <a:srgbClr val="000000"/>
            </a:solidFill>
            <a:latin typeface="ＭＳ Ｐゴシック"/>
            <a:ea typeface="ＭＳ Ｐゴシック"/>
          </a:endParaRPr>
        </a:p>
        <a:p>
          <a:pPr algn="l" rtl="0">
            <a:lnSpc>
              <a:spcPts val="1000"/>
            </a:lnSpc>
            <a:defRPr sz="1000"/>
          </a:pPr>
          <a:r>
            <a:rPr lang="ja-JP" altLang="en-US" sz="900" b="0" i="0" u="none" strike="noStrike" baseline="0">
              <a:solidFill>
                <a:srgbClr val="000000"/>
              </a:solidFill>
              <a:latin typeface="ＭＳ Ｐゴシック"/>
              <a:ea typeface="ＭＳ Ｐゴシック"/>
            </a:rPr>
            <a:t>設置者負担額＝総事業費</a:t>
          </a:r>
          <a:r>
            <a:rPr lang="en-US" altLang="ja-JP" sz="900" b="0" i="0" u="none" strike="noStrike" baseline="0">
              <a:solidFill>
                <a:srgbClr val="000000"/>
              </a:solidFill>
              <a:latin typeface="ＭＳ Ｐゴシック"/>
              <a:ea typeface="ＭＳ Ｐゴシック"/>
            </a:rPr>
            <a:t>-</a:t>
          </a:r>
          <a:r>
            <a:rPr lang="ja-JP" altLang="en-US" sz="900" b="0" i="0" u="none" strike="noStrike" baseline="0">
              <a:solidFill>
                <a:srgbClr val="000000"/>
              </a:solidFill>
              <a:latin typeface="ＭＳ Ｐゴシック"/>
              <a:ea typeface="ＭＳ Ｐゴシック"/>
            </a:rPr>
            <a:t>（保育料収入</a:t>
          </a:r>
          <a:r>
            <a:rPr lang="en-US" altLang="ja-JP" sz="900" b="0" i="0" u="none" strike="noStrike" baseline="0">
              <a:solidFill>
                <a:srgbClr val="000000"/>
              </a:solidFill>
              <a:latin typeface="ＭＳ Ｐゴシック"/>
              <a:ea typeface="ＭＳ Ｐゴシック"/>
            </a:rPr>
            <a:t>+</a:t>
          </a:r>
          <a:r>
            <a:rPr lang="ja-JP" altLang="en-US" sz="900" b="0" i="0" u="none" strike="noStrike" baseline="0">
              <a:solidFill>
                <a:srgbClr val="000000"/>
              </a:solidFill>
              <a:latin typeface="ＭＳ Ｐゴシック"/>
              <a:ea typeface="ＭＳ Ｐゴシック"/>
            </a:rPr>
            <a:t>県補助金収入</a:t>
          </a:r>
          <a:r>
            <a:rPr lang="en-US" altLang="ja-JP" sz="900" b="0" i="0" u="none" strike="noStrike" baseline="0">
              <a:solidFill>
                <a:srgbClr val="000000"/>
              </a:solidFill>
              <a:latin typeface="ＭＳ Ｐゴシック"/>
              <a:ea typeface="ＭＳ Ｐゴシック"/>
            </a:rPr>
            <a:t>+</a:t>
          </a:r>
          <a:r>
            <a:rPr lang="ja-JP" altLang="en-US" sz="900" b="0" i="0" u="none" strike="noStrike" baseline="0">
              <a:solidFill>
                <a:srgbClr val="000000"/>
              </a:solidFill>
              <a:latin typeface="ＭＳ Ｐゴシック"/>
              <a:ea typeface="ＭＳ Ｐゴシック"/>
            </a:rPr>
            <a:t>その他収入）</a:t>
          </a:r>
          <a:endParaRPr lang="en-US" altLang="ja-JP" sz="900" b="0" i="0" u="none" strike="noStrike" baseline="0">
            <a:solidFill>
              <a:srgbClr val="000000"/>
            </a:solidFill>
            <a:latin typeface="ＭＳ Ｐゴシック"/>
            <a:ea typeface="ＭＳ Ｐゴシック"/>
          </a:endParaRPr>
        </a:p>
        <a:p>
          <a:pPr algn="l" rtl="0">
            <a:lnSpc>
              <a:spcPts val="1000"/>
            </a:lnSpc>
            <a:defRPr sz="1000"/>
          </a:pPr>
          <a:endParaRPr lang="en-US" altLang="ja-JP" sz="900" b="0" i="0" u="none" strike="noStrike" baseline="0">
            <a:solidFill>
              <a:srgbClr val="000000"/>
            </a:solidFill>
            <a:latin typeface="ＭＳ Ｐゴシック"/>
            <a:ea typeface="ＭＳ Ｐゴシック"/>
          </a:endParaRPr>
        </a:p>
      </xdr:txBody>
    </xdr:sp>
    <xdr:clientData fPrintsWithSheet="0"/>
  </xdr:oneCellAnchor>
  <xdr:oneCellAnchor>
    <xdr:from>
      <xdr:col>17</xdr:col>
      <xdr:colOff>600075</xdr:colOff>
      <xdr:row>7</xdr:row>
      <xdr:rowOff>133350</xdr:rowOff>
    </xdr:from>
    <xdr:ext cx="2333625" cy="866775"/>
    <xdr:sp macro="" textlink="">
      <xdr:nvSpPr>
        <xdr:cNvPr id="16" name="AutoShape 5">
          <a:extLst>
            <a:ext uri="{FF2B5EF4-FFF2-40B4-BE49-F238E27FC236}">
              <a16:creationId xmlns:a16="http://schemas.microsoft.com/office/drawing/2014/main" id="{E7A3287B-D078-48F7-BA19-3FF0CEB24979}"/>
            </a:ext>
          </a:extLst>
        </xdr:cNvPr>
        <xdr:cNvSpPr>
          <a:spLocks noChangeArrowheads="1"/>
        </xdr:cNvSpPr>
      </xdr:nvSpPr>
      <xdr:spPr bwMode="auto">
        <a:xfrm>
          <a:off x="13801725" y="1504950"/>
          <a:ext cx="2333625" cy="866775"/>
        </a:xfrm>
        <a:prstGeom prst="wedgeRoundRectCallout">
          <a:avLst>
            <a:gd name="adj1" fmla="val -39835"/>
            <a:gd name="adj2" fmla="val 86173"/>
            <a:gd name="adj3" fmla="val 16667"/>
          </a:avLst>
        </a:prstGeom>
        <a:solidFill>
          <a:srgbClr val="FFFFFF"/>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0" anchor="ctr"/>
        <a:lstStyle/>
        <a:p>
          <a:pPr algn="l" rtl="0">
            <a:lnSpc>
              <a:spcPts val="1100"/>
            </a:lnSpc>
            <a:defRPr sz="1000"/>
          </a:pPr>
          <a:r>
            <a:rPr lang="ja-JP" altLang="en-US" sz="900" b="0" i="0" u="none" strike="noStrike" baseline="0">
              <a:solidFill>
                <a:srgbClr val="000000"/>
              </a:solidFill>
              <a:latin typeface="ＭＳ Ｐゴシック"/>
              <a:ea typeface="ＭＳ Ｐゴシック"/>
            </a:rPr>
            <a:t>様式２－７「保育児童名簿」に記載の児童にかかる保育料収入総額を記載ください。</a:t>
          </a:r>
        </a:p>
        <a:p>
          <a:pPr algn="l" rtl="0">
            <a:lnSpc>
              <a:spcPts val="1100"/>
            </a:lnSpc>
            <a:defRPr sz="1000"/>
          </a:pPr>
          <a:r>
            <a:rPr lang="ja-JP" altLang="en-US" sz="900" b="1" i="0" u="none" strike="noStrike" baseline="0">
              <a:solidFill>
                <a:srgbClr val="FF0000"/>
              </a:solidFill>
              <a:latin typeface="ＭＳ Ｐゴシック"/>
              <a:ea typeface="ＭＳ Ｐゴシック"/>
            </a:rPr>
            <a:t>（１人当たりの保育料が１か月当たり１０，０００円未満の場合は、</a:t>
          </a:r>
          <a:r>
            <a:rPr lang="ja-JP" altLang="en-US" sz="900" b="1" i="0" u="sng" strike="noStrike" baseline="0">
              <a:solidFill>
                <a:srgbClr val="FF0000"/>
              </a:solidFill>
              <a:latin typeface="ＭＳ Ｐゴシック"/>
              <a:ea typeface="ＭＳ Ｐゴシック"/>
            </a:rPr>
            <a:t>補助対象外</a:t>
          </a:r>
          <a:r>
            <a:rPr lang="ja-JP" altLang="en-US" sz="900" b="1" i="0" u="none" strike="noStrike" baseline="0">
              <a:solidFill>
                <a:srgbClr val="FF0000"/>
              </a:solidFill>
              <a:latin typeface="ＭＳ Ｐゴシック"/>
              <a:ea typeface="ＭＳ Ｐゴシック"/>
            </a:rPr>
            <a:t>となります。）</a:t>
          </a:r>
        </a:p>
      </xdr:txBody>
    </xdr:sp>
    <xdr:clientData fPrintsWithSheet="0"/>
  </xdr:oneCellAnchor>
  <xdr:oneCellAnchor>
    <xdr:from>
      <xdr:col>18</xdr:col>
      <xdr:colOff>228600</xdr:colOff>
      <xdr:row>14</xdr:row>
      <xdr:rowOff>9525</xdr:rowOff>
    </xdr:from>
    <xdr:ext cx="1762125" cy="238125"/>
    <xdr:sp macro="" textlink="">
      <xdr:nvSpPr>
        <xdr:cNvPr id="17" name="AutoShape 5">
          <a:extLst>
            <a:ext uri="{FF2B5EF4-FFF2-40B4-BE49-F238E27FC236}">
              <a16:creationId xmlns:a16="http://schemas.microsoft.com/office/drawing/2014/main" id="{915EC698-2145-40CE-B085-B2674133CC82}"/>
            </a:ext>
          </a:extLst>
        </xdr:cNvPr>
        <xdr:cNvSpPr>
          <a:spLocks noChangeArrowheads="1"/>
        </xdr:cNvSpPr>
      </xdr:nvSpPr>
      <xdr:spPr bwMode="auto">
        <a:xfrm>
          <a:off x="14830425" y="3267075"/>
          <a:ext cx="1762125" cy="238125"/>
        </a:xfrm>
        <a:prstGeom prst="wedgeRoundRectCallout">
          <a:avLst>
            <a:gd name="adj1" fmla="val 4056"/>
            <a:gd name="adj2" fmla="val -130000"/>
            <a:gd name="adj3" fmla="val 16667"/>
          </a:avLst>
        </a:prstGeom>
        <a:solidFill>
          <a:srgbClr val="FFFFFF"/>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0" anchor="ctr"/>
        <a:lstStyle/>
        <a:p>
          <a:pPr algn="ctr" rtl="0">
            <a:defRPr sz="1000"/>
          </a:pPr>
          <a:r>
            <a:rPr lang="ja-JP" altLang="en-US" sz="900" b="0" i="0" u="none" strike="noStrike" baseline="0">
              <a:solidFill>
                <a:srgbClr val="000000"/>
              </a:solidFill>
              <a:latin typeface="ＭＳ Ｐゴシック"/>
              <a:ea typeface="ＭＳ Ｐゴシック"/>
            </a:rPr>
            <a:t>入力不要です。印刷されません</a:t>
          </a:r>
        </a:p>
      </xdr:txBody>
    </xdr:sp>
    <xdr:clientData fPrintsWithSheet="0"/>
  </xdr:oneCellAnchor>
  <xdr:oneCellAnchor>
    <xdr:from>
      <xdr:col>14</xdr:col>
      <xdr:colOff>1066800</xdr:colOff>
      <xdr:row>36</xdr:row>
      <xdr:rowOff>47626</xdr:rowOff>
    </xdr:from>
    <xdr:ext cx="4667250" cy="542924"/>
    <xdr:sp macro="" textlink="">
      <xdr:nvSpPr>
        <xdr:cNvPr id="19" name="AutoShape 14">
          <a:extLst>
            <a:ext uri="{FF2B5EF4-FFF2-40B4-BE49-F238E27FC236}">
              <a16:creationId xmlns:a16="http://schemas.microsoft.com/office/drawing/2014/main" id="{7F734C9C-BC3A-4D8B-A385-B010E96B0F94}"/>
            </a:ext>
          </a:extLst>
        </xdr:cNvPr>
        <xdr:cNvSpPr>
          <a:spLocks noChangeArrowheads="1"/>
        </xdr:cNvSpPr>
      </xdr:nvSpPr>
      <xdr:spPr bwMode="auto">
        <a:xfrm>
          <a:off x="9401175" y="8305801"/>
          <a:ext cx="4667250" cy="542924"/>
        </a:xfrm>
        <a:prstGeom prst="wedgeRoundRectCallout">
          <a:avLst>
            <a:gd name="adj1" fmla="val -37420"/>
            <a:gd name="adj2" fmla="val -248641"/>
            <a:gd name="adj3" fmla="val 16667"/>
          </a:avLst>
        </a:prstGeom>
        <a:solidFill>
          <a:schemeClr val="bg1"/>
        </a:solidFill>
        <a:ln w="9525" algn="ctr">
          <a:solidFill>
            <a:srgbClr xmlns:mc="http://schemas.openxmlformats.org/markup-compatibility/2006" xmlns:a14="http://schemas.microsoft.com/office/drawing/2010/main" val="FF0000" mc:Ignorable="a14" a14:legacySpreadsheetColorIndex="10"/>
          </a:solidFill>
          <a:miter lim="800000"/>
          <a:headEnd/>
          <a:tailEnd/>
        </a:ln>
        <a:effectLst/>
      </xdr:spPr>
      <xdr:txBody>
        <a:bodyPr vertOverflow="clip" wrap="square" lIns="27432" tIns="18288" rIns="0" bIns="0" anchor="ctr" upright="1"/>
        <a:lstStyle/>
        <a:p>
          <a:pPr algn="l" rtl="0">
            <a:lnSpc>
              <a:spcPts val="1100"/>
            </a:lnSpc>
            <a:defRPr sz="1000"/>
          </a:pPr>
          <a:r>
            <a:rPr lang="ja-JP" altLang="ja-JP" sz="1000" b="0" i="0" baseline="0">
              <a:effectLst/>
              <a:latin typeface="+mn-lt"/>
              <a:ea typeface="+mn-ea"/>
              <a:cs typeface="+mn-cs"/>
            </a:rPr>
            <a:t>その他の費用には、借入元金（支払利息は除く。）の返済、土地購入費等の資本取引に係る費用及び保育士等職員の給食費、支払利息等の保育外費用を除く。</a:t>
          </a:r>
          <a:endParaRPr lang="ja-JP" altLang="en-US" sz="1000" b="0" i="0" u="none" strike="noStrike" baseline="0">
            <a:solidFill>
              <a:srgbClr val="FF0000"/>
            </a:solidFill>
            <a:latin typeface="ＭＳ Ｐゴシック"/>
            <a:ea typeface="ＭＳ Ｐゴシック"/>
          </a:endParaRPr>
        </a:p>
      </xdr:txBody>
    </xdr:sp>
    <xdr:clientData fPrintsWithSheet="0"/>
  </xdr:oneCellAnchor>
  <xdr:oneCellAnchor>
    <xdr:from>
      <xdr:col>18</xdr:col>
      <xdr:colOff>114300</xdr:colOff>
      <xdr:row>28</xdr:row>
      <xdr:rowOff>76200</xdr:rowOff>
    </xdr:from>
    <xdr:ext cx="1762125" cy="619125"/>
    <xdr:sp macro="" textlink="">
      <xdr:nvSpPr>
        <xdr:cNvPr id="21" name="AutoShape 5">
          <a:extLst>
            <a:ext uri="{FF2B5EF4-FFF2-40B4-BE49-F238E27FC236}">
              <a16:creationId xmlns:a16="http://schemas.microsoft.com/office/drawing/2014/main" id="{04A3848F-4DB6-41F4-BBFC-ACD88B700E02}"/>
            </a:ext>
          </a:extLst>
        </xdr:cNvPr>
        <xdr:cNvSpPr>
          <a:spLocks noChangeArrowheads="1"/>
        </xdr:cNvSpPr>
      </xdr:nvSpPr>
      <xdr:spPr bwMode="auto">
        <a:xfrm>
          <a:off x="14716125" y="6543675"/>
          <a:ext cx="1762125" cy="619125"/>
        </a:xfrm>
        <a:prstGeom prst="wedgeRoundRectCallout">
          <a:avLst>
            <a:gd name="adj1" fmla="val -64781"/>
            <a:gd name="adj2" fmla="val -39056"/>
            <a:gd name="adj3" fmla="val 16667"/>
          </a:avLst>
        </a:prstGeom>
        <a:solidFill>
          <a:srgbClr val="FFFFFF"/>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0" anchor="ctr"/>
        <a:lstStyle/>
        <a:p>
          <a:pPr rtl="0"/>
          <a:r>
            <a:rPr lang="ja-JP" altLang="en-US" sz="900" b="0" i="0" u="none" strike="noStrike" baseline="0">
              <a:solidFill>
                <a:srgbClr val="000000"/>
              </a:solidFill>
              <a:latin typeface="ＭＳ Ｐゴシック"/>
              <a:ea typeface="ＭＳ Ｐゴシック"/>
            </a:rPr>
            <a:t>「その他の職員給与」とは、保育所の事務、給食職員等の給与です。</a:t>
          </a:r>
        </a:p>
      </xdr:txBody>
    </xdr:sp>
    <xdr:clientData fPrintsWithSheet="0"/>
  </xdr:oneCellAnchor>
  <xdr:twoCellAnchor>
    <xdr:from>
      <xdr:col>7</xdr:col>
      <xdr:colOff>1274109</xdr:colOff>
      <xdr:row>0</xdr:row>
      <xdr:rowOff>208429</xdr:rowOff>
    </xdr:from>
    <xdr:to>
      <xdr:col>10</xdr:col>
      <xdr:colOff>1186652</xdr:colOff>
      <xdr:row>3</xdr:row>
      <xdr:rowOff>159937</xdr:rowOff>
    </xdr:to>
    <xdr:sp macro="" textlink="">
      <xdr:nvSpPr>
        <xdr:cNvPr id="22" name="テキスト ボックス 21">
          <a:extLst>
            <a:ext uri="{FF2B5EF4-FFF2-40B4-BE49-F238E27FC236}">
              <a16:creationId xmlns:a16="http://schemas.microsoft.com/office/drawing/2014/main" id="{A2BFE29C-3BBB-4B96-8DAD-311D92E477FD}"/>
            </a:ext>
          </a:extLst>
        </xdr:cNvPr>
        <xdr:cNvSpPr txBox="1"/>
      </xdr:nvSpPr>
      <xdr:spPr>
        <a:xfrm>
          <a:off x="9611285" y="208429"/>
          <a:ext cx="4775896" cy="85918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3600">
              <a:solidFill>
                <a:srgbClr val="FF0000"/>
              </a:solidFill>
            </a:rPr>
            <a:t>（全面委託の場合）</a:t>
          </a:r>
        </a:p>
      </xdr:txBody>
    </xdr:sp>
    <xdr:clientData/>
  </xdr:twoCellAnchor>
  <xdr:twoCellAnchor>
    <xdr:from>
      <xdr:col>14</xdr:col>
      <xdr:colOff>1160318</xdr:colOff>
      <xdr:row>0</xdr:row>
      <xdr:rowOff>190500</xdr:rowOff>
    </xdr:from>
    <xdr:to>
      <xdr:col>17</xdr:col>
      <xdr:colOff>1074899</xdr:colOff>
      <xdr:row>3</xdr:row>
      <xdr:rowOff>132839</xdr:rowOff>
    </xdr:to>
    <xdr:sp macro="" textlink="">
      <xdr:nvSpPr>
        <xdr:cNvPr id="23" name="テキスト ボックス 22">
          <a:extLst>
            <a:ext uri="{FF2B5EF4-FFF2-40B4-BE49-F238E27FC236}">
              <a16:creationId xmlns:a16="http://schemas.microsoft.com/office/drawing/2014/main" id="{621EE84F-22B5-4634-9180-E42187CDE006}"/>
            </a:ext>
          </a:extLst>
        </xdr:cNvPr>
        <xdr:cNvSpPr txBox="1"/>
      </xdr:nvSpPr>
      <xdr:spPr>
        <a:xfrm>
          <a:off x="17820409" y="190500"/>
          <a:ext cx="4780990" cy="87752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3600">
              <a:solidFill>
                <a:srgbClr val="FF0000"/>
              </a:solidFill>
            </a:rPr>
            <a:t>（一部委託の場合）</a:t>
          </a:r>
        </a:p>
      </xdr:txBody>
    </xdr:sp>
    <xdr:clientData/>
  </xdr:twoCellAnchor>
  <xdr:twoCellAnchor>
    <xdr:from>
      <xdr:col>16</xdr:col>
      <xdr:colOff>128066</xdr:colOff>
      <xdr:row>33</xdr:row>
      <xdr:rowOff>107416</xdr:rowOff>
    </xdr:from>
    <xdr:to>
      <xdr:col>20</xdr:col>
      <xdr:colOff>54670</xdr:colOff>
      <xdr:row>36</xdr:row>
      <xdr:rowOff>102373</xdr:rowOff>
    </xdr:to>
    <xdr:sp macro="" textlink="">
      <xdr:nvSpPr>
        <xdr:cNvPr id="24" name="角丸四角形 10">
          <a:extLst>
            <a:ext uri="{FF2B5EF4-FFF2-40B4-BE49-F238E27FC236}">
              <a16:creationId xmlns:a16="http://schemas.microsoft.com/office/drawing/2014/main" id="{0F76AD8F-DFF2-4654-ACCD-84BE1E223673}"/>
            </a:ext>
          </a:extLst>
        </xdr:cNvPr>
        <xdr:cNvSpPr/>
      </xdr:nvSpPr>
      <xdr:spPr bwMode="auto">
        <a:xfrm>
          <a:off x="20389102" y="8203666"/>
          <a:ext cx="4253675" cy="688921"/>
        </a:xfrm>
        <a:prstGeom prst="roundRect">
          <a:avLst/>
        </a:prstGeom>
        <a:solidFill>
          <a:schemeClr val="accent5">
            <a:lumMod val="20000"/>
            <a:lumOff val="80000"/>
          </a:schemeClr>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xdr:spPr>
      <xdr:txBody>
        <a:bodyPr vertOverflow="clip" horzOverflow="clip" wrap="square" lIns="18288" tIns="0" rIns="0" bIns="0" rtlCol="0" anchor="ctr" upright="1"/>
        <a:lstStyle/>
        <a:p>
          <a:pPr algn="l"/>
          <a:r>
            <a:rPr kumimoji="1" lang="ja-JP" altLang="en-US" sz="1100" b="1"/>
            <a:t>委託給与の場合は、必ず</a:t>
          </a:r>
          <a:r>
            <a:rPr kumimoji="1" lang="ja-JP" altLang="en-US" sz="1100" b="1">
              <a:solidFill>
                <a:srgbClr val="FF0000"/>
              </a:solidFill>
            </a:rPr>
            <a:t>消費税を除いた金額</a:t>
          </a:r>
          <a:r>
            <a:rPr kumimoji="1" lang="ja-JP" altLang="en-US" sz="1100" b="1"/>
            <a:t>を計上してください。</a:t>
          </a:r>
          <a:endParaRPr kumimoji="1" lang="en-US" altLang="ja-JP" sz="1100" b="1"/>
        </a:p>
        <a:p>
          <a:pPr algn="l"/>
          <a:r>
            <a:rPr kumimoji="1" lang="en-US" altLang="ja-JP" sz="1100" b="1"/>
            <a:t>※</a:t>
          </a:r>
          <a:r>
            <a:rPr kumimoji="1" lang="ja-JP" altLang="en-US" sz="1100" b="1"/>
            <a:t>補助対象経費となるのは税抜額のみ</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2</xdr:col>
      <xdr:colOff>0</xdr:colOff>
      <xdr:row>2</xdr:row>
      <xdr:rowOff>457198</xdr:rowOff>
    </xdr:from>
    <xdr:to>
      <xdr:col>3</xdr:col>
      <xdr:colOff>247650</xdr:colOff>
      <xdr:row>4</xdr:row>
      <xdr:rowOff>200024</xdr:rowOff>
    </xdr:to>
    <xdr:sp macro="" textlink="">
      <xdr:nvSpPr>
        <xdr:cNvPr id="15252" name="Line 2">
          <a:extLst>
            <a:ext uri="{FF2B5EF4-FFF2-40B4-BE49-F238E27FC236}">
              <a16:creationId xmlns:a16="http://schemas.microsoft.com/office/drawing/2014/main" id="{9F32EAA3-B83E-4B38-9378-260C649677AF}"/>
            </a:ext>
          </a:extLst>
        </xdr:cNvPr>
        <xdr:cNvSpPr>
          <a:spLocks noChangeShapeType="1"/>
        </xdr:cNvSpPr>
      </xdr:nvSpPr>
      <xdr:spPr bwMode="auto">
        <a:xfrm flipH="1" flipV="1">
          <a:off x="6115050" y="1390648"/>
          <a:ext cx="2495550" cy="65722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112058</xdr:colOff>
      <xdr:row>3</xdr:row>
      <xdr:rowOff>100852</xdr:rowOff>
    </xdr:from>
    <xdr:to>
      <xdr:col>14</xdr:col>
      <xdr:colOff>280147</xdr:colOff>
      <xdr:row>6</xdr:row>
      <xdr:rowOff>235324</xdr:rowOff>
    </xdr:to>
    <xdr:sp macro="" textlink="">
      <xdr:nvSpPr>
        <xdr:cNvPr id="3" name="Oval 2">
          <a:extLst>
            <a:ext uri="{FF2B5EF4-FFF2-40B4-BE49-F238E27FC236}">
              <a16:creationId xmlns:a16="http://schemas.microsoft.com/office/drawing/2014/main" id="{8748083A-7347-4E01-B3B0-6A96945CC3B5}"/>
            </a:ext>
          </a:extLst>
        </xdr:cNvPr>
        <xdr:cNvSpPr>
          <a:spLocks noChangeArrowheads="1"/>
        </xdr:cNvSpPr>
      </xdr:nvSpPr>
      <xdr:spPr bwMode="auto">
        <a:xfrm>
          <a:off x="9502587" y="1490381"/>
          <a:ext cx="7182972" cy="1512796"/>
        </a:xfrm>
        <a:prstGeom prst="ellipse">
          <a:avLst/>
        </a:prstGeom>
        <a:solidFill>
          <a:srgbClr xmlns:mc="http://schemas.openxmlformats.org/markup-compatibility/2006" xmlns:a14="http://schemas.microsoft.com/office/drawing/2010/main" val="CCFFCC" mc:Ignorable="a14" a14:legacySpreadsheetColorIndex="42"/>
        </a:solidFill>
        <a:ln w="28575" algn="ctr">
          <a:solidFill>
            <a:srgbClr xmlns:mc="http://schemas.openxmlformats.org/markup-compatibility/2006" xmlns:a14="http://schemas.microsoft.com/office/drawing/2010/main" val="000000" mc:Ignorable="a14" a14:legacySpreadsheetColorIndex="64"/>
          </a:solidFill>
          <a:prstDash val="sysDot"/>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18288" rIns="36576" bIns="18288" anchor="ctr" upright="1"/>
        <a:lstStyle/>
        <a:p>
          <a:pPr algn="ctr" rtl="0">
            <a:lnSpc>
              <a:spcPts val="1400"/>
            </a:lnSpc>
            <a:defRPr sz="1000"/>
          </a:pPr>
          <a:r>
            <a:rPr lang="ja-JP" altLang="en-US" sz="1200" b="1" i="0" u="none" strike="noStrike" baseline="0">
              <a:solidFill>
                <a:srgbClr val="FF0000"/>
              </a:solidFill>
              <a:latin typeface="ＭＳ Ｐゴシック"/>
              <a:ea typeface="ＭＳ Ｐゴシック"/>
            </a:rPr>
            <a:t>前年度申請された団体で、今年度も補助金を申請する場合は、できるだけ、</a:t>
          </a:r>
          <a:endParaRPr lang="en-US" altLang="ja-JP" sz="1200" b="1" i="0" u="none" strike="noStrike" baseline="0">
            <a:solidFill>
              <a:srgbClr val="FF0000"/>
            </a:solidFill>
            <a:latin typeface="ＭＳ Ｐゴシック"/>
            <a:ea typeface="ＭＳ Ｐゴシック"/>
          </a:endParaRPr>
        </a:p>
        <a:p>
          <a:pPr algn="ctr" rtl="0">
            <a:lnSpc>
              <a:spcPts val="1400"/>
            </a:lnSpc>
            <a:defRPr sz="1000"/>
          </a:pPr>
          <a:r>
            <a:rPr lang="ja-JP" altLang="en-US" sz="1200" b="1" i="0" u="none" strike="noStrike" baseline="0">
              <a:solidFill>
                <a:srgbClr val="FF0000"/>
              </a:solidFill>
              <a:latin typeface="ＭＳ Ｐゴシック"/>
              <a:ea typeface="ＭＳ Ｐゴシック"/>
            </a:rPr>
            <a:t>前年度の補助金振込先と同一としてください。</a:t>
          </a:r>
          <a:endParaRPr lang="en-US" altLang="ja-JP" sz="1200" b="1" i="0" u="none" strike="noStrike" baseline="0">
            <a:solidFill>
              <a:srgbClr val="FF0000"/>
            </a:solidFill>
            <a:latin typeface="ＭＳ Ｐゴシック"/>
            <a:ea typeface="ＭＳ Ｐゴシック"/>
          </a:endParaRPr>
        </a:p>
        <a:p>
          <a:pPr algn="ctr" rtl="0">
            <a:lnSpc>
              <a:spcPts val="1300"/>
            </a:lnSpc>
            <a:defRPr sz="1000"/>
          </a:pPr>
          <a:endParaRPr lang="en-US" altLang="ja-JP" sz="1200" b="1" i="0" u="none" strike="noStrike" baseline="0">
            <a:solidFill>
              <a:srgbClr val="FF0000"/>
            </a:solidFill>
            <a:latin typeface="ＭＳ Ｐゴシック"/>
            <a:ea typeface="ＭＳ Ｐゴシック"/>
          </a:endParaRPr>
        </a:p>
        <a:p>
          <a:pPr algn="ctr" rtl="0">
            <a:lnSpc>
              <a:spcPts val="1300"/>
            </a:lnSpc>
            <a:defRPr sz="1000"/>
          </a:pPr>
          <a:r>
            <a:rPr lang="ja-JP" altLang="en-US" sz="1200" b="1" i="0" u="none" strike="noStrike" baseline="0">
              <a:solidFill>
                <a:srgbClr val="FF0000"/>
              </a:solidFill>
              <a:latin typeface="ＭＳ Ｐゴシック"/>
              <a:ea typeface="ＭＳ Ｐゴシック"/>
            </a:rPr>
            <a:t>今年度から申請される団体若しくは前年度申請された団体で新たな振込先を希望される場合は、債権者登録（変更）の手続きが必要です。</a:t>
          </a:r>
        </a:p>
      </xdr:txBody>
    </xdr:sp>
    <xdr:clientData fPrintsWithSheet="0"/>
  </xdr:twoCellAnchor>
</xdr:wsDr>
</file>

<file path=xl/drawings/drawing16.xml><?xml version="1.0" encoding="utf-8"?>
<xdr:wsDr xmlns:xdr="http://schemas.openxmlformats.org/drawingml/2006/spreadsheetDrawing" xmlns:a="http://schemas.openxmlformats.org/drawingml/2006/main">
  <xdr:twoCellAnchor editAs="oneCell">
    <xdr:from>
      <xdr:col>15</xdr:col>
      <xdr:colOff>31750</xdr:colOff>
      <xdr:row>2</xdr:row>
      <xdr:rowOff>42333</xdr:rowOff>
    </xdr:from>
    <xdr:to>
      <xdr:col>23</xdr:col>
      <xdr:colOff>114562</xdr:colOff>
      <xdr:row>3</xdr:row>
      <xdr:rowOff>183885</xdr:rowOff>
    </xdr:to>
    <xdr:sp macro="" textlink="">
      <xdr:nvSpPr>
        <xdr:cNvPr id="4" name="AutoShape 35">
          <a:extLst>
            <a:ext uri="{FF2B5EF4-FFF2-40B4-BE49-F238E27FC236}">
              <a16:creationId xmlns:a16="http://schemas.microsoft.com/office/drawing/2014/main" id="{0F43D99C-9D6A-4F75-89AA-ADC821B9D490}"/>
            </a:ext>
          </a:extLst>
        </xdr:cNvPr>
        <xdr:cNvSpPr>
          <a:spLocks noChangeArrowheads="1"/>
        </xdr:cNvSpPr>
      </xdr:nvSpPr>
      <xdr:spPr bwMode="auto">
        <a:xfrm>
          <a:off x="8614833" y="582083"/>
          <a:ext cx="4538396" cy="702469"/>
        </a:xfrm>
        <a:prstGeom prst="wedgeRoundRectCallout">
          <a:avLst>
            <a:gd name="adj1" fmla="val -44629"/>
            <a:gd name="adj2" fmla="val 123037"/>
            <a:gd name="adj3" fmla="val 16667"/>
          </a:avLst>
        </a:prstGeom>
        <a:solidFill>
          <a:srgbClr val="FFFFFF"/>
        </a:solidFill>
        <a:ln w="9525" algn="ctr">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36576" tIns="18288" rIns="0" bIns="0" anchor="t"/>
        <a:lstStyle/>
        <a:p>
          <a:pPr algn="l" rtl="0">
            <a:lnSpc>
              <a:spcPts val="1100"/>
            </a:lnSpc>
            <a:defRPr sz="1000"/>
          </a:pPr>
          <a:endParaRPr lang="en-US" altLang="ja-JP" sz="1100" b="0" i="0" u="none" strike="noStrike" baseline="0">
            <a:solidFill>
              <a:srgbClr val="000000"/>
            </a:solidFill>
            <a:latin typeface="ＭＳ Ｐゴシック"/>
            <a:ea typeface="ＭＳ Ｐゴシック"/>
          </a:endParaRPr>
        </a:p>
        <a:p>
          <a:pPr algn="l" rtl="0">
            <a:lnSpc>
              <a:spcPts val="1000"/>
            </a:lnSpc>
            <a:defRPr sz="1000"/>
          </a:pPr>
          <a:r>
            <a:rPr lang="ja-JP" altLang="en-US" sz="1100" b="0" i="0" u="none" strike="noStrike" baseline="0">
              <a:solidFill>
                <a:srgbClr val="000000"/>
              </a:solidFill>
              <a:latin typeface="ＭＳ Ｐゴシック"/>
              <a:ea typeface="ＭＳ Ｐゴシック"/>
            </a:rPr>
            <a:t>☆加算額の運営日（月）数は、様式(</a:t>
          </a:r>
          <a:r>
            <a:rPr lang="en-US" altLang="ja-JP" sz="1100" b="0" i="0" u="none" strike="noStrike" baseline="0">
              <a:solidFill>
                <a:srgbClr val="000000"/>
              </a:solidFill>
              <a:latin typeface="ＭＳ Ｐゴシック"/>
              <a:ea typeface="ＭＳ Ｐゴシック"/>
            </a:rPr>
            <a:t>2</a:t>
          </a:r>
          <a:r>
            <a:rPr lang="ja-JP" altLang="en-US" sz="1100" b="0" i="0" u="none" strike="noStrike" baseline="0">
              <a:solidFill>
                <a:srgbClr val="000000"/>
              </a:solidFill>
              <a:latin typeface="ＭＳ Ｐゴシック"/>
              <a:ea typeface="ＭＳ Ｐゴシック"/>
            </a:rPr>
            <a:t>-</a:t>
          </a:r>
          <a:r>
            <a:rPr lang="en-US" altLang="ja-JP" sz="1100" b="0" i="0" u="none" strike="noStrike" baseline="0">
              <a:solidFill>
                <a:srgbClr val="000000"/>
              </a:solidFill>
              <a:latin typeface="ＭＳ Ｐゴシック"/>
              <a:ea typeface="ＭＳ Ｐゴシック"/>
            </a:rPr>
            <a:t>2</a:t>
          </a:r>
          <a:r>
            <a:rPr lang="ja-JP" altLang="en-US" sz="1100" b="0" i="0" u="none" strike="noStrike" baseline="0">
              <a:solidFill>
                <a:srgbClr val="000000"/>
              </a:solidFill>
              <a:latin typeface="ＭＳ Ｐゴシック"/>
              <a:ea typeface="ＭＳ Ｐゴシック"/>
            </a:rPr>
            <a:t>～</a:t>
          </a:r>
          <a:r>
            <a:rPr lang="en-US" altLang="ja-JP" sz="1100" b="0" i="0" u="none" strike="noStrike" baseline="0">
              <a:solidFill>
                <a:srgbClr val="000000"/>
              </a:solidFill>
              <a:latin typeface="ＭＳ Ｐゴシック"/>
              <a:ea typeface="ＭＳ Ｐゴシック"/>
            </a:rPr>
            <a:t>6</a:t>
          </a:r>
          <a:r>
            <a:rPr lang="ja-JP" altLang="en-US" sz="1100" b="0" i="0" u="none" strike="noStrike" baseline="0">
              <a:solidFill>
                <a:srgbClr val="000000"/>
              </a:solidFill>
              <a:latin typeface="ＭＳ Ｐゴシック"/>
              <a:ea typeface="ＭＳ Ｐゴシック"/>
            </a:rPr>
            <a:t>)計画表の合計回数等と一致。</a:t>
          </a:r>
          <a:endParaRPr lang="en-US" altLang="ja-JP" sz="1100" b="0" i="0" u="none" strike="noStrike" baseline="0">
            <a:solidFill>
              <a:srgbClr val="000000"/>
            </a:solidFill>
            <a:latin typeface="ＭＳ Ｐゴシック"/>
            <a:ea typeface="ＭＳ Ｐゴシック"/>
          </a:endParaRPr>
        </a:p>
        <a:p>
          <a:pPr algn="l" rtl="0">
            <a:lnSpc>
              <a:spcPts val="1100"/>
            </a:lnSpc>
            <a:defRPr sz="1000"/>
          </a:pPr>
          <a:r>
            <a:rPr lang="en-US" altLang="ja-JP" sz="1100" b="0" i="0" u="none" strike="noStrike" baseline="0">
              <a:solidFill>
                <a:srgbClr val="000000"/>
              </a:solidFill>
              <a:latin typeface="ＭＳ Ｐゴシック"/>
              <a:ea typeface="ＭＳ Ｐゴシック"/>
            </a:rPr>
            <a:t> </a:t>
          </a:r>
        </a:p>
        <a:p>
          <a:pPr algn="l" rtl="0">
            <a:lnSpc>
              <a:spcPts val="1000"/>
            </a:lnSpc>
            <a:defRPr sz="1000"/>
          </a:pPr>
          <a:r>
            <a:rPr lang="ja-JP" altLang="en-US" sz="1100" b="0" i="0" u="none" strike="noStrike" baseline="0">
              <a:solidFill>
                <a:srgbClr val="FF0000"/>
              </a:solidFill>
              <a:latin typeface="ＭＳ Ｐゴシック"/>
              <a:ea typeface="ＭＳ Ｐゴシック"/>
            </a:rPr>
            <a:t>先に様式２－２から２－６に入力してください。入力後に反映されます。</a:t>
          </a:r>
          <a:endParaRPr lang="ja-JP" altLang="en-US" sz="1100" b="0" i="0" u="sng" strike="noStrike" baseline="0">
            <a:solidFill>
              <a:srgbClr val="FF0000"/>
            </a:solidFill>
            <a:latin typeface="ＭＳ Ｐゴシック"/>
            <a:ea typeface="ＭＳ Ｐゴシック"/>
          </a:endParaRPr>
        </a:p>
        <a:p>
          <a:pPr algn="l" rtl="0">
            <a:lnSpc>
              <a:spcPts val="1100"/>
            </a:lnSpc>
            <a:defRPr sz="1000"/>
          </a:pPr>
          <a:endParaRPr lang="ja-JP" altLang="en-US" sz="1000" b="0" i="0" u="sng" strike="noStrike" baseline="0">
            <a:solidFill>
              <a:srgbClr val="FF0000"/>
            </a:solidFill>
            <a:latin typeface="ＭＳ Ｐゴシック"/>
            <a:ea typeface="ＭＳ Ｐゴシック"/>
          </a:endParaRPr>
        </a:p>
      </xdr:txBody>
    </xdr:sp>
    <xdr:clientData fPrintsWithSheet="0"/>
  </xdr:twoCellAnchor>
  <xdr:twoCellAnchor editAs="oneCell">
    <xdr:from>
      <xdr:col>3</xdr:col>
      <xdr:colOff>624416</xdr:colOff>
      <xdr:row>13</xdr:row>
      <xdr:rowOff>42334</xdr:rowOff>
    </xdr:from>
    <xdr:to>
      <xdr:col>6</xdr:col>
      <xdr:colOff>457200</xdr:colOff>
      <xdr:row>23</xdr:row>
      <xdr:rowOff>46565</xdr:rowOff>
    </xdr:to>
    <xdr:sp macro="" textlink="">
      <xdr:nvSpPr>
        <xdr:cNvPr id="5" name="AutoShape 35">
          <a:extLst>
            <a:ext uri="{FF2B5EF4-FFF2-40B4-BE49-F238E27FC236}">
              <a16:creationId xmlns:a16="http://schemas.microsoft.com/office/drawing/2014/main" id="{A930D846-0503-44FF-A539-C93F3502A5B7}"/>
            </a:ext>
          </a:extLst>
        </xdr:cNvPr>
        <xdr:cNvSpPr>
          <a:spLocks noChangeArrowheads="1"/>
        </xdr:cNvSpPr>
      </xdr:nvSpPr>
      <xdr:spPr bwMode="auto">
        <a:xfrm>
          <a:off x="2137833" y="4603751"/>
          <a:ext cx="2002367" cy="1195914"/>
        </a:xfrm>
        <a:prstGeom prst="wedgeRoundRectCallout">
          <a:avLst>
            <a:gd name="adj1" fmla="val -14784"/>
            <a:gd name="adj2" fmla="val -101703"/>
            <a:gd name="adj3" fmla="val 16667"/>
          </a:avLst>
        </a:prstGeom>
        <a:solidFill>
          <a:srgbClr val="FFFFFF"/>
        </a:solidFill>
        <a:ln w="9525" algn="ctr">
          <a:solidFill>
            <a:srgbClr xmlns:mc="http://schemas.openxmlformats.org/markup-compatibility/2006" xmlns:a14="http://schemas.microsoft.com/office/drawing/2010/main" val="FF0000" mc:Ignorable="a14" a14:legacySpreadsheetColorIndex="10"/>
          </a:solidFill>
          <a:miter lim="800000"/>
          <a:headEnd/>
          <a:tailEnd/>
        </a:ln>
      </xdr:spPr>
      <xdr:txBody>
        <a:bodyPr/>
        <a:lstStyle/>
        <a:p>
          <a:pPr>
            <a:lnSpc>
              <a:spcPts val="1300"/>
            </a:lnSpc>
          </a:pPr>
          <a:r>
            <a:rPr lang="ja-JP" altLang="en-US">
              <a:solidFill>
                <a:sysClr val="windowText" lastClr="000000"/>
              </a:solidFill>
            </a:rPr>
            <a:t>別記収支予算書の保育士等職員給与（様式</a:t>
          </a:r>
          <a:r>
            <a:rPr lang="en-US" altLang="ja-JP">
              <a:solidFill>
                <a:sysClr val="windowText" lastClr="000000"/>
              </a:solidFill>
            </a:rPr>
            <a:t>1-3</a:t>
          </a:r>
          <a:r>
            <a:rPr lang="ja-JP" altLang="en-US">
              <a:solidFill>
                <a:sysClr val="windowText" lastClr="000000"/>
              </a:solidFill>
            </a:rPr>
            <a:t>保育士等職員給与費計と一致）から別記収支予算書の補助対象児童にかかる保育料収入を差し引いたと額となります。</a:t>
          </a:r>
        </a:p>
      </xdr:txBody>
    </xdr:sp>
    <xdr:clientData fPrintsWithSheet="0"/>
  </xdr:twoCellAnchor>
  <xdr:twoCellAnchor editAs="oneCell">
    <xdr:from>
      <xdr:col>7</xdr:col>
      <xdr:colOff>52916</xdr:colOff>
      <xdr:row>13</xdr:row>
      <xdr:rowOff>84666</xdr:rowOff>
    </xdr:from>
    <xdr:to>
      <xdr:col>10</xdr:col>
      <xdr:colOff>520700</xdr:colOff>
      <xdr:row>25</xdr:row>
      <xdr:rowOff>95250</xdr:rowOff>
    </xdr:to>
    <xdr:sp macro="" textlink="">
      <xdr:nvSpPr>
        <xdr:cNvPr id="8" name="AutoShape 35">
          <a:extLst>
            <a:ext uri="{FF2B5EF4-FFF2-40B4-BE49-F238E27FC236}">
              <a16:creationId xmlns:a16="http://schemas.microsoft.com/office/drawing/2014/main" id="{790C1DA0-ED66-4EAD-AA81-41EB8F175E82}"/>
            </a:ext>
          </a:extLst>
        </xdr:cNvPr>
        <xdr:cNvSpPr>
          <a:spLocks noChangeArrowheads="1"/>
        </xdr:cNvSpPr>
      </xdr:nvSpPr>
      <xdr:spPr bwMode="auto">
        <a:xfrm>
          <a:off x="4360333" y="4646083"/>
          <a:ext cx="2002367" cy="1534584"/>
        </a:xfrm>
        <a:prstGeom prst="wedgeRoundRectCallout">
          <a:avLst>
            <a:gd name="adj1" fmla="val -14784"/>
            <a:gd name="adj2" fmla="val -101703"/>
            <a:gd name="adj3" fmla="val 16667"/>
          </a:avLst>
        </a:prstGeom>
        <a:solidFill>
          <a:srgbClr val="FFFFFF"/>
        </a:solidFill>
        <a:ln w="9525" algn="ctr">
          <a:solidFill>
            <a:srgbClr xmlns:mc="http://schemas.openxmlformats.org/markup-compatibility/2006" xmlns:a14="http://schemas.microsoft.com/office/drawing/2010/main" val="FF0000" mc:Ignorable="a14" a14:legacySpreadsheetColorIndex="10"/>
          </a:solidFill>
          <a:miter lim="800000"/>
          <a:headEnd/>
          <a:tailEnd/>
        </a:ln>
      </xdr:spPr>
      <xdr:txBody>
        <a:bodyPr/>
        <a:lstStyle/>
        <a:p>
          <a:pPr>
            <a:lnSpc>
              <a:spcPts val="1300"/>
            </a:lnSpc>
          </a:pPr>
          <a:r>
            <a:rPr lang="ja-JP" altLang="en-US">
              <a:solidFill>
                <a:sysClr val="windowText" lastClr="000000"/>
              </a:solidFill>
            </a:rPr>
            <a:t>２４，０００円に保育月数及び種別毎の保育児童数を乗じた額。</a:t>
          </a:r>
          <a:endParaRPr lang="en-US" altLang="ja-JP">
            <a:solidFill>
              <a:sysClr val="windowText" lastClr="000000"/>
            </a:solidFill>
          </a:endParaRPr>
        </a:p>
        <a:p>
          <a:pPr>
            <a:lnSpc>
              <a:spcPts val="1200"/>
            </a:lnSpc>
          </a:pPr>
          <a:r>
            <a:rPr lang="ja-JP" altLang="en-US">
              <a:solidFill>
                <a:sysClr val="windowText" lastClr="000000"/>
              </a:solidFill>
            </a:rPr>
            <a:t>保育児童数</a:t>
          </a:r>
          <a:endParaRPr lang="en-US" altLang="ja-JP">
            <a:solidFill>
              <a:sysClr val="windowText" lastClr="000000"/>
            </a:solidFill>
          </a:endParaRPr>
        </a:p>
        <a:p>
          <a:pPr>
            <a:lnSpc>
              <a:spcPts val="1200"/>
            </a:lnSpc>
          </a:pPr>
          <a:r>
            <a:rPr lang="ja-JP" altLang="en-US">
              <a:solidFill>
                <a:sysClr val="windowText" lastClr="000000"/>
              </a:solidFill>
            </a:rPr>
            <a:t>Ａ型特例：１人</a:t>
          </a:r>
          <a:endParaRPr lang="en-US" altLang="ja-JP">
            <a:solidFill>
              <a:sysClr val="windowText" lastClr="000000"/>
            </a:solidFill>
          </a:endParaRPr>
        </a:p>
        <a:p>
          <a:pPr>
            <a:lnSpc>
              <a:spcPts val="1200"/>
            </a:lnSpc>
          </a:pPr>
          <a:r>
            <a:rPr lang="ja-JP" altLang="en-US">
              <a:solidFill>
                <a:sysClr val="windowText" lastClr="000000"/>
              </a:solidFill>
            </a:rPr>
            <a:t>Ａ型：４人</a:t>
          </a:r>
          <a:endParaRPr lang="en-US" altLang="ja-JP">
            <a:solidFill>
              <a:sysClr val="windowText" lastClr="000000"/>
            </a:solidFill>
          </a:endParaRPr>
        </a:p>
        <a:p>
          <a:pPr>
            <a:lnSpc>
              <a:spcPts val="1300"/>
            </a:lnSpc>
          </a:pPr>
          <a:r>
            <a:rPr lang="ja-JP" altLang="en-US">
              <a:solidFill>
                <a:sysClr val="windowText" lastClr="000000"/>
              </a:solidFill>
            </a:rPr>
            <a:t>Ｂ型：１０人</a:t>
          </a:r>
          <a:endParaRPr lang="en-US" altLang="ja-JP">
            <a:solidFill>
              <a:sysClr val="windowText" lastClr="000000"/>
            </a:solidFill>
          </a:endParaRPr>
        </a:p>
        <a:p>
          <a:pPr>
            <a:lnSpc>
              <a:spcPts val="1200"/>
            </a:lnSpc>
          </a:pPr>
          <a:r>
            <a:rPr lang="ja-JP" altLang="en-US">
              <a:solidFill>
                <a:sysClr val="windowText" lastClr="000000"/>
              </a:solidFill>
            </a:rPr>
            <a:t>Ｂ型特例：１８人</a:t>
          </a: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editAs="oneCell">
    <xdr:from>
      <xdr:col>11</xdr:col>
      <xdr:colOff>152400</xdr:colOff>
      <xdr:row>11</xdr:row>
      <xdr:rowOff>185737</xdr:rowOff>
    </xdr:from>
    <xdr:to>
      <xdr:col>15</xdr:col>
      <xdr:colOff>190500</xdr:colOff>
      <xdr:row>16</xdr:row>
      <xdr:rowOff>133350</xdr:rowOff>
    </xdr:to>
    <xdr:sp macro="" textlink="">
      <xdr:nvSpPr>
        <xdr:cNvPr id="2049" name="AutoShape 1">
          <a:extLst>
            <a:ext uri="{FF2B5EF4-FFF2-40B4-BE49-F238E27FC236}">
              <a16:creationId xmlns:a16="http://schemas.microsoft.com/office/drawing/2014/main" id="{425DC311-A9E5-47DA-B46E-2388875593A3}"/>
            </a:ext>
          </a:extLst>
        </xdr:cNvPr>
        <xdr:cNvSpPr>
          <a:spLocks noChangeArrowheads="1"/>
        </xdr:cNvSpPr>
      </xdr:nvSpPr>
      <xdr:spPr bwMode="auto">
        <a:xfrm>
          <a:off x="6877050" y="2709862"/>
          <a:ext cx="2781300" cy="1090613"/>
        </a:xfrm>
        <a:prstGeom prst="wedgeRoundRectCallout">
          <a:avLst>
            <a:gd name="adj1" fmla="val -77309"/>
            <a:gd name="adj2" fmla="val 90886"/>
            <a:gd name="adj3" fmla="val 16667"/>
          </a:avLst>
        </a:prstGeom>
        <a:solidFill>
          <a:srgbClr val="FF99CC"/>
        </a:solidFill>
        <a:ln w="9525">
          <a:solidFill>
            <a:srgbClr val="000000"/>
          </a:solidFill>
          <a:miter lim="800000"/>
          <a:headEnd/>
          <a:tailEnd/>
        </a:ln>
      </xdr:spPr>
      <xdr:txBody>
        <a:bodyPr vertOverflow="clip" wrap="square" lIns="27432" tIns="18288" rIns="0" bIns="0" anchor="ctr"/>
        <a:lstStyle/>
        <a:p>
          <a:pPr algn="l" rtl="0">
            <a:lnSpc>
              <a:spcPts val="1200"/>
            </a:lnSpc>
            <a:defRPr sz="1000"/>
          </a:pPr>
          <a:r>
            <a:rPr lang="ja-JP" altLang="en-US" sz="1000" b="0" i="0" u="none" strike="noStrike" baseline="0">
              <a:solidFill>
                <a:srgbClr val="000000"/>
              </a:solidFill>
              <a:latin typeface="ＭＳ Ｐゴシック"/>
              <a:ea typeface="ＭＳ Ｐゴシック"/>
            </a:rPr>
            <a:t>住所は、代表者名が理事長等法人代表者の場合は、法人所在地に、院長等病院代表者の場合は、病院所在地になります。</a:t>
          </a:r>
          <a:endParaRPr lang="en-US" altLang="ja-JP" sz="1000" b="0" i="0" u="none" strike="noStrike" baseline="0">
            <a:solidFill>
              <a:srgbClr val="000000"/>
            </a:solidFill>
            <a:latin typeface="ＭＳ Ｐゴシック"/>
            <a:ea typeface="ＭＳ Ｐゴシック"/>
          </a:endParaRPr>
        </a:p>
        <a:p>
          <a:pPr algn="l" rtl="0">
            <a:lnSpc>
              <a:spcPts val="1100"/>
            </a:lnSpc>
            <a:defRPr sz="1000"/>
          </a:pPr>
          <a:r>
            <a:rPr lang="ja-JP" altLang="en-US" sz="1000" b="0" i="0" u="none" strike="noStrike" baseline="0">
              <a:solidFill>
                <a:srgbClr val="000000"/>
              </a:solidFill>
              <a:latin typeface="ＭＳ Ｐゴシック"/>
              <a:ea typeface="+mn-ea"/>
            </a:rPr>
            <a:t>また、代表者が理事長等法人代表者の場合は、病院名を（）書きで記載しています。</a:t>
          </a:r>
          <a:endParaRPr lang="en-US" altLang="ja-JP" sz="1000" b="0" i="0" u="none" strike="noStrike" baseline="0">
            <a:solidFill>
              <a:srgbClr val="000000"/>
            </a:solidFill>
            <a:latin typeface="ＭＳ Ｐゴシック"/>
            <a:ea typeface="ＭＳ Ｐゴシック"/>
          </a:endParaRPr>
        </a:p>
      </xdr:txBody>
    </xdr:sp>
    <xdr:clientData fPrintsWithSheet="0"/>
  </xdr:twoCellAnchor>
  <xdr:twoCellAnchor>
    <xdr:from>
      <xdr:col>11</xdr:col>
      <xdr:colOff>161925</xdr:colOff>
      <xdr:row>8</xdr:row>
      <xdr:rowOff>47625</xdr:rowOff>
    </xdr:from>
    <xdr:to>
      <xdr:col>13</xdr:col>
      <xdr:colOff>619125</xdr:colOff>
      <xdr:row>10</xdr:row>
      <xdr:rowOff>142875</xdr:rowOff>
    </xdr:to>
    <xdr:sp macro="" textlink="">
      <xdr:nvSpPr>
        <xdr:cNvPr id="2051" name="AutoShape 3">
          <a:extLst>
            <a:ext uri="{FF2B5EF4-FFF2-40B4-BE49-F238E27FC236}">
              <a16:creationId xmlns:a16="http://schemas.microsoft.com/office/drawing/2014/main" id="{71175D31-F173-49D4-9DC5-E3BE842A1B38}"/>
            </a:ext>
          </a:extLst>
        </xdr:cNvPr>
        <xdr:cNvSpPr>
          <a:spLocks noChangeArrowheads="1"/>
        </xdr:cNvSpPr>
      </xdr:nvSpPr>
      <xdr:spPr bwMode="auto">
        <a:xfrm>
          <a:off x="7086600" y="1676400"/>
          <a:ext cx="1828800" cy="552450"/>
        </a:xfrm>
        <a:prstGeom prst="wedgeRoundRectCallout">
          <a:avLst>
            <a:gd name="adj1" fmla="val -82815"/>
            <a:gd name="adj2" fmla="val 12685"/>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0" anchor="t"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文書番号を記入される場合は、こちらに直接入力ください。</a:t>
          </a:r>
        </a:p>
        <a:p>
          <a:pPr algn="l" rtl="0">
            <a:lnSpc>
              <a:spcPts val="1000"/>
            </a:lnSpc>
            <a:defRPr sz="1000"/>
          </a:pPr>
          <a:r>
            <a:rPr lang="ja-JP" altLang="en-US" sz="1000" b="0" i="0" u="none" strike="noStrike" baseline="0">
              <a:solidFill>
                <a:srgbClr val="000000"/>
              </a:solidFill>
              <a:latin typeface="ＭＳ Ｐゴシック"/>
              <a:ea typeface="ＭＳ Ｐゴシック"/>
            </a:rPr>
            <a:t>（必須ではありません。）</a:t>
          </a:r>
        </a:p>
      </xdr:txBody>
    </xdr:sp>
    <xdr:clientData fPrintsWithSheet="0"/>
  </xdr:twoCellAnchor>
  <xdr:twoCellAnchor>
    <xdr:from>
      <xdr:col>9</xdr:col>
      <xdr:colOff>600073</xdr:colOff>
      <xdr:row>41</xdr:row>
      <xdr:rowOff>104775</xdr:rowOff>
    </xdr:from>
    <xdr:to>
      <xdr:col>13</xdr:col>
      <xdr:colOff>466724</xdr:colOff>
      <xdr:row>48</xdr:row>
      <xdr:rowOff>85724</xdr:rowOff>
    </xdr:to>
    <xdr:sp macro="" textlink="">
      <xdr:nvSpPr>
        <xdr:cNvPr id="5" name="角丸四角形 1">
          <a:extLst>
            <a:ext uri="{FF2B5EF4-FFF2-40B4-BE49-F238E27FC236}">
              <a16:creationId xmlns:a16="http://schemas.microsoft.com/office/drawing/2014/main" id="{D49E6A33-C1EB-4D1B-95DC-36F6C7D7B86E}"/>
            </a:ext>
          </a:extLst>
        </xdr:cNvPr>
        <xdr:cNvSpPr/>
      </xdr:nvSpPr>
      <xdr:spPr>
        <a:xfrm>
          <a:off x="5514973" y="9210675"/>
          <a:ext cx="3048001" cy="1647824"/>
        </a:xfrm>
        <a:prstGeom prst="roundRect">
          <a:avLst/>
        </a:prstGeom>
        <a:solidFill>
          <a:schemeClr val="accent6">
            <a:lumMod val="20000"/>
            <a:lumOff val="80000"/>
          </a:schemeClr>
        </a:solidFill>
        <a:ln>
          <a:solidFill>
            <a:schemeClr val="accent6">
              <a:lumMod val="75000"/>
            </a:schemeClr>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rtl="0">
            <a:lnSpc>
              <a:spcPts val="1600"/>
            </a:lnSpc>
          </a:pPr>
          <a:r>
            <a:rPr lang="ja-JP" altLang="ja-JP" sz="1100" b="0" i="0" baseline="0">
              <a:solidFill>
                <a:schemeClr val="dk1"/>
              </a:solidFill>
              <a:effectLst/>
              <a:latin typeface="Meiryo UI" panose="020B0604030504040204" pitchFamily="50" charset="-128"/>
              <a:ea typeface="Meiryo UI" panose="020B0604030504040204" pitchFamily="50" charset="-128"/>
              <a:cs typeface="+mn-cs"/>
            </a:rPr>
            <a:t>提出</a:t>
          </a:r>
          <a:r>
            <a:rPr lang="ja-JP" altLang="en-US" sz="1100" b="0" i="0" baseline="0">
              <a:solidFill>
                <a:schemeClr val="dk1"/>
              </a:solidFill>
              <a:effectLst/>
              <a:latin typeface="Meiryo UI" panose="020B0604030504040204" pitchFamily="50" charset="-128"/>
              <a:ea typeface="Meiryo UI" panose="020B0604030504040204" pitchFamily="50" charset="-128"/>
              <a:cs typeface="+mn-cs"/>
            </a:rPr>
            <a:t>する</a:t>
          </a:r>
          <a:r>
            <a:rPr lang="ja-JP" altLang="ja-JP" sz="1100" b="0" i="0" baseline="0">
              <a:solidFill>
                <a:schemeClr val="dk1"/>
              </a:solidFill>
              <a:effectLst/>
              <a:latin typeface="Meiryo UI" panose="020B0604030504040204" pitchFamily="50" charset="-128"/>
              <a:ea typeface="Meiryo UI" panose="020B0604030504040204" pitchFamily="50" charset="-128"/>
              <a:cs typeface="+mn-cs"/>
            </a:rPr>
            <a:t>書類</a:t>
          </a:r>
          <a:r>
            <a:rPr lang="ja-JP" altLang="en-US" sz="1100" b="0" i="0" baseline="0">
              <a:solidFill>
                <a:schemeClr val="dk1"/>
              </a:solidFill>
              <a:effectLst/>
              <a:latin typeface="Meiryo UI" panose="020B0604030504040204" pitchFamily="50" charset="-128"/>
              <a:ea typeface="Meiryo UI" panose="020B0604030504040204" pitchFamily="50" charset="-128"/>
              <a:cs typeface="+mn-cs"/>
            </a:rPr>
            <a:t>は </a:t>
          </a:r>
          <a:r>
            <a:rPr lang="en-US" altLang="ja-JP" sz="1100" b="1" i="0" baseline="0">
              <a:solidFill>
                <a:srgbClr val="FF0000"/>
              </a:solidFill>
              <a:effectLst/>
              <a:latin typeface="Meiryo UI" panose="020B0604030504040204" pitchFamily="50" charset="-128"/>
              <a:ea typeface="Meiryo UI" panose="020B0604030504040204" pitchFamily="50" charset="-128"/>
              <a:cs typeface="+mn-cs"/>
            </a:rPr>
            <a:t>B</a:t>
          </a:r>
          <a:r>
            <a:rPr lang="ja-JP" altLang="en-US" sz="1100" b="1" i="0" baseline="0">
              <a:solidFill>
                <a:srgbClr val="FF0000"/>
              </a:solidFill>
              <a:effectLst/>
              <a:latin typeface="Meiryo UI" panose="020B0604030504040204" pitchFamily="50" charset="-128"/>
              <a:ea typeface="Meiryo UI" panose="020B0604030504040204" pitchFamily="50" charset="-128"/>
              <a:cs typeface="+mn-cs"/>
            </a:rPr>
            <a:t>列に</a:t>
          </a:r>
          <a:r>
            <a:rPr lang="ja-JP" altLang="ja-JP" sz="1100" b="1" i="0" baseline="0">
              <a:solidFill>
                <a:srgbClr val="FF0000"/>
              </a:solidFill>
              <a:effectLst/>
              <a:latin typeface="Meiryo UI" panose="020B0604030504040204" pitchFamily="50" charset="-128"/>
              <a:ea typeface="Meiryo UI" panose="020B0604030504040204" pitchFamily="50" charset="-128"/>
              <a:cs typeface="+mn-cs"/>
            </a:rPr>
            <a:t>「</a:t>
          </a:r>
          <a:r>
            <a:rPr lang="ja-JP" altLang="en-US" sz="1100" b="1" i="0" baseline="0">
              <a:solidFill>
                <a:sysClr val="windowText" lastClr="000000"/>
              </a:solidFill>
              <a:effectLst/>
              <a:latin typeface="Meiryo UI" panose="020B0604030504040204" pitchFamily="50" charset="-128"/>
              <a:ea typeface="Meiryo UI" panose="020B0604030504040204" pitchFamily="50" charset="-128"/>
              <a:cs typeface="+mn-cs"/>
            </a:rPr>
            <a:t>○</a:t>
          </a:r>
          <a:r>
            <a:rPr lang="ja-JP" altLang="ja-JP" sz="1100" b="1" i="0" baseline="0">
              <a:solidFill>
                <a:srgbClr val="FF0000"/>
              </a:solidFill>
              <a:effectLst/>
              <a:latin typeface="Meiryo UI" panose="020B0604030504040204" pitchFamily="50" charset="-128"/>
              <a:ea typeface="Meiryo UI" panose="020B0604030504040204" pitchFamily="50" charset="-128"/>
              <a:cs typeface="+mn-cs"/>
            </a:rPr>
            <a:t>」を</a:t>
          </a:r>
          <a:r>
            <a:rPr lang="ja-JP" altLang="en-US" sz="1100" b="1" i="0" baseline="0">
              <a:solidFill>
                <a:srgbClr val="FF0000"/>
              </a:solidFill>
              <a:effectLst/>
              <a:latin typeface="Meiryo UI" panose="020B0604030504040204" pitchFamily="50" charset="-128"/>
              <a:ea typeface="Meiryo UI" panose="020B0604030504040204" pitchFamily="50" charset="-128"/>
              <a:cs typeface="+mn-cs"/>
            </a:rPr>
            <a:t>入力</a:t>
          </a:r>
          <a:r>
            <a:rPr lang="ja-JP" altLang="en-US" sz="1100" b="0" i="0" baseline="0">
              <a:solidFill>
                <a:schemeClr val="dk1"/>
              </a:solidFill>
              <a:effectLst/>
              <a:latin typeface="Meiryo UI" panose="020B0604030504040204" pitchFamily="50" charset="-128"/>
              <a:ea typeface="Meiryo UI" panose="020B0604030504040204" pitchFamily="50" charset="-128"/>
              <a:cs typeface="+mn-cs"/>
            </a:rPr>
            <a:t>し</a:t>
          </a:r>
          <a:r>
            <a:rPr lang="ja-JP" altLang="ja-JP" sz="1100" b="0" i="0" baseline="0">
              <a:solidFill>
                <a:schemeClr val="dk1"/>
              </a:solidFill>
              <a:effectLst/>
              <a:latin typeface="Meiryo UI" panose="020B0604030504040204" pitchFamily="50" charset="-128"/>
              <a:ea typeface="Meiryo UI" panose="020B0604030504040204" pitchFamily="50" charset="-128"/>
              <a:cs typeface="+mn-cs"/>
            </a:rPr>
            <a:t>てください。</a:t>
          </a:r>
          <a:endParaRPr lang="ja-JP" altLang="ja-JP">
            <a:effectLst/>
            <a:latin typeface="Meiryo UI" panose="020B0604030504040204" pitchFamily="50" charset="-128"/>
            <a:ea typeface="Meiryo UI" panose="020B0604030504040204" pitchFamily="50" charset="-128"/>
          </a:endParaRPr>
        </a:p>
        <a:p>
          <a:pPr rtl="0">
            <a:lnSpc>
              <a:spcPts val="800"/>
            </a:lnSpc>
          </a:pPr>
          <a:endParaRPr lang="en-US" altLang="ja-JP" sz="1100" b="0" i="0" baseline="0">
            <a:solidFill>
              <a:schemeClr val="dk1"/>
            </a:solidFill>
            <a:effectLst/>
            <a:latin typeface="Meiryo UI" panose="020B0604030504040204" pitchFamily="50" charset="-128"/>
            <a:ea typeface="Meiryo UI" panose="020B0604030504040204" pitchFamily="50" charset="-128"/>
            <a:cs typeface="+mn-cs"/>
          </a:endParaRPr>
        </a:p>
        <a:p>
          <a:pPr rtl="0">
            <a:lnSpc>
              <a:spcPts val="1600"/>
            </a:lnSpc>
          </a:pPr>
          <a:r>
            <a:rPr lang="ja-JP" altLang="en-US" sz="1100" b="0" i="0" baseline="0">
              <a:solidFill>
                <a:schemeClr val="dk1"/>
              </a:solidFill>
              <a:effectLst/>
              <a:latin typeface="Meiryo UI" panose="020B0604030504040204" pitchFamily="50" charset="-128"/>
              <a:ea typeface="Meiryo UI" panose="020B0604030504040204" pitchFamily="50" charset="-128"/>
              <a:cs typeface="+mn-cs"/>
            </a:rPr>
            <a:t>なお、</a:t>
          </a:r>
          <a:r>
            <a:rPr lang="ja-JP" altLang="ja-JP" sz="1100" b="0" i="0" u="sng" baseline="0">
              <a:solidFill>
                <a:schemeClr val="dk1"/>
              </a:solidFill>
              <a:effectLst/>
              <a:latin typeface="Meiryo UI" panose="020B0604030504040204" pitchFamily="50" charset="-128"/>
              <a:ea typeface="Meiryo UI" panose="020B0604030504040204" pitchFamily="50" charset="-128"/>
              <a:cs typeface="+mn-cs"/>
            </a:rPr>
            <a:t>保育所運営事業を委託している場合は、</a:t>
          </a:r>
          <a:r>
            <a:rPr lang="ja-JP" altLang="en-US" sz="1100" b="0" i="0" u="sng" baseline="0">
              <a:solidFill>
                <a:schemeClr val="dk1"/>
              </a:solidFill>
              <a:effectLst/>
              <a:latin typeface="Meiryo UI" panose="020B0604030504040204" pitchFamily="50" charset="-128"/>
              <a:ea typeface="Meiryo UI" panose="020B0604030504040204" pitchFamily="50" charset="-128"/>
              <a:cs typeface="+mn-cs"/>
            </a:rPr>
            <a:t>委託契約書の写しを提出</a:t>
          </a:r>
          <a:r>
            <a:rPr lang="ja-JP" altLang="en-US" sz="1100" b="0" i="0" baseline="0">
              <a:solidFill>
                <a:schemeClr val="dk1"/>
              </a:solidFill>
              <a:effectLst/>
              <a:latin typeface="Meiryo UI" panose="020B0604030504040204" pitchFamily="50" charset="-128"/>
              <a:ea typeface="Meiryo UI" panose="020B0604030504040204" pitchFamily="50" charset="-128"/>
              <a:cs typeface="+mn-cs"/>
            </a:rPr>
            <a:t>してください。</a:t>
          </a:r>
          <a:endParaRPr lang="en-US" altLang="ja-JP" sz="1100" b="0" i="0" baseline="0">
            <a:solidFill>
              <a:schemeClr val="dk1"/>
            </a:solidFill>
            <a:effectLst/>
            <a:latin typeface="Meiryo UI" panose="020B0604030504040204" pitchFamily="50" charset="-128"/>
            <a:ea typeface="Meiryo UI" panose="020B0604030504040204" pitchFamily="50" charset="-128"/>
            <a:cs typeface="+mn-cs"/>
          </a:endParaRPr>
        </a:p>
        <a:p>
          <a:pPr rtl="0">
            <a:lnSpc>
              <a:spcPts val="800"/>
            </a:lnSpc>
          </a:pPr>
          <a:endParaRPr lang="en-US" altLang="ja-JP" sz="1100" b="0" i="0" baseline="0">
            <a:solidFill>
              <a:schemeClr val="dk1"/>
            </a:solidFill>
            <a:effectLst/>
            <a:latin typeface="Meiryo UI" panose="020B0604030504040204" pitchFamily="50" charset="-128"/>
            <a:ea typeface="Meiryo UI" panose="020B0604030504040204" pitchFamily="50" charset="-128"/>
            <a:cs typeface="+mn-cs"/>
          </a:endParaRPr>
        </a:p>
        <a:p>
          <a:pPr rtl="0">
            <a:lnSpc>
              <a:spcPts val="1600"/>
            </a:lnSpc>
          </a:pPr>
          <a:r>
            <a:rPr lang="ja-JP" altLang="en-US" sz="1100" b="0" i="0" baseline="0">
              <a:solidFill>
                <a:schemeClr val="dk1"/>
              </a:solidFill>
              <a:effectLst/>
              <a:latin typeface="Meiryo UI" panose="020B0604030504040204" pitchFamily="50" charset="-128"/>
              <a:ea typeface="Meiryo UI" panose="020B0604030504040204" pitchFamily="50" charset="-128"/>
              <a:cs typeface="+mn-cs"/>
            </a:rPr>
            <a:t>また、保育施設を設置する病院の </a:t>
          </a:r>
          <a:r>
            <a:rPr lang="ja-JP" altLang="en-US" sz="1100" b="1" i="0" u="sng" baseline="0">
              <a:solidFill>
                <a:schemeClr val="dk1"/>
              </a:solidFill>
              <a:effectLst/>
              <a:latin typeface="Meiryo UI" panose="020B0604030504040204" pitchFamily="50" charset="-128"/>
              <a:ea typeface="Meiryo UI" panose="020B0604030504040204" pitchFamily="50" charset="-128"/>
              <a:cs typeface="+mn-cs"/>
            </a:rPr>
            <a:t>令和５年度の決算書の写し</a:t>
          </a:r>
          <a:r>
            <a:rPr lang="ja-JP" altLang="en-US" sz="1100" b="0" i="0" baseline="0">
              <a:solidFill>
                <a:schemeClr val="dk1"/>
              </a:solidFill>
              <a:effectLst/>
              <a:latin typeface="Meiryo UI" panose="020B0604030504040204" pitchFamily="50" charset="-128"/>
              <a:ea typeface="Meiryo UI" panose="020B0604030504040204" pitchFamily="50" charset="-128"/>
              <a:cs typeface="+mn-cs"/>
            </a:rPr>
            <a:t>を必ず</a:t>
          </a:r>
          <a:r>
            <a:rPr lang="ja-JP" altLang="ja-JP" sz="1100" b="0" i="0" baseline="0">
              <a:solidFill>
                <a:schemeClr val="dk1"/>
              </a:solidFill>
              <a:effectLst/>
              <a:latin typeface="Meiryo UI" panose="020B0604030504040204" pitchFamily="50" charset="-128"/>
              <a:ea typeface="Meiryo UI" panose="020B0604030504040204" pitchFamily="50" charset="-128"/>
              <a:cs typeface="+mn-cs"/>
            </a:rPr>
            <a:t>提出してください。</a:t>
          </a:r>
          <a:endParaRPr lang="ja-JP" altLang="ja-JP">
            <a:effectLst/>
            <a:latin typeface="Meiryo UI" panose="020B0604030504040204" pitchFamily="50" charset="-128"/>
            <a:ea typeface="Meiryo UI" panose="020B0604030504040204" pitchFamily="50" charset="-128"/>
          </a:endParaRPr>
        </a:p>
      </xdr:txBody>
    </xdr:sp>
    <xdr:clientData fPrintsWithSheet="0"/>
  </xdr:twoCellAnchor>
  <xdr:twoCellAnchor>
    <xdr:from>
      <xdr:col>8</xdr:col>
      <xdr:colOff>704850</xdr:colOff>
      <xdr:row>47</xdr:row>
      <xdr:rowOff>123825</xdr:rowOff>
    </xdr:from>
    <xdr:to>
      <xdr:col>9</xdr:col>
      <xdr:colOff>600075</xdr:colOff>
      <xdr:row>52</xdr:row>
      <xdr:rowOff>152400</xdr:rowOff>
    </xdr:to>
    <xdr:sp macro="" textlink="">
      <xdr:nvSpPr>
        <xdr:cNvPr id="6" name="Line 3">
          <a:extLst>
            <a:ext uri="{FF2B5EF4-FFF2-40B4-BE49-F238E27FC236}">
              <a16:creationId xmlns:a16="http://schemas.microsoft.com/office/drawing/2014/main" id="{0C297E95-4C84-4C24-AF36-3F521078E826}"/>
            </a:ext>
          </a:extLst>
        </xdr:cNvPr>
        <xdr:cNvSpPr>
          <a:spLocks noChangeShapeType="1"/>
        </xdr:cNvSpPr>
      </xdr:nvSpPr>
      <xdr:spPr bwMode="auto">
        <a:xfrm flipH="1">
          <a:off x="4448175" y="10658475"/>
          <a:ext cx="1066800" cy="1457325"/>
        </a:xfrm>
        <a:prstGeom prst="line">
          <a:avLst/>
        </a:prstGeom>
        <a:noFill/>
        <a:ln w="25400">
          <a:solidFill>
            <a:srgbClr val="E46C0A"/>
          </a:solidFill>
          <a:round/>
          <a:headEnd/>
          <a:tailEnd type="triangle" w="med" len="med"/>
        </a:ln>
        <a:extLst>
          <a:ext uri="{909E8E84-426E-40DD-AFC4-6F175D3DCCD1}">
            <a14:hiddenFill xmlns:a14="http://schemas.microsoft.com/office/drawing/2010/main">
              <a:noFill/>
            </a14:hiddenFill>
          </a:ext>
        </a:extLst>
      </xdr:spPr>
    </xdr:sp>
    <xdr:clientData fPrintsWithSheet="0"/>
  </xdr:twoCellAnchor>
  <xdr:twoCellAnchor>
    <xdr:from>
      <xdr:col>6</xdr:col>
      <xdr:colOff>19050</xdr:colOff>
      <xdr:row>44</xdr:row>
      <xdr:rowOff>38100</xdr:rowOff>
    </xdr:from>
    <xdr:to>
      <xdr:col>9</xdr:col>
      <xdr:colOff>609600</xdr:colOff>
      <xdr:row>51</xdr:row>
      <xdr:rowOff>142875</xdr:rowOff>
    </xdr:to>
    <xdr:sp macro="" textlink="">
      <xdr:nvSpPr>
        <xdr:cNvPr id="7" name="Line 3">
          <a:extLst>
            <a:ext uri="{FF2B5EF4-FFF2-40B4-BE49-F238E27FC236}">
              <a16:creationId xmlns:a16="http://schemas.microsoft.com/office/drawing/2014/main" id="{FBF5CB2D-B591-433A-9162-013BB205394A}"/>
            </a:ext>
          </a:extLst>
        </xdr:cNvPr>
        <xdr:cNvSpPr>
          <a:spLocks noChangeShapeType="1"/>
        </xdr:cNvSpPr>
      </xdr:nvSpPr>
      <xdr:spPr bwMode="auto">
        <a:xfrm flipH="1">
          <a:off x="3133725" y="9858375"/>
          <a:ext cx="2390775" cy="2009775"/>
        </a:xfrm>
        <a:prstGeom prst="line">
          <a:avLst/>
        </a:prstGeom>
        <a:noFill/>
        <a:ln w="25400">
          <a:solidFill>
            <a:srgbClr val="E46C0A"/>
          </a:solidFill>
          <a:round/>
          <a:headEnd/>
          <a:tailEnd type="triangle" w="med" len="med"/>
        </a:ln>
        <a:extLst>
          <a:ext uri="{909E8E84-426E-40DD-AFC4-6F175D3DCCD1}">
            <a14:hiddenFill xmlns:a14="http://schemas.microsoft.com/office/drawing/2010/main">
              <a:noFill/>
            </a14:hiddenFill>
          </a:ext>
        </a:extLst>
      </xdr:spPr>
    </xdr:sp>
    <xdr:clientData fPrintsWithSheet="0"/>
  </xdr:twoCellAnchor>
</xdr:wsDr>
</file>

<file path=xl/drawings/drawing3.xml><?xml version="1.0" encoding="utf-8"?>
<xdr:wsDr xmlns:xdr="http://schemas.openxmlformats.org/drawingml/2006/spreadsheetDrawing" xmlns:a="http://schemas.openxmlformats.org/drawingml/2006/main">
  <xdr:twoCellAnchor>
    <xdr:from>
      <xdr:col>1</xdr:col>
      <xdr:colOff>152400</xdr:colOff>
      <xdr:row>19</xdr:row>
      <xdr:rowOff>9525</xdr:rowOff>
    </xdr:from>
    <xdr:to>
      <xdr:col>13</xdr:col>
      <xdr:colOff>9525</xdr:colOff>
      <xdr:row>28</xdr:row>
      <xdr:rowOff>57149</xdr:rowOff>
    </xdr:to>
    <xdr:sp macro="" textlink="">
      <xdr:nvSpPr>
        <xdr:cNvPr id="2" name="大かっこ 1">
          <a:extLst>
            <a:ext uri="{FF2B5EF4-FFF2-40B4-BE49-F238E27FC236}">
              <a16:creationId xmlns:a16="http://schemas.microsoft.com/office/drawing/2014/main" id="{45E358D5-C100-4210-AD74-37569FBB5B37}"/>
            </a:ext>
          </a:extLst>
        </xdr:cNvPr>
        <xdr:cNvSpPr/>
      </xdr:nvSpPr>
      <xdr:spPr bwMode="auto">
        <a:xfrm>
          <a:off x="400050" y="5095875"/>
          <a:ext cx="6848475" cy="1590674"/>
        </a:xfrm>
        <a:prstGeom prst="bracketPair">
          <a:avLst>
            <a:gd name="adj" fmla="val 3414"/>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xdr:twoCellAnchor>
    <xdr:from>
      <xdr:col>1</xdr:col>
      <xdr:colOff>152400</xdr:colOff>
      <xdr:row>31</xdr:row>
      <xdr:rowOff>66675</xdr:rowOff>
    </xdr:from>
    <xdr:to>
      <xdr:col>13</xdr:col>
      <xdr:colOff>9525</xdr:colOff>
      <xdr:row>31</xdr:row>
      <xdr:rowOff>828675</xdr:rowOff>
    </xdr:to>
    <xdr:sp macro="" textlink="">
      <xdr:nvSpPr>
        <xdr:cNvPr id="6" name="大かっこ 5">
          <a:extLst>
            <a:ext uri="{FF2B5EF4-FFF2-40B4-BE49-F238E27FC236}">
              <a16:creationId xmlns:a16="http://schemas.microsoft.com/office/drawing/2014/main" id="{9A335625-246E-4C9D-95C4-458FE0A28494}"/>
            </a:ext>
          </a:extLst>
        </xdr:cNvPr>
        <xdr:cNvSpPr/>
      </xdr:nvSpPr>
      <xdr:spPr bwMode="auto">
        <a:xfrm>
          <a:off x="400050" y="7210425"/>
          <a:ext cx="6848475" cy="762000"/>
        </a:xfrm>
        <a:prstGeom prst="bracketPair">
          <a:avLst>
            <a:gd name="adj" fmla="val 8352"/>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38100</xdr:colOff>
      <xdr:row>0</xdr:row>
      <xdr:rowOff>0</xdr:rowOff>
    </xdr:from>
    <xdr:to>
      <xdr:col>1</xdr:col>
      <xdr:colOff>19050</xdr:colOff>
      <xdr:row>10</xdr:row>
      <xdr:rowOff>152400</xdr:rowOff>
    </xdr:to>
    <xdr:cxnSp macro="">
      <xdr:nvCxnSpPr>
        <xdr:cNvPr id="59361" name="直線矢印コネクタ 6">
          <a:extLst>
            <a:ext uri="{FF2B5EF4-FFF2-40B4-BE49-F238E27FC236}">
              <a16:creationId xmlns:a16="http://schemas.microsoft.com/office/drawing/2014/main" id="{F3E53F24-AAA5-4474-BC58-E6E4CB1ECFA5}"/>
            </a:ext>
          </a:extLst>
        </xdr:cNvPr>
        <xdr:cNvCxnSpPr>
          <a:cxnSpLocks noChangeShapeType="1"/>
        </xdr:cNvCxnSpPr>
      </xdr:nvCxnSpPr>
      <xdr:spPr bwMode="auto">
        <a:xfrm flipH="1" flipV="1">
          <a:off x="38100" y="0"/>
          <a:ext cx="266700" cy="2028825"/>
        </a:xfrm>
        <a:prstGeom prst="straightConnector1">
          <a:avLst/>
        </a:prstGeom>
        <a:noFill/>
        <a:ln w="9525" algn="ctr">
          <a:solidFill>
            <a:srgbClr val="000000"/>
          </a:solidFill>
          <a:round/>
          <a:headEnd/>
          <a:tailEnd type="arrow" w="med" len="med"/>
        </a:ln>
        <a:extLst>
          <a:ext uri="{909E8E84-426E-40DD-AFC4-6F175D3DCCD1}">
            <a14:hiddenFill xmlns:a14="http://schemas.microsoft.com/office/drawing/2010/main">
              <a:noFill/>
            </a14:hiddenFill>
          </a:ext>
        </a:extLst>
      </xdr:spPr>
    </xdr:cxnSp>
    <xdr:clientData fPrintsWithSheet="0"/>
  </xdr:twoCellAnchor>
  <xdr:twoCellAnchor>
    <xdr:from>
      <xdr:col>3</xdr:col>
      <xdr:colOff>114299</xdr:colOff>
      <xdr:row>24</xdr:row>
      <xdr:rowOff>143931</xdr:rowOff>
    </xdr:from>
    <xdr:to>
      <xdr:col>3</xdr:col>
      <xdr:colOff>906244</xdr:colOff>
      <xdr:row>26</xdr:row>
      <xdr:rowOff>31750</xdr:rowOff>
    </xdr:to>
    <xdr:sp macro="" textlink="">
      <xdr:nvSpPr>
        <xdr:cNvPr id="19" name="AutoShape 4">
          <a:extLst>
            <a:ext uri="{FF2B5EF4-FFF2-40B4-BE49-F238E27FC236}">
              <a16:creationId xmlns:a16="http://schemas.microsoft.com/office/drawing/2014/main" id="{27502C06-133C-4ECD-8F64-42B4F0422169}"/>
            </a:ext>
          </a:extLst>
        </xdr:cNvPr>
        <xdr:cNvSpPr>
          <a:spLocks noChangeArrowheads="1"/>
        </xdr:cNvSpPr>
      </xdr:nvSpPr>
      <xdr:spPr bwMode="auto">
        <a:xfrm flipV="1">
          <a:off x="2447924" y="4030131"/>
          <a:ext cx="791945" cy="306919"/>
        </a:xfrm>
        <a:prstGeom prst="wedgeRoundRectCallout">
          <a:avLst>
            <a:gd name="adj1" fmla="val 27628"/>
            <a:gd name="adj2" fmla="val 84742"/>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200" b="0" i="0" u="none" strike="noStrike" kern="0" cap="none" spc="0" normalizeH="0" baseline="0" noProof="0">
              <a:ln>
                <a:noFill/>
              </a:ln>
              <a:solidFill>
                <a:srgbClr val="000000"/>
              </a:solidFill>
              <a:effectLst/>
              <a:uLnTx/>
              <a:uFillTx/>
              <a:latin typeface="ＭＳ Ｐゴシック"/>
              <a:ea typeface="ＭＳ Ｐゴシック"/>
            </a:rPr>
            <a:t>常勤職員</a:t>
          </a:r>
        </a:p>
        <a:p>
          <a:pPr marL="0" marR="0" lvl="0" indent="0" algn="l" defTabSz="914400" rtl="0" eaLnBrk="1" fontAlgn="auto" latinLnBrk="0" hangingPunct="1">
            <a:lnSpc>
              <a:spcPts val="1300"/>
            </a:lnSpc>
            <a:spcBef>
              <a:spcPts val="0"/>
            </a:spcBef>
            <a:spcAft>
              <a:spcPts val="0"/>
            </a:spcAft>
            <a:buClrTx/>
            <a:buSzTx/>
            <a:buFontTx/>
            <a:buNone/>
            <a:tabLst/>
            <a:defRPr sz="1000"/>
          </a:pPr>
          <a:endParaRPr kumimoji="0" lang="ja-JP" altLang="en-US" sz="1200" b="0" i="0" u="none" strike="noStrike" kern="0" cap="none" spc="0" normalizeH="0" baseline="0" noProof="0">
            <a:ln>
              <a:noFill/>
            </a:ln>
            <a:solidFill>
              <a:srgbClr val="000000"/>
            </a:solidFill>
            <a:effectLst/>
            <a:uLnTx/>
            <a:uFillTx/>
            <a:latin typeface="ＭＳ Ｐゴシック"/>
            <a:ea typeface="ＭＳ Ｐゴシック"/>
          </a:endParaRPr>
        </a:p>
      </xdr:txBody>
    </xdr:sp>
    <xdr:clientData/>
  </xdr:twoCellAnchor>
  <xdr:twoCellAnchor>
    <xdr:from>
      <xdr:col>4</xdr:col>
      <xdr:colOff>613833</xdr:colOff>
      <xdr:row>33</xdr:row>
      <xdr:rowOff>95251</xdr:rowOff>
    </xdr:from>
    <xdr:to>
      <xdr:col>5</xdr:col>
      <xdr:colOff>565150</xdr:colOff>
      <xdr:row>34</xdr:row>
      <xdr:rowOff>141630</xdr:rowOff>
    </xdr:to>
    <xdr:sp macro="" textlink="">
      <xdr:nvSpPr>
        <xdr:cNvPr id="20" name="AutoShape 4">
          <a:extLst>
            <a:ext uri="{FF2B5EF4-FFF2-40B4-BE49-F238E27FC236}">
              <a16:creationId xmlns:a16="http://schemas.microsoft.com/office/drawing/2014/main" id="{115D2B8E-C23F-46FF-86F6-CA3626A8E00C}"/>
            </a:ext>
          </a:extLst>
        </xdr:cNvPr>
        <xdr:cNvSpPr>
          <a:spLocks noChangeArrowheads="1"/>
        </xdr:cNvSpPr>
      </xdr:nvSpPr>
      <xdr:spPr bwMode="auto">
        <a:xfrm>
          <a:off x="4004733" y="5781676"/>
          <a:ext cx="1008592" cy="313079"/>
        </a:xfrm>
        <a:prstGeom prst="wedgeRoundRectCallout">
          <a:avLst>
            <a:gd name="adj1" fmla="val -34869"/>
            <a:gd name="adj2" fmla="val -127551"/>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200" b="0" i="0" u="none" strike="noStrike" kern="0" cap="none" spc="0" normalizeH="0" baseline="0" noProof="0">
              <a:ln>
                <a:noFill/>
              </a:ln>
              <a:solidFill>
                <a:srgbClr val="000000"/>
              </a:solidFill>
              <a:effectLst/>
              <a:uLnTx/>
              <a:uFillTx/>
              <a:latin typeface="ＭＳ Ｐゴシック"/>
              <a:ea typeface="ＭＳ Ｐゴシック"/>
            </a:rPr>
            <a:t>非常勤職員</a:t>
          </a:r>
        </a:p>
        <a:p>
          <a:pPr marL="0" marR="0" lvl="0" indent="0" algn="l" defTabSz="914400" rtl="0" eaLnBrk="1" fontAlgn="auto" latinLnBrk="0" hangingPunct="1">
            <a:lnSpc>
              <a:spcPts val="1300"/>
            </a:lnSpc>
            <a:spcBef>
              <a:spcPts val="0"/>
            </a:spcBef>
            <a:spcAft>
              <a:spcPts val="0"/>
            </a:spcAft>
            <a:buClrTx/>
            <a:buSzTx/>
            <a:buFontTx/>
            <a:buNone/>
            <a:tabLst/>
            <a:defRPr sz="1000"/>
          </a:pPr>
          <a:endParaRPr kumimoji="0" lang="ja-JP" altLang="en-US" sz="1200" b="0" i="0" u="none" strike="noStrike" kern="0" cap="none" spc="0" normalizeH="0" baseline="0" noProof="0">
            <a:ln>
              <a:noFill/>
            </a:ln>
            <a:solidFill>
              <a:srgbClr val="000000"/>
            </a:solidFill>
            <a:effectLst/>
            <a:uLnTx/>
            <a:uFillTx/>
            <a:latin typeface="ＭＳ Ｐゴシック"/>
            <a:ea typeface="ＭＳ Ｐゴシック"/>
          </a:endParaRPr>
        </a:p>
      </xdr:txBody>
    </xdr:sp>
    <xdr:clientData/>
  </xdr:twoCellAnchor>
  <xdr:twoCellAnchor>
    <xdr:from>
      <xdr:col>1</xdr:col>
      <xdr:colOff>136072</xdr:colOff>
      <xdr:row>34</xdr:row>
      <xdr:rowOff>258535</xdr:rowOff>
    </xdr:from>
    <xdr:to>
      <xdr:col>2</xdr:col>
      <xdr:colOff>111899</xdr:colOff>
      <xdr:row>37</xdr:row>
      <xdr:rowOff>168265</xdr:rowOff>
    </xdr:to>
    <xdr:sp macro="" textlink="">
      <xdr:nvSpPr>
        <xdr:cNvPr id="21" name="AutoShape 4">
          <a:extLst>
            <a:ext uri="{FF2B5EF4-FFF2-40B4-BE49-F238E27FC236}">
              <a16:creationId xmlns:a16="http://schemas.microsoft.com/office/drawing/2014/main" id="{254DE316-3312-4BFF-8358-A0AE81B6B534}"/>
            </a:ext>
          </a:extLst>
        </xdr:cNvPr>
        <xdr:cNvSpPr>
          <a:spLocks noChangeArrowheads="1"/>
        </xdr:cNvSpPr>
      </xdr:nvSpPr>
      <xdr:spPr bwMode="auto">
        <a:xfrm>
          <a:off x="421822" y="9266464"/>
          <a:ext cx="1173256" cy="766980"/>
        </a:xfrm>
        <a:prstGeom prst="wedgeRoundRectCallout">
          <a:avLst>
            <a:gd name="adj1" fmla="val -6572"/>
            <a:gd name="adj2" fmla="val -90553"/>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rgbClr val="000000"/>
              </a:solidFill>
              <a:effectLst/>
              <a:uLnTx/>
              <a:uFillTx/>
              <a:latin typeface="ＭＳ Ｐゴシック"/>
              <a:ea typeface="ＭＳ Ｐゴシック"/>
            </a:rPr>
            <a:t>看護職員は、病児等保育を専門に担当する職員のみ対象。</a:t>
          </a:r>
        </a:p>
      </xdr:txBody>
    </xdr:sp>
    <xdr:clientData/>
  </xdr:twoCellAnchor>
  <xdr:twoCellAnchor>
    <xdr:from>
      <xdr:col>7</xdr:col>
      <xdr:colOff>359834</xdr:colOff>
      <xdr:row>37</xdr:row>
      <xdr:rowOff>68793</xdr:rowOff>
    </xdr:from>
    <xdr:to>
      <xdr:col>8</xdr:col>
      <xdr:colOff>74084</xdr:colOff>
      <xdr:row>96</xdr:row>
      <xdr:rowOff>68035</xdr:rowOff>
    </xdr:to>
    <xdr:sp macro="" textlink="">
      <xdr:nvSpPr>
        <xdr:cNvPr id="22" name="AutoShape 4">
          <a:extLst>
            <a:ext uri="{FF2B5EF4-FFF2-40B4-BE49-F238E27FC236}">
              <a16:creationId xmlns:a16="http://schemas.microsoft.com/office/drawing/2014/main" id="{BAFE2C87-767A-4606-8E7C-574E78A78A71}"/>
            </a:ext>
          </a:extLst>
        </xdr:cNvPr>
        <xdr:cNvSpPr>
          <a:spLocks noChangeArrowheads="1"/>
        </xdr:cNvSpPr>
      </xdr:nvSpPr>
      <xdr:spPr bwMode="auto">
        <a:xfrm>
          <a:off x="6932084" y="9933972"/>
          <a:ext cx="2258786" cy="584349"/>
        </a:xfrm>
        <a:prstGeom prst="wedgeRoundRectCallout">
          <a:avLst>
            <a:gd name="adj1" fmla="val -65737"/>
            <a:gd name="adj2" fmla="val 19238"/>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別記収支予算書　保育士等職員給与と一致</a:t>
          </a:r>
        </a:p>
      </xdr:txBody>
    </xdr:sp>
    <xdr:clientData/>
  </xdr:twoCellAnchor>
  <xdr:twoCellAnchor>
    <xdr:from>
      <xdr:col>7</xdr:col>
      <xdr:colOff>1728107</xdr:colOff>
      <xdr:row>23</xdr:row>
      <xdr:rowOff>54429</xdr:rowOff>
    </xdr:from>
    <xdr:to>
      <xdr:col>31</xdr:col>
      <xdr:colOff>50107</xdr:colOff>
      <xdr:row>27</xdr:row>
      <xdr:rowOff>67503</xdr:rowOff>
    </xdr:to>
    <xdr:sp macro="" textlink="">
      <xdr:nvSpPr>
        <xdr:cNvPr id="23" name="AutoShape 4">
          <a:extLst>
            <a:ext uri="{FF2B5EF4-FFF2-40B4-BE49-F238E27FC236}">
              <a16:creationId xmlns:a16="http://schemas.microsoft.com/office/drawing/2014/main" id="{7C5F9629-C62F-4E46-9AEF-D00A93E44244}"/>
            </a:ext>
          </a:extLst>
        </xdr:cNvPr>
        <xdr:cNvSpPr>
          <a:spLocks noChangeArrowheads="1"/>
        </xdr:cNvSpPr>
      </xdr:nvSpPr>
      <xdr:spPr bwMode="auto">
        <a:xfrm>
          <a:off x="8300357" y="5919108"/>
          <a:ext cx="1696571" cy="1156074"/>
        </a:xfrm>
        <a:prstGeom prst="wedgeRoundRectCallout">
          <a:avLst>
            <a:gd name="adj1" fmla="val -64643"/>
            <a:gd name="adj2" fmla="val 10506"/>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非常勤の場合は、勤務形態を記入してください。</a:t>
          </a:r>
          <a:endParaRPr lang="en-US" altLang="ja-JP" sz="1100" b="0" i="0" u="none" strike="noStrike" baseline="0">
            <a:solidFill>
              <a:srgbClr val="000000"/>
            </a:solidFill>
            <a:latin typeface="ＭＳ Ｐゴシック"/>
            <a:ea typeface="ＭＳ Ｐゴシック"/>
          </a:endParaRPr>
        </a:p>
        <a:p>
          <a:pPr algn="l" rtl="0">
            <a:lnSpc>
              <a:spcPts val="1300"/>
            </a:lnSpc>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記載例</a:t>
          </a:r>
          <a:r>
            <a:rPr lang="en-US" altLang="ja-JP" sz="1100" b="0" i="0" u="none" strike="noStrike" baseline="0">
              <a:solidFill>
                <a:srgbClr val="000000"/>
              </a:solidFill>
              <a:latin typeface="ＭＳ Ｐゴシック"/>
              <a:ea typeface="ＭＳ Ｐゴシック"/>
            </a:rPr>
            <a:t>】</a:t>
          </a:r>
        </a:p>
        <a:p>
          <a:pPr algn="l" rtl="0">
            <a:lnSpc>
              <a:spcPts val="1300"/>
            </a:lnSpc>
            <a:defRPr sz="1000"/>
          </a:pPr>
          <a:r>
            <a:rPr lang="ja-JP" altLang="en-US" sz="1100" b="0" i="0" u="none" strike="noStrike" baseline="0">
              <a:solidFill>
                <a:srgbClr val="000000"/>
              </a:solidFill>
              <a:latin typeface="ＭＳ Ｐゴシック"/>
              <a:ea typeface="ＭＳ Ｐゴシック"/>
            </a:rPr>
            <a:t>週３日　</a:t>
          </a:r>
          <a:r>
            <a:rPr lang="en-US" altLang="ja-JP" sz="1100" b="0" i="0" u="none" strike="noStrike" baseline="0">
              <a:solidFill>
                <a:srgbClr val="000000"/>
              </a:solidFill>
              <a:latin typeface="ＭＳ Ｐゴシック"/>
              <a:ea typeface="ＭＳ Ｐゴシック"/>
            </a:rPr>
            <a:t>9</a:t>
          </a:r>
          <a:r>
            <a:rPr lang="ja-JP" altLang="en-US" sz="1100" b="0" i="0" u="none" strike="noStrike" baseline="0">
              <a:solidFill>
                <a:srgbClr val="000000"/>
              </a:solidFill>
              <a:latin typeface="ＭＳ Ｐゴシック"/>
              <a:ea typeface="ＭＳ Ｐゴシック"/>
            </a:rPr>
            <a:t>時～</a:t>
          </a:r>
          <a:r>
            <a:rPr lang="en-US" altLang="ja-JP" sz="1100" b="0" i="0" u="none" strike="noStrike" baseline="0">
              <a:solidFill>
                <a:srgbClr val="000000"/>
              </a:solidFill>
              <a:latin typeface="ＭＳ Ｐゴシック"/>
              <a:ea typeface="ＭＳ Ｐゴシック"/>
            </a:rPr>
            <a:t>15</a:t>
          </a:r>
          <a:r>
            <a:rPr lang="ja-JP" altLang="en-US" sz="1100" b="0" i="0" u="none" strike="noStrike" baseline="0">
              <a:solidFill>
                <a:srgbClr val="000000"/>
              </a:solidFill>
              <a:latin typeface="ＭＳ Ｐゴシック"/>
              <a:ea typeface="ＭＳ Ｐゴシック"/>
            </a:rPr>
            <a:t>時</a:t>
          </a:r>
          <a:endParaRPr lang="en-US" altLang="ja-JP"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火・金　</a:t>
          </a:r>
          <a:r>
            <a:rPr lang="en-US" altLang="ja-JP" sz="1100" b="0" i="0" u="none" strike="noStrike" baseline="0">
              <a:solidFill>
                <a:srgbClr val="000000"/>
              </a:solidFill>
              <a:latin typeface="ＭＳ Ｐゴシック"/>
              <a:ea typeface="ＭＳ Ｐゴシック"/>
            </a:rPr>
            <a:t>10</a:t>
          </a:r>
          <a:r>
            <a:rPr lang="ja-JP" altLang="en-US" sz="1100" b="0" i="0" u="none" strike="noStrike" baseline="0">
              <a:solidFill>
                <a:srgbClr val="000000"/>
              </a:solidFill>
              <a:latin typeface="ＭＳ Ｐゴシック"/>
              <a:ea typeface="ＭＳ Ｐゴシック"/>
            </a:rPr>
            <a:t>時～</a:t>
          </a:r>
          <a:r>
            <a:rPr lang="en-US" altLang="ja-JP" sz="1100" b="0" i="0" u="none" strike="noStrike" baseline="0">
              <a:solidFill>
                <a:srgbClr val="000000"/>
              </a:solidFill>
              <a:latin typeface="ＭＳ Ｐゴシック"/>
              <a:ea typeface="ＭＳ Ｐゴシック"/>
            </a:rPr>
            <a:t>14</a:t>
          </a:r>
          <a:r>
            <a:rPr lang="ja-JP" altLang="en-US" sz="1100" b="0" i="0" u="none" strike="noStrike" baseline="0">
              <a:solidFill>
                <a:srgbClr val="000000"/>
              </a:solidFill>
              <a:latin typeface="ＭＳ Ｐゴシック"/>
              <a:ea typeface="ＭＳ Ｐゴシック"/>
            </a:rPr>
            <a:t>時　等</a:t>
          </a:r>
          <a:endParaRPr lang="en-US" altLang="ja-JP" sz="1100" b="0" i="0" u="none" strike="noStrike" baseline="0">
            <a:solidFill>
              <a:srgbClr val="000000"/>
            </a:solidFill>
            <a:latin typeface="ＭＳ Ｐゴシック"/>
            <a:ea typeface="ＭＳ Ｐゴシック"/>
          </a:endParaRPr>
        </a:p>
        <a:p>
          <a:pPr algn="l" rtl="0">
            <a:lnSpc>
              <a:spcPts val="1300"/>
            </a:lnSpc>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31</xdr:col>
      <xdr:colOff>136072</xdr:colOff>
      <xdr:row>34</xdr:row>
      <xdr:rowOff>258535</xdr:rowOff>
    </xdr:from>
    <xdr:to>
      <xdr:col>32</xdr:col>
      <xdr:colOff>111899</xdr:colOff>
      <xdr:row>37</xdr:row>
      <xdr:rowOff>168265</xdr:rowOff>
    </xdr:to>
    <xdr:sp macro="" textlink="">
      <xdr:nvSpPr>
        <xdr:cNvPr id="24" name="AutoShape 4">
          <a:extLst>
            <a:ext uri="{FF2B5EF4-FFF2-40B4-BE49-F238E27FC236}">
              <a16:creationId xmlns:a16="http://schemas.microsoft.com/office/drawing/2014/main" id="{4EA94F42-916A-4D0F-AFE8-F8D374F1E598}"/>
            </a:ext>
          </a:extLst>
        </xdr:cNvPr>
        <xdr:cNvSpPr>
          <a:spLocks noChangeArrowheads="1"/>
        </xdr:cNvSpPr>
      </xdr:nvSpPr>
      <xdr:spPr bwMode="auto">
        <a:xfrm>
          <a:off x="421822" y="9266464"/>
          <a:ext cx="1173256" cy="766980"/>
        </a:xfrm>
        <a:prstGeom prst="wedgeRoundRectCallout">
          <a:avLst>
            <a:gd name="adj1" fmla="val -6572"/>
            <a:gd name="adj2" fmla="val -90553"/>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rgbClr val="000000"/>
              </a:solidFill>
              <a:effectLst/>
              <a:uLnTx/>
              <a:uFillTx/>
              <a:latin typeface="ＭＳ Ｐゴシック"/>
              <a:ea typeface="ＭＳ Ｐゴシック"/>
            </a:rPr>
            <a:t>看護職員は、病児等保育を専門に担当する職員のみ対象。</a:t>
          </a:r>
        </a:p>
      </xdr:txBody>
    </xdr:sp>
    <xdr:clientData/>
  </xdr:twoCellAnchor>
  <xdr:twoCellAnchor>
    <xdr:from>
      <xdr:col>33</xdr:col>
      <xdr:colOff>0</xdr:colOff>
      <xdr:row>22</xdr:row>
      <xdr:rowOff>0</xdr:rowOff>
    </xdr:from>
    <xdr:to>
      <xdr:col>35</xdr:col>
      <xdr:colOff>359923</xdr:colOff>
      <xdr:row>25</xdr:row>
      <xdr:rowOff>245284</xdr:rowOff>
    </xdr:to>
    <xdr:sp macro="" textlink="">
      <xdr:nvSpPr>
        <xdr:cNvPr id="25" name="角丸四角形 21">
          <a:extLst>
            <a:ext uri="{FF2B5EF4-FFF2-40B4-BE49-F238E27FC236}">
              <a16:creationId xmlns:a16="http://schemas.microsoft.com/office/drawing/2014/main" id="{213EC5A0-9023-4024-8382-1BA2C9BD24E8}"/>
            </a:ext>
          </a:extLst>
        </xdr:cNvPr>
        <xdr:cNvSpPr/>
      </xdr:nvSpPr>
      <xdr:spPr bwMode="auto">
        <a:xfrm>
          <a:off x="12151179" y="5578929"/>
          <a:ext cx="2373780" cy="1102534"/>
        </a:xfrm>
        <a:prstGeom prst="roundRect">
          <a:avLst/>
        </a:prstGeom>
        <a:solidFill>
          <a:schemeClr val="accent5">
            <a:lumMod val="20000"/>
            <a:lumOff val="80000"/>
          </a:schemeClr>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xdr:spPr>
      <xdr:txBody>
        <a:bodyPr vertOverflow="clip" horzOverflow="clip" wrap="square" lIns="18288" tIns="0" rIns="0" bIns="0" rtlCol="0" anchor="t" upright="1"/>
        <a:lstStyle/>
        <a:p>
          <a:pPr algn="l"/>
          <a:r>
            <a:rPr kumimoji="1" lang="ja-JP" altLang="en-US" sz="1100" b="1"/>
            <a:t>委託給与の場合は、必ず消費税を除いた金額を計上してください</a:t>
          </a:r>
          <a:endParaRPr kumimoji="1" lang="en-US" altLang="ja-JP" sz="1100" b="1"/>
        </a:p>
        <a:p>
          <a:pPr algn="l"/>
          <a:r>
            <a:rPr kumimoji="1" lang="en-US" altLang="ja-JP" sz="1100" b="1"/>
            <a:t>※</a:t>
          </a:r>
          <a:r>
            <a:rPr kumimoji="1" lang="ja-JP" altLang="en-US" sz="1100" b="1"/>
            <a:t>補助対象経費となるのは税抜額のみ</a:t>
          </a:r>
        </a:p>
      </xdr:txBody>
    </xdr:sp>
    <xdr:clientData/>
  </xdr:twoCellAnchor>
  <xdr:twoCellAnchor>
    <xdr:from>
      <xdr:col>63</xdr:col>
      <xdr:colOff>74083</xdr:colOff>
      <xdr:row>23</xdr:row>
      <xdr:rowOff>137583</xdr:rowOff>
    </xdr:from>
    <xdr:to>
      <xdr:col>64</xdr:col>
      <xdr:colOff>25399</xdr:colOff>
      <xdr:row>25</xdr:row>
      <xdr:rowOff>113241</xdr:rowOff>
    </xdr:to>
    <xdr:sp macro="" textlink="">
      <xdr:nvSpPr>
        <xdr:cNvPr id="26" name="AutoShape 4">
          <a:extLst>
            <a:ext uri="{FF2B5EF4-FFF2-40B4-BE49-F238E27FC236}">
              <a16:creationId xmlns:a16="http://schemas.microsoft.com/office/drawing/2014/main" id="{92C85BEC-8831-472B-BACC-F6DB184026BE}"/>
            </a:ext>
          </a:extLst>
        </xdr:cNvPr>
        <xdr:cNvSpPr>
          <a:spLocks noChangeArrowheads="1"/>
        </xdr:cNvSpPr>
      </xdr:nvSpPr>
      <xdr:spPr bwMode="auto">
        <a:xfrm flipV="1">
          <a:off x="22438783" y="3795183"/>
          <a:ext cx="1008591" cy="356658"/>
        </a:xfrm>
        <a:prstGeom prst="wedgeRoundRectCallout">
          <a:avLst>
            <a:gd name="adj1" fmla="val -4156"/>
            <a:gd name="adj2" fmla="val 137552"/>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300"/>
            </a:lnSpc>
            <a:defRPr sz="1000"/>
          </a:pPr>
          <a:r>
            <a:rPr lang="ja-JP" altLang="en-US" sz="1200" b="0" i="0" u="none" strike="noStrike" baseline="0">
              <a:solidFill>
                <a:srgbClr val="000000"/>
              </a:solidFill>
              <a:latin typeface="ＭＳ Ｐゴシック"/>
              <a:ea typeface="ＭＳ Ｐゴシック"/>
            </a:rPr>
            <a:t>常勤職員</a:t>
          </a:r>
        </a:p>
        <a:p>
          <a:pPr algn="l" rtl="0">
            <a:lnSpc>
              <a:spcPts val="1300"/>
            </a:lnSpc>
            <a:defRPr sz="1000"/>
          </a:pPr>
          <a:endParaRPr lang="ja-JP" altLang="en-US" sz="1200" b="0" i="0" u="none" strike="noStrike" baseline="0">
            <a:solidFill>
              <a:srgbClr val="000000"/>
            </a:solidFill>
            <a:latin typeface="ＭＳ Ｐゴシック"/>
            <a:ea typeface="ＭＳ Ｐゴシック"/>
          </a:endParaRPr>
        </a:p>
      </xdr:txBody>
    </xdr:sp>
    <xdr:clientData/>
  </xdr:twoCellAnchor>
  <xdr:twoCellAnchor>
    <xdr:from>
      <xdr:col>63</xdr:col>
      <xdr:colOff>338667</xdr:colOff>
      <xdr:row>29</xdr:row>
      <xdr:rowOff>243417</xdr:rowOff>
    </xdr:from>
    <xdr:to>
      <xdr:col>64</xdr:col>
      <xdr:colOff>289983</xdr:colOff>
      <xdr:row>31</xdr:row>
      <xdr:rowOff>167217</xdr:rowOff>
    </xdr:to>
    <xdr:sp macro="" textlink="">
      <xdr:nvSpPr>
        <xdr:cNvPr id="27" name="AutoShape 4">
          <a:extLst>
            <a:ext uri="{FF2B5EF4-FFF2-40B4-BE49-F238E27FC236}">
              <a16:creationId xmlns:a16="http://schemas.microsoft.com/office/drawing/2014/main" id="{20F6CAC0-32DB-4A42-B1C6-4E93EB88D3BC}"/>
            </a:ext>
          </a:extLst>
        </xdr:cNvPr>
        <xdr:cNvSpPr>
          <a:spLocks noChangeArrowheads="1"/>
        </xdr:cNvSpPr>
      </xdr:nvSpPr>
      <xdr:spPr bwMode="auto">
        <a:xfrm>
          <a:off x="22703367" y="5082117"/>
          <a:ext cx="1008591" cy="342900"/>
        </a:xfrm>
        <a:prstGeom prst="wedgeRoundRectCallout">
          <a:avLst>
            <a:gd name="adj1" fmla="val 48883"/>
            <a:gd name="adj2" fmla="val -110271"/>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300"/>
            </a:lnSpc>
            <a:defRPr sz="1000"/>
          </a:pPr>
          <a:r>
            <a:rPr lang="ja-JP" altLang="en-US" sz="1200" b="0" i="0" u="none" strike="noStrike" baseline="0">
              <a:solidFill>
                <a:srgbClr val="000000"/>
              </a:solidFill>
              <a:latin typeface="ＭＳ Ｐゴシック"/>
              <a:ea typeface="ＭＳ Ｐゴシック"/>
            </a:rPr>
            <a:t>非常勤職員</a:t>
          </a:r>
        </a:p>
        <a:p>
          <a:pPr algn="l" rtl="0">
            <a:lnSpc>
              <a:spcPts val="1300"/>
            </a:lnSpc>
            <a:defRPr sz="1000"/>
          </a:pPr>
          <a:endParaRPr lang="ja-JP" altLang="en-US" sz="1200" b="0" i="0" u="none" strike="noStrike" baseline="0">
            <a:solidFill>
              <a:srgbClr val="000000"/>
            </a:solidFill>
            <a:latin typeface="ＭＳ Ｐゴシック"/>
            <a:ea typeface="ＭＳ Ｐゴシック"/>
          </a:endParaRPr>
        </a:p>
      </xdr:txBody>
    </xdr:sp>
    <xdr:clientData/>
  </xdr:twoCellAnchor>
  <xdr:twoCellAnchor>
    <xdr:from>
      <xdr:col>63</xdr:col>
      <xdr:colOff>51955</xdr:colOff>
      <xdr:row>33</xdr:row>
      <xdr:rowOff>225136</xdr:rowOff>
    </xdr:from>
    <xdr:to>
      <xdr:col>65</xdr:col>
      <xdr:colOff>229471</xdr:colOff>
      <xdr:row>37</xdr:row>
      <xdr:rowOff>215230</xdr:rowOff>
    </xdr:to>
    <xdr:sp macro="" textlink="">
      <xdr:nvSpPr>
        <xdr:cNvPr id="28" name="角丸四角形 25">
          <a:extLst>
            <a:ext uri="{FF2B5EF4-FFF2-40B4-BE49-F238E27FC236}">
              <a16:creationId xmlns:a16="http://schemas.microsoft.com/office/drawing/2014/main" id="{6BAC7C45-3674-4E72-BEAE-C63792E2BE42}"/>
            </a:ext>
          </a:extLst>
        </xdr:cNvPr>
        <xdr:cNvSpPr/>
      </xdr:nvSpPr>
      <xdr:spPr bwMode="auto">
        <a:xfrm>
          <a:off x="21872864" y="9057409"/>
          <a:ext cx="2186425" cy="1167730"/>
        </a:xfrm>
        <a:prstGeom prst="roundRect">
          <a:avLst/>
        </a:prstGeom>
        <a:solidFill>
          <a:schemeClr val="accent5">
            <a:lumMod val="20000"/>
            <a:lumOff val="80000"/>
          </a:schemeClr>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xdr:spPr>
      <xdr:txBody>
        <a:bodyPr vertOverflow="clip" horzOverflow="clip" wrap="square" lIns="18288" tIns="0" rIns="0" bIns="0" rtlCol="0" anchor="t" upright="1"/>
        <a:lstStyle/>
        <a:p>
          <a:pPr algn="l"/>
          <a:r>
            <a:rPr kumimoji="1" lang="ja-JP" altLang="en-US" sz="1100" b="1"/>
            <a:t>委託給与の場合は、必ず消費税を除いた金額を計上してください</a:t>
          </a:r>
          <a:endParaRPr kumimoji="1" lang="en-US" altLang="ja-JP" sz="1100" b="1"/>
        </a:p>
        <a:p>
          <a:pPr algn="l"/>
          <a:r>
            <a:rPr kumimoji="1" lang="en-US" altLang="ja-JP" sz="1100" b="1"/>
            <a:t>※</a:t>
          </a:r>
          <a:r>
            <a:rPr kumimoji="1" lang="ja-JP" altLang="en-US" sz="1100" b="1"/>
            <a:t>補助対象経費となるのは税抜額のみ</a:t>
          </a:r>
        </a:p>
      </xdr:txBody>
    </xdr:sp>
    <xdr:clientData/>
  </xdr:twoCellAnchor>
  <xdr:twoCellAnchor>
    <xdr:from>
      <xdr:col>61</xdr:col>
      <xdr:colOff>136072</xdr:colOff>
      <xdr:row>34</xdr:row>
      <xdr:rowOff>258535</xdr:rowOff>
    </xdr:from>
    <xdr:to>
      <xdr:col>62</xdr:col>
      <xdr:colOff>111899</xdr:colOff>
      <xdr:row>37</xdr:row>
      <xdr:rowOff>168265</xdr:rowOff>
    </xdr:to>
    <xdr:sp macro="" textlink="">
      <xdr:nvSpPr>
        <xdr:cNvPr id="29" name="AutoShape 4">
          <a:extLst>
            <a:ext uri="{FF2B5EF4-FFF2-40B4-BE49-F238E27FC236}">
              <a16:creationId xmlns:a16="http://schemas.microsoft.com/office/drawing/2014/main" id="{ED8FF754-720C-44D0-85C4-FFE8F336D9A6}"/>
            </a:ext>
          </a:extLst>
        </xdr:cNvPr>
        <xdr:cNvSpPr>
          <a:spLocks noChangeArrowheads="1"/>
        </xdr:cNvSpPr>
      </xdr:nvSpPr>
      <xdr:spPr bwMode="auto">
        <a:xfrm>
          <a:off x="10094027" y="9385217"/>
          <a:ext cx="1170781" cy="792957"/>
        </a:xfrm>
        <a:prstGeom prst="wedgeRoundRectCallout">
          <a:avLst>
            <a:gd name="adj1" fmla="val -6572"/>
            <a:gd name="adj2" fmla="val -90553"/>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rgbClr val="000000"/>
              </a:solidFill>
              <a:effectLst/>
              <a:uLnTx/>
              <a:uFillTx/>
              <a:latin typeface="ＭＳ Ｐゴシック"/>
              <a:ea typeface="ＭＳ Ｐゴシック"/>
            </a:rPr>
            <a:t>看護職員は、病児等保育を専門に担当する職員のみ対象。</a:t>
          </a:r>
        </a:p>
      </xdr:txBody>
    </xdr:sp>
    <xdr:clientData/>
  </xdr:twoCellAnchor>
  <xdr:twoCellAnchor>
    <xdr:from>
      <xdr:col>37</xdr:col>
      <xdr:colOff>2043545</xdr:colOff>
      <xdr:row>23</xdr:row>
      <xdr:rowOff>103909</xdr:rowOff>
    </xdr:from>
    <xdr:to>
      <xdr:col>61</xdr:col>
      <xdr:colOff>365545</xdr:colOff>
      <xdr:row>27</xdr:row>
      <xdr:rowOff>116983</xdr:rowOff>
    </xdr:to>
    <xdr:sp macro="" textlink="">
      <xdr:nvSpPr>
        <xdr:cNvPr id="30" name="AutoShape 4">
          <a:extLst>
            <a:ext uri="{FF2B5EF4-FFF2-40B4-BE49-F238E27FC236}">
              <a16:creationId xmlns:a16="http://schemas.microsoft.com/office/drawing/2014/main" id="{7E979858-BEF1-4F18-8FD4-A4D33C764700}"/>
            </a:ext>
          </a:extLst>
        </xdr:cNvPr>
        <xdr:cNvSpPr>
          <a:spLocks noChangeArrowheads="1"/>
        </xdr:cNvSpPr>
      </xdr:nvSpPr>
      <xdr:spPr bwMode="auto">
        <a:xfrm>
          <a:off x="18270681" y="5992091"/>
          <a:ext cx="1716364" cy="1190710"/>
        </a:xfrm>
        <a:prstGeom prst="wedgeRoundRectCallout">
          <a:avLst>
            <a:gd name="adj1" fmla="val -64643"/>
            <a:gd name="adj2" fmla="val 10506"/>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非常勤の場合は、勤務形態を記入してください。</a:t>
          </a:r>
          <a:endParaRPr lang="en-US" altLang="ja-JP" sz="1100" b="0" i="0" u="none" strike="noStrike" baseline="0">
            <a:solidFill>
              <a:srgbClr val="000000"/>
            </a:solidFill>
            <a:latin typeface="ＭＳ Ｐゴシック"/>
            <a:ea typeface="ＭＳ Ｐゴシック"/>
          </a:endParaRPr>
        </a:p>
        <a:p>
          <a:pPr algn="l" rtl="0">
            <a:lnSpc>
              <a:spcPts val="1300"/>
            </a:lnSpc>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記載例</a:t>
          </a:r>
          <a:r>
            <a:rPr lang="en-US" altLang="ja-JP" sz="1100" b="0" i="0" u="none" strike="noStrike" baseline="0">
              <a:solidFill>
                <a:srgbClr val="000000"/>
              </a:solidFill>
              <a:latin typeface="ＭＳ Ｐゴシック"/>
              <a:ea typeface="ＭＳ Ｐゴシック"/>
            </a:rPr>
            <a:t>】</a:t>
          </a:r>
        </a:p>
        <a:p>
          <a:pPr algn="l" rtl="0">
            <a:lnSpc>
              <a:spcPts val="1300"/>
            </a:lnSpc>
            <a:defRPr sz="1000"/>
          </a:pPr>
          <a:r>
            <a:rPr lang="ja-JP" altLang="en-US" sz="1100" b="0" i="0" u="none" strike="noStrike" baseline="0">
              <a:solidFill>
                <a:srgbClr val="000000"/>
              </a:solidFill>
              <a:latin typeface="ＭＳ Ｐゴシック"/>
              <a:ea typeface="ＭＳ Ｐゴシック"/>
            </a:rPr>
            <a:t>週３日　</a:t>
          </a:r>
          <a:r>
            <a:rPr lang="en-US" altLang="ja-JP" sz="1100" b="0" i="0" u="none" strike="noStrike" baseline="0">
              <a:solidFill>
                <a:srgbClr val="000000"/>
              </a:solidFill>
              <a:latin typeface="ＭＳ Ｐゴシック"/>
              <a:ea typeface="ＭＳ Ｐゴシック"/>
            </a:rPr>
            <a:t>9</a:t>
          </a:r>
          <a:r>
            <a:rPr lang="ja-JP" altLang="en-US" sz="1100" b="0" i="0" u="none" strike="noStrike" baseline="0">
              <a:solidFill>
                <a:srgbClr val="000000"/>
              </a:solidFill>
              <a:latin typeface="ＭＳ Ｐゴシック"/>
              <a:ea typeface="ＭＳ Ｐゴシック"/>
            </a:rPr>
            <a:t>時～</a:t>
          </a:r>
          <a:r>
            <a:rPr lang="en-US" altLang="ja-JP" sz="1100" b="0" i="0" u="none" strike="noStrike" baseline="0">
              <a:solidFill>
                <a:srgbClr val="000000"/>
              </a:solidFill>
              <a:latin typeface="ＭＳ Ｐゴシック"/>
              <a:ea typeface="ＭＳ Ｐゴシック"/>
            </a:rPr>
            <a:t>15</a:t>
          </a:r>
          <a:r>
            <a:rPr lang="ja-JP" altLang="en-US" sz="1100" b="0" i="0" u="none" strike="noStrike" baseline="0">
              <a:solidFill>
                <a:srgbClr val="000000"/>
              </a:solidFill>
              <a:latin typeface="ＭＳ Ｐゴシック"/>
              <a:ea typeface="ＭＳ Ｐゴシック"/>
            </a:rPr>
            <a:t>時</a:t>
          </a:r>
          <a:endParaRPr lang="en-US" altLang="ja-JP"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火・金　</a:t>
          </a:r>
          <a:r>
            <a:rPr lang="en-US" altLang="ja-JP" sz="1100" b="0" i="0" u="none" strike="noStrike" baseline="0">
              <a:solidFill>
                <a:srgbClr val="000000"/>
              </a:solidFill>
              <a:latin typeface="ＭＳ Ｐゴシック"/>
              <a:ea typeface="ＭＳ Ｐゴシック"/>
            </a:rPr>
            <a:t>10</a:t>
          </a:r>
          <a:r>
            <a:rPr lang="ja-JP" altLang="en-US" sz="1100" b="0" i="0" u="none" strike="noStrike" baseline="0">
              <a:solidFill>
                <a:srgbClr val="000000"/>
              </a:solidFill>
              <a:latin typeface="ＭＳ Ｐゴシック"/>
              <a:ea typeface="ＭＳ Ｐゴシック"/>
            </a:rPr>
            <a:t>時～</a:t>
          </a:r>
          <a:r>
            <a:rPr lang="en-US" altLang="ja-JP" sz="1100" b="0" i="0" u="none" strike="noStrike" baseline="0">
              <a:solidFill>
                <a:srgbClr val="000000"/>
              </a:solidFill>
              <a:latin typeface="ＭＳ Ｐゴシック"/>
              <a:ea typeface="ＭＳ Ｐゴシック"/>
            </a:rPr>
            <a:t>14</a:t>
          </a:r>
          <a:r>
            <a:rPr lang="ja-JP" altLang="en-US" sz="1100" b="0" i="0" u="none" strike="noStrike" baseline="0">
              <a:solidFill>
                <a:srgbClr val="000000"/>
              </a:solidFill>
              <a:latin typeface="ＭＳ Ｐゴシック"/>
              <a:ea typeface="ＭＳ Ｐゴシック"/>
            </a:rPr>
            <a:t>時　等</a:t>
          </a:r>
          <a:endParaRPr lang="en-US" altLang="ja-JP" sz="1100" b="0" i="0" u="none" strike="noStrike" baseline="0">
            <a:solidFill>
              <a:srgbClr val="000000"/>
            </a:solidFill>
            <a:latin typeface="ＭＳ Ｐゴシック"/>
            <a:ea typeface="ＭＳ Ｐゴシック"/>
          </a:endParaRPr>
        </a:p>
        <a:p>
          <a:pPr algn="l" rtl="0">
            <a:lnSpc>
              <a:spcPts val="1300"/>
            </a:lnSpc>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67</xdr:col>
      <xdr:colOff>2095500</xdr:colOff>
      <xdr:row>23</xdr:row>
      <xdr:rowOff>103909</xdr:rowOff>
    </xdr:from>
    <xdr:to>
      <xdr:col>91</xdr:col>
      <xdr:colOff>19182</xdr:colOff>
      <xdr:row>27</xdr:row>
      <xdr:rowOff>116983</xdr:rowOff>
    </xdr:to>
    <xdr:sp macro="" textlink="">
      <xdr:nvSpPr>
        <xdr:cNvPr id="31" name="AutoShape 4">
          <a:extLst>
            <a:ext uri="{FF2B5EF4-FFF2-40B4-BE49-F238E27FC236}">
              <a16:creationId xmlns:a16="http://schemas.microsoft.com/office/drawing/2014/main" id="{4E5099C4-3D9C-483F-983A-17D6A8F2800B}"/>
            </a:ext>
          </a:extLst>
        </xdr:cNvPr>
        <xdr:cNvSpPr>
          <a:spLocks noChangeArrowheads="1"/>
        </xdr:cNvSpPr>
      </xdr:nvSpPr>
      <xdr:spPr bwMode="auto">
        <a:xfrm>
          <a:off x="27986182" y="5992091"/>
          <a:ext cx="1716364" cy="1190710"/>
        </a:xfrm>
        <a:prstGeom prst="wedgeRoundRectCallout">
          <a:avLst>
            <a:gd name="adj1" fmla="val -64643"/>
            <a:gd name="adj2" fmla="val 10506"/>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非常勤の場合は、勤務形態を記入してください。</a:t>
          </a:r>
          <a:endParaRPr lang="en-US" altLang="ja-JP" sz="1100" b="0" i="0" u="none" strike="noStrike" baseline="0">
            <a:solidFill>
              <a:srgbClr val="000000"/>
            </a:solidFill>
            <a:latin typeface="ＭＳ Ｐゴシック"/>
            <a:ea typeface="ＭＳ Ｐゴシック"/>
          </a:endParaRPr>
        </a:p>
        <a:p>
          <a:pPr algn="l" rtl="0">
            <a:lnSpc>
              <a:spcPts val="1300"/>
            </a:lnSpc>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記載例</a:t>
          </a:r>
          <a:r>
            <a:rPr lang="en-US" altLang="ja-JP" sz="1100" b="0" i="0" u="none" strike="noStrike" baseline="0">
              <a:solidFill>
                <a:srgbClr val="000000"/>
              </a:solidFill>
              <a:latin typeface="ＭＳ Ｐゴシック"/>
              <a:ea typeface="ＭＳ Ｐゴシック"/>
            </a:rPr>
            <a:t>】</a:t>
          </a:r>
        </a:p>
        <a:p>
          <a:pPr algn="l" rtl="0">
            <a:lnSpc>
              <a:spcPts val="1300"/>
            </a:lnSpc>
            <a:defRPr sz="1000"/>
          </a:pPr>
          <a:r>
            <a:rPr lang="ja-JP" altLang="en-US" sz="1100" b="0" i="0" u="none" strike="noStrike" baseline="0">
              <a:solidFill>
                <a:srgbClr val="000000"/>
              </a:solidFill>
              <a:latin typeface="ＭＳ Ｐゴシック"/>
              <a:ea typeface="ＭＳ Ｐゴシック"/>
            </a:rPr>
            <a:t>週３日　</a:t>
          </a:r>
          <a:r>
            <a:rPr lang="en-US" altLang="ja-JP" sz="1100" b="0" i="0" u="none" strike="noStrike" baseline="0">
              <a:solidFill>
                <a:srgbClr val="000000"/>
              </a:solidFill>
              <a:latin typeface="ＭＳ Ｐゴシック"/>
              <a:ea typeface="ＭＳ Ｐゴシック"/>
            </a:rPr>
            <a:t>9</a:t>
          </a:r>
          <a:r>
            <a:rPr lang="ja-JP" altLang="en-US" sz="1100" b="0" i="0" u="none" strike="noStrike" baseline="0">
              <a:solidFill>
                <a:srgbClr val="000000"/>
              </a:solidFill>
              <a:latin typeface="ＭＳ Ｐゴシック"/>
              <a:ea typeface="ＭＳ Ｐゴシック"/>
            </a:rPr>
            <a:t>時～</a:t>
          </a:r>
          <a:r>
            <a:rPr lang="en-US" altLang="ja-JP" sz="1100" b="0" i="0" u="none" strike="noStrike" baseline="0">
              <a:solidFill>
                <a:srgbClr val="000000"/>
              </a:solidFill>
              <a:latin typeface="ＭＳ Ｐゴシック"/>
              <a:ea typeface="ＭＳ Ｐゴシック"/>
            </a:rPr>
            <a:t>15</a:t>
          </a:r>
          <a:r>
            <a:rPr lang="ja-JP" altLang="en-US" sz="1100" b="0" i="0" u="none" strike="noStrike" baseline="0">
              <a:solidFill>
                <a:srgbClr val="000000"/>
              </a:solidFill>
              <a:latin typeface="ＭＳ Ｐゴシック"/>
              <a:ea typeface="ＭＳ Ｐゴシック"/>
            </a:rPr>
            <a:t>時</a:t>
          </a:r>
          <a:endParaRPr lang="en-US" altLang="ja-JP"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火・金　</a:t>
          </a:r>
          <a:r>
            <a:rPr lang="en-US" altLang="ja-JP" sz="1100" b="0" i="0" u="none" strike="noStrike" baseline="0">
              <a:solidFill>
                <a:srgbClr val="000000"/>
              </a:solidFill>
              <a:latin typeface="ＭＳ Ｐゴシック"/>
              <a:ea typeface="ＭＳ Ｐゴシック"/>
            </a:rPr>
            <a:t>10</a:t>
          </a:r>
          <a:r>
            <a:rPr lang="ja-JP" altLang="en-US" sz="1100" b="0" i="0" u="none" strike="noStrike" baseline="0">
              <a:solidFill>
                <a:srgbClr val="000000"/>
              </a:solidFill>
              <a:latin typeface="ＭＳ Ｐゴシック"/>
              <a:ea typeface="ＭＳ Ｐゴシック"/>
            </a:rPr>
            <a:t>時～</a:t>
          </a:r>
          <a:r>
            <a:rPr lang="en-US" altLang="ja-JP" sz="1100" b="0" i="0" u="none" strike="noStrike" baseline="0">
              <a:solidFill>
                <a:srgbClr val="000000"/>
              </a:solidFill>
              <a:latin typeface="ＭＳ Ｐゴシック"/>
              <a:ea typeface="ＭＳ Ｐゴシック"/>
            </a:rPr>
            <a:t>14</a:t>
          </a:r>
          <a:r>
            <a:rPr lang="ja-JP" altLang="en-US" sz="1100" b="0" i="0" u="none" strike="noStrike" baseline="0">
              <a:solidFill>
                <a:srgbClr val="000000"/>
              </a:solidFill>
              <a:latin typeface="ＭＳ Ｐゴシック"/>
              <a:ea typeface="ＭＳ Ｐゴシック"/>
            </a:rPr>
            <a:t>時　等</a:t>
          </a:r>
          <a:endParaRPr lang="en-US" altLang="ja-JP" sz="1100" b="0" i="0" u="none" strike="noStrike" baseline="0">
            <a:solidFill>
              <a:srgbClr val="000000"/>
            </a:solidFill>
            <a:latin typeface="ＭＳ Ｐゴシック"/>
            <a:ea typeface="ＭＳ Ｐゴシック"/>
          </a:endParaRPr>
        </a:p>
        <a:p>
          <a:pPr algn="l" rtl="0">
            <a:lnSpc>
              <a:spcPts val="1300"/>
            </a:lnSpc>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2</xdr:col>
      <xdr:colOff>606136</xdr:colOff>
      <xdr:row>4</xdr:row>
      <xdr:rowOff>17320</xdr:rowOff>
    </xdr:from>
    <xdr:to>
      <xdr:col>7</xdr:col>
      <xdr:colOff>311727</xdr:colOff>
      <xdr:row>8</xdr:row>
      <xdr:rowOff>190500</xdr:rowOff>
    </xdr:to>
    <xdr:sp macro="" textlink="">
      <xdr:nvSpPr>
        <xdr:cNvPr id="32" name="テキスト ボックス 31">
          <a:extLst>
            <a:ext uri="{FF2B5EF4-FFF2-40B4-BE49-F238E27FC236}">
              <a16:creationId xmlns:a16="http://schemas.microsoft.com/office/drawing/2014/main" id="{BCC08103-1CC9-848B-F06A-13BB992729CC}"/>
            </a:ext>
          </a:extLst>
        </xdr:cNvPr>
        <xdr:cNvSpPr txBox="1"/>
      </xdr:nvSpPr>
      <xdr:spPr>
        <a:xfrm>
          <a:off x="2095500" y="813956"/>
          <a:ext cx="4779818" cy="86590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3600">
              <a:solidFill>
                <a:srgbClr val="FF0000"/>
              </a:solidFill>
            </a:rPr>
            <a:t>（直営の場合）</a:t>
          </a:r>
        </a:p>
      </xdr:txBody>
    </xdr:sp>
    <xdr:clientData/>
  </xdr:twoCellAnchor>
  <xdr:twoCellAnchor>
    <xdr:from>
      <xdr:col>32</xdr:col>
      <xdr:colOff>640773</xdr:colOff>
      <xdr:row>4</xdr:row>
      <xdr:rowOff>1</xdr:rowOff>
    </xdr:from>
    <xdr:to>
      <xdr:col>37</xdr:col>
      <xdr:colOff>346364</xdr:colOff>
      <xdr:row>8</xdr:row>
      <xdr:rowOff>173181</xdr:rowOff>
    </xdr:to>
    <xdr:sp macro="" textlink="">
      <xdr:nvSpPr>
        <xdr:cNvPr id="33" name="テキスト ボックス 32">
          <a:extLst>
            <a:ext uri="{FF2B5EF4-FFF2-40B4-BE49-F238E27FC236}">
              <a16:creationId xmlns:a16="http://schemas.microsoft.com/office/drawing/2014/main" id="{C938EF54-5569-4914-AD62-1174D247489C}"/>
            </a:ext>
          </a:extLst>
        </xdr:cNvPr>
        <xdr:cNvSpPr txBox="1"/>
      </xdr:nvSpPr>
      <xdr:spPr>
        <a:xfrm>
          <a:off x="11793682" y="796637"/>
          <a:ext cx="4779818" cy="86590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3600">
              <a:solidFill>
                <a:srgbClr val="FF0000"/>
              </a:solidFill>
            </a:rPr>
            <a:t>（全面委託の場合）</a:t>
          </a:r>
          <a:endParaRPr kumimoji="1" lang="en-US" altLang="ja-JP" sz="3600">
            <a:solidFill>
              <a:srgbClr val="FF0000"/>
            </a:solidFill>
          </a:endParaRPr>
        </a:p>
      </xdr:txBody>
    </xdr:sp>
    <xdr:clientData/>
  </xdr:twoCellAnchor>
  <xdr:twoCellAnchor>
    <xdr:from>
      <xdr:col>62</xdr:col>
      <xdr:colOff>619991</xdr:colOff>
      <xdr:row>3</xdr:row>
      <xdr:rowOff>152401</xdr:rowOff>
    </xdr:from>
    <xdr:to>
      <xdr:col>67</xdr:col>
      <xdr:colOff>325582</xdr:colOff>
      <xdr:row>8</xdr:row>
      <xdr:rowOff>152400</xdr:rowOff>
    </xdr:to>
    <xdr:sp macro="" textlink="">
      <xdr:nvSpPr>
        <xdr:cNvPr id="34" name="テキスト ボックス 33">
          <a:extLst>
            <a:ext uri="{FF2B5EF4-FFF2-40B4-BE49-F238E27FC236}">
              <a16:creationId xmlns:a16="http://schemas.microsoft.com/office/drawing/2014/main" id="{56D1C765-299D-4FDC-B5FA-1B3836172829}"/>
            </a:ext>
          </a:extLst>
        </xdr:cNvPr>
        <xdr:cNvSpPr txBox="1"/>
      </xdr:nvSpPr>
      <xdr:spPr>
        <a:xfrm>
          <a:off x="21436446" y="775856"/>
          <a:ext cx="4779818" cy="86590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3600">
              <a:solidFill>
                <a:srgbClr val="FF0000"/>
              </a:solidFill>
            </a:rPr>
            <a:t>（一部委託の場合）</a:t>
          </a:r>
          <a:endParaRPr kumimoji="1" lang="en-US" altLang="ja-JP" sz="3600">
            <a:solidFill>
              <a:srgbClr val="FF0000"/>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xdr:col>
      <xdr:colOff>4233</xdr:colOff>
      <xdr:row>6</xdr:row>
      <xdr:rowOff>151342</xdr:rowOff>
    </xdr:from>
    <xdr:to>
      <xdr:col>4</xdr:col>
      <xdr:colOff>4233</xdr:colOff>
      <xdr:row>8</xdr:row>
      <xdr:rowOff>210051</xdr:rowOff>
    </xdr:to>
    <xdr:sp macro="" textlink="">
      <xdr:nvSpPr>
        <xdr:cNvPr id="9225" name="AutoShape 9">
          <a:extLst>
            <a:ext uri="{FF2B5EF4-FFF2-40B4-BE49-F238E27FC236}">
              <a16:creationId xmlns:a16="http://schemas.microsoft.com/office/drawing/2014/main" id="{0345340A-C35B-46AB-BEF3-463208F580B5}"/>
            </a:ext>
          </a:extLst>
        </xdr:cNvPr>
        <xdr:cNvSpPr>
          <a:spLocks noChangeArrowheads="1"/>
        </xdr:cNvSpPr>
      </xdr:nvSpPr>
      <xdr:spPr bwMode="auto">
        <a:xfrm>
          <a:off x="17592675" y="2381250"/>
          <a:ext cx="2838450" cy="1323975"/>
        </a:xfrm>
        <a:prstGeom prst="wedgeRoundRectCallout">
          <a:avLst>
            <a:gd name="adj1" fmla="val -101676"/>
            <a:gd name="adj2" fmla="val 68704"/>
            <a:gd name="adj3" fmla="val 16667"/>
          </a:avLst>
        </a:prstGeom>
        <a:solidFill>
          <a:srgbClr val="FF99CC"/>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☆階層区分に関わらず、　保育料収入相当額の高いものから順に並べること。</a:t>
          </a: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r>
            <a:rPr lang="ja-JP" altLang="en-US" sz="1100" b="0" i="0" u="none" strike="noStrike" baseline="0">
              <a:solidFill>
                <a:srgbClr val="000000"/>
              </a:solidFill>
              <a:latin typeface="ＭＳ Ｐゴシック"/>
              <a:ea typeface="ＭＳ Ｐゴシック"/>
            </a:rPr>
            <a:t>備考欄の４月の児童数は、様式１の表３「病院内保育施設利用」児童数と一致すること。</a:t>
          </a:r>
        </a:p>
      </xdr:txBody>
    </xdr:sp>
    <xdr:clientData fPrintsWithSheet="0"/>
  </xdr:twoCellAnchor>
  <xdr:twoCellAnchor>
    <xdr:from>
      <xdr:col>0</xdr:col>
      <xdr:colOff>0</xdr:colOff>
      <xdr:row>0</xdr:row>
      <xdr:rowOff>38100</xdr:rowOff>
    </xdr:from>
    <xdr:to>
      <xdr:col>1</xdr:col>
      <xdr:colOff>457200</xdr:colOff>
      <xdr:row>4</xdr:row>
      <xdr:rowOff>133350</xdr:rowOff>
    </xdr:to>
    <xdr:cxnSp macro="">
      <xdr:nvCxnSpPr>
        <xdr:cNvPr id="72078" name="直線矢印コネクタ 9">
          <a:extLst>
            <a:ext uri="{FF2B5EF4-FFF2-40B4-BE49-F238E27FC236}">
              <a16:creationId xmlns:a16="http://schemas.microsoft.com/office/drawing/2014/main" id="{5619AD98-8FF3-421C-AA6F-A45F827AF72A}"/>
            </a:ext>
          </a:extLst>
        </xdr:cNvPr>
        <xdr:cNvCxnSpPr>
          <a:cxnSpLocks noChangeShapeType="1"/>
        </xdr:cNvCxnSpPr>
      </xdr:nvCxnSpPr>
      <xdr:spPr bwMode="auto">
        <a:xfrm flipH="1" flipV="1">
          <a:off x="0" y="38100"/>
          <a:ext cx="809625" cy="1038225"/>
        </a:xfrm>
        <a:prstGeom prst="straightConnector1">
          <a:avLst/>
        </a:prstGeom>
        <a:noFill/>
        <a:ln w="9525" algn="ctr">
          <a:solidFill>
            <a:srgbClr val="000000"/>
          </a:solidFill>
          <a:round/>
          <a:headEnd/>
          <a:tailEnd type="arrow" w="med" len="med"/>
        </a:ln>
        <a:extLst>
          <a:ext uri="{909E8E84-426E-40DD-AFC4-6F175D3DCCD1}">
            <a14:hiddenFill xmlns:a14="http://schemas.microsoft.com/office/drawing/2010/main">
              <a:noFill/>
            </a14:hiddenFill>
          </a:ext>
        </a:extLst>
      </xdr:spPr>
    </xdr:cxnSp>
    <xdr:clientData fPrintsWithSheet="0"/>
  </xdr:twoCellAnchor>
  <xdr:twoCellAnchor>
    <xdr:from>
      <xdr:col>0</xdr:col>
      <xdr:colOff>0</xdr:colOff>
      <xdr:row>2</xdr:row>
      <xdr:rowOff>38100</xdr:rowOff>
    </xdr:from>
    <xdr:to>
      <xdr:col>1</xdr:col>
      <xdr:colOff>1504950</xdr:colOff>
      <xdr:row>5</xdr:row>
      <xdr:rowOff>219075</xdr:rowOff>
    </xdr:to>
    <xdr:sp macro="" textlink="">
      <xdr:nvSpPr>
        <xdr:cNvPr id="12291" name="テキスト ボックス 10">
          <a:extLst>
            <a:ext uri="{FF2B5EF4-FFF2-40B4-BE49-F238E27FC236}">
              <a16:creationId xmlns:a16="http://schemas.microsoft.com/office/drawing/2014/main" id="{0924E791-04A0-40FF-9B27-BF20F3385625}"/>
            </a:ext>
          </a:extLst>
        </xdr:cNvPr>
        <xdr:cNvSpPr>
          <a:spLocks noChangeArrowheads="1"/>
        </xdr:cNvSpPr>
      </xdr:nvSpPr>
      <xdr:spPr bwMode="auto">
        <a:xfrm>
          <a:off x="0" y="590550"/>
          <a:ext cx="1857375" cy="866775"/>
        </a:xfrm>
        <a:prstGeom prst="roundRect">
          <a:avLst>
            <a:gd name="adj" fmla="val 16667"/>
          </a:avLst>
        </a:prstGeom>
        <a:solidFill>
          <a:srgbClr val="CCCCFF"/>
        </a:solidFill>
        <a:ln w="9525">
          <a:solidFill>
            <a:srgbClr val="BCBCBC"/>
          </a:solidFill>
          <a:round/>
          <a:headEnd/>
          <a:tailEnd/>
        </a:ln>
      </xdr:spPr>
      <xdr:txBody>
        <a:bodyPr vertOverflow="clip" wrap="square" lIns="91440" tIns="45720" rIns="91440" bIns="45720" anchor="t"/>
        <a:lstStyle/>
        <a:p>
          <a:pPr algn="l" rtl="0">
            <a:lnSpc>
              <a:spcPts val="1200"/>
            </a:lnSpc>
            <a:defRPr sz="1000"/>
          </a:pPr>
          <a:r>
            <a:rPr lang="ja-JP" altLang="en-US" sz="1100" b="0" i="0" u="none" strike="noStrike" baseline="0">
              <a:solidFill>
                <a:srgbClr val="000000"/>
              </a:solidFill>
              <a:latin typeface="ＭＳ Ｐゴシック"/>
              <a:ea typeface="ＭＳ Ｐゴシック"/>
            </a:rPr>
            <a:t>21名以上の場合、左上の</a:t>
          </a:r>
          <a:r>
            <a:rPr lang="ja-JP" altLang="en-US" sz="1100" b="0" i="0" u="none" strike="noStrike" baseline="0">
              <a:solidFill>
                <a:srgbClr val="FF0000"/>
              </a:solidFill>
              <a:latin typeface="ＭＳ Ｐゴシック"/>
              <a:ea typeface="ＭＳ Ｐゴシック"/>
            </a:rPr>
            <a:t>２</a:t>
          </a:r>
          <a:r>
            <a:rPr lang="ja-JP" altLang="en-US" sz="1100" b="0" i="0" u="none" strike="noStrike" baseline="0">
              <a:solidFill>
                <a:srgbClr val="000000"/>
              </a:solidFill>
              <a:latin typeface="ＭＳ Ｐゴシック"/>
              <a:ea typeface="ＭＳ Ｐゴシック"/>
            </a:rPr>
            <a:t>のボタンを押して下さい。</a:t>
          </a:r>
          <a:r>
            <a:rPr lang="ja-JP" altLang="en-US" sz="1100" b="0" i="0" u="none" strike="noStrike" baseline="0">
              <a:solidFill>
                <a:srgbClr val="000000"/>
              </a:solidFill>
              <a:latin typeface="Calibri"/>
              <a:ea typeface="ＭＳ Ｐゴシック"/>
            </a:rPr>
            <a:t>41</a:t>
          </a:r>
          <a:r>
            <a:rPr lang="ja-JP" altLang="en-US" sz="1100" b="0" i="0" u="none" strike="noStrike" baseline="0">
              <a:solidFill>
                <a:srgbClr val="000000"/>
              </a:solidFill>
              <a:latin typeface="ＭＳ Ｐゴシック"/>
              <a:ea typeface="ＭＳ Ｐゴシック"/>
            </a:rPr>
            <a:t>名以上の場合、</a:t>
          </a:r>
          <a:r>
            <a:rPr lang="ja-JP" altLang="en-US" sz="1100" b="0" i="0" u="none" strike="noStrike" baseline="0">
              <a:solidFill>
                <a:srgbClr val="FF0000"/>
              </a:solidFill>
              <a:latin typeface="ＭＳ Ｐゴシック"/>
              <a:ea typeface="ＭＳ Ｐゴシック"/>
            </a:rPr>
            <a:t>３</a:t>
          </a:r>
          <a:r>
            <a:rPr lang="ja-JP" altLang="en-US" sz="1100" b="0" i="0" u="none" strike="noStrike" baseline="0">
              <a:solidFill>
                <a:srgbClr val="000000"/>
              </a:solidFill>
              <a:latin typeface="ＭＳ Ｐゴシック"/>
              <a:ea typeface="ＭＳ Ｐゴシック"/>
            </a:rPr>
            <a:t>のボタンを押して下さい。</a:t>
          </a:r>
        </a:p>
      </xdr:txBody>
    </xdr:sp>
    <xdr:clientData fPrintsWithSheet="0"/>
  </xdr:twoCellAnchor>
  <xdr:twoCellAnchor editAs="oneCell">
    <xdr:from>
      <xdr:col>1</xdr:col>
      <xdr:colOff>1381125</xdr:colOff>
      <xdr:row>2</xdr:row>
      <xdr:rowOff>209550</xdr:rowOff>
    </xdr:from>
    <xdr:to>
      <xdr:col>6</xdr:col>
      <xdr:colOff>219075</xdr:colOff>
      <xdr:row>7</xdr:row>
      <xdr:rowOff>104775</xdr:rowOff>
    </xdr:to>
    <xdr:sp macro="" textlink="">
      <xdr:nvSpPr>
        <xdr:cNvPr id="12292" name="AutoShape 4">
          <a:extLst>
            <a:ext uri="{FF2B5EF4-FFF2-40B4-BE49-F238E27FC236}">
              <a16:creationId xmlns:a16="http://schemas.microsoft.com/office/drawing/2014/main" id="{AA4A940C-F2C8-4AAA-8430-CDE2080958F6}"/>
            </a:ext>
          </a:extLst>
        </xdr:cNvPr>
        <xdr:cNvSpPr>
          <a:spLocks noChangeArrowheads="1"/>
        </xdr:cNvSpPr>
      </xdr:nvSpPr>
      <xdr:spPr bwMode="auto">
        <a:xfrm>
          <a:off x="1733550" y="762000"/>
          <a:ext cx="2952750" cy="1009650"/>
        </a:xfrm>
        <a:prstGeom prst="wedgeRoundRectCallout">
          <a:avLst>
            <a:gd name="adj1" fmla="val -49134"/>
            <a:gd name="adj2" fmla="val 68657"/>
            <a:gd name="adj3" fmla="val 16667"/>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FF0000" mc:Ignorable="a14" a14:legacySpreadsheetColorIndex="10"/>
          </a:solidFill>
          <a:miter lim="800000"/>
          <a:headEnd/>
          <a:tailEnd/>
        </a:ln>
        <a:effectLst/>
        <a:extLst>
          <a:ext uri="{53640926-AAD7-44D8-BBD7-CCE9431645EC}">
            <a14:shadowObscured xmlns:a14="http://schemas.microsoft.com/office/drawing/2010/main" val="1"/>
          </a:ext>
        </a:extLst>
      </xdr:spPr>
      <xdr:txBody>
        <a:bodyPr vertOverflow="clip" wrap="square" lIns="36576" tIns="18288" rIns="0" bIns="0" anchor="ctr" upright="1"/>
        <a:lstStyle/>
        <a:p>
          <a:pPr algn="l" rtl="0">
            <a:lnSpc>
              <a:spcPts val="1100"/>
            </a:lnSpc>
            <a:defRPr sz="1000"/>
          </a:pPr>
          <a:r>
            <a:rPr lang="ja-JP" altLang="en-US" sz="1100" b="1" i="0" u="none" strike="noStrike" baseline="0">
              <a:solidFill>
                <a:srgbClr val="000000"/>
              </a:solidFill>
              <a:latin typeface="ＭＳ Ｐゴシック"/>
              <a:ea typeface="ＭＳ Ｐゴシック"/>
            </a:rPr>
            <a:t>記載順</a:t>
          </a:r>
        </a:p>
        <a:p>
          <a:pPr algn="l" rtl="0">
            <a:lnSpc>
              <a:spcPts val="1100"/>
            </a:lnSpc>
            <a:defRPr sz="1000"/>
          </a:pPr>
          <a:r>
            <a:rPr lang="ja-JP" altLang="en-US" sz="1100" b="1" i="0" u="none" strike="noStrike" baseline="0">
              <a:solidFill>
                <a:srgbClr val="000000"/>
              </a:solidFill>
              <a:latin typeface="ＭＳ Ｐゴシック"/>
              <a:ea typeface="ＭＳ Ｐゴシック"/>
            </a:rPr>
            <a:t>　年間の保育する見込みの児童を、４月在籍者で保育予定月数の多い順、次に入所月順に入力してください。</a:t>
          </a:r>
          <a:endParaRPr lang="en-US" altLang="ja-JP" sz="1100" b="1" i="0" u="none" strike="noStrike" baseline="0">
            <a:solidFill>
              <a:srgbClr val="000000"/>
            </a:solidFill>
            <a:latin typeface="ＭＳ Ｐゴシック"/>
            <a:ea typeface="ＭＳ Ｐゴシック"/>
          </a:endParaRPr>
        </a:p>
        <a:p>
          <a:pPr algn="l" rtl="0">
            <a:lnSpc>
              <a:spcPts val="1100"/>
            </a:lnSpc>
            <a:defRPr sz="1000"/>
          </a:pPr>
          <a:r>
            <a:rPr lang="ja-JP" altLang="en-US" sz="1100" b="1" i="0" u="none" strike="noStrike" baseline="0">
              <a:solidFill>
                <a:srgbClr val="FF0000"/>
              </a:solidFill>
              <a:latin typeface="ＭＳ Ｐゴシック"/>
              <a:ea typeface="ＭＳ Ｐゴシック"/>
            </a:rPr>
            <a:t>　保育児童には様式２－５の児童保育を行う者は含めないでください。</a:t>
          </a:r>
          <a:endParaRPr lang="ja-JP" altLang="en-US" sz="1100" b="1" i="0" u="none" strike="noStrike" baseline="0">
            <a:solidFill>
              <a:srgbClr val="000000"/>
            </a:solidFill>
            <a:latin typeface="ＭＳ Ｐゴシック"/>
            <a:ea typeface="ＭＳ Ｐゴシック"/>
          </a:endParaRPr>
        </a:p>
      </xdr:txBody>
    </xdr:sp>
    <xdr:clientData fPrintsWithSheet="0"/>
  </xdr:twoCellAnchor>
  <xdr:twoCellAnchor editAs="oneCell">
    <xdr:from>
      <xdr:col>6</xdr:col>
      <xdr:colOff>285750</xdr:colOff>
      <xdr:row>111</xdr:row>
      <xdr:rowOff>81492</xdr:rowOff>
    </xdr:from>
    <xdr:to>
      <xdr:col>12</xdr:col>
      <xdr:colOff>268817</xdr:colOff>
      <xdr:row>113</xdr:row>
      <xdr:rowOff>47624</xdr:rowOff>
    </xdr:to>
    <xdr:sp macro="" textlink="">
      <xdr:nvSpPr>
        <xdr:cNvPr id="12295" name="AutoShape 7">
          <a:extLst>
            <a:ext uri="{FF2B5EF4-FFF2-40B4-BE49-F238E27FC236}">
              <a16:creationId xmlns:a16="http://schemas.microsoft.com/office/drawing/2014/main" id="{BAF82529-8AB2-4990-8FE2-6A981D0E672B}"/>
            </a:ext>
          </a:extLst>
        </xdr:cNvPr>
        <xdr:cNvSpPr>
          <a:spLocks noChangeArrowheads="1"/>
        </xdr:cNvSpPr>
      </xdr:nvSpPr>
      <xdr:spPr bwMode="auto">
        <a:xfrm>
          <a:off x="4752975" y="9587442"/>
          <a:ext cx="1869017" cy="490007"/>
        </a:xfrm>
        <a:prstGeom prst="wedgeRoundRectCallout">
          <a:avLst>
            <a:gd name="adj1" fmla="val -83586"/>
            <a:gd name="adj2" fmla="val -69940"/>
            <a:gd name="adj3" fmla="val 16667"/>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FF0000" mc:Ignorable="a14" a14:legacySpreadsheetColorIndex="10"/>
          </a:solidFill>
          <a:miter lim="800000"/>
          <a:headEnd/>
          <a:tailEnd/>
        </a:ln>
        <a:effectLst/>
        <a:extLst>
          <a:ext uri="{53640926-AAD7-44D8-BBD7-CCE9431645EC}">
            <a14:shadowObscured xmlns:a14="http://schemas.microsoft.com/office/drawing/2010/main" val="1"/>
          </a:ext>
        </a:extLst>
      </xdr:spPr>
      <xdr:txBody>
        <a:bodyPr vertOverflow="clip" wrap="square" lIns="27432" tIns="18288" rIns="0" bIns="0" anchor="ctr" upright="1"/>
        <a:lstStyle/>
        <a:p>
          <a:pPr algn="l" rtl="0">
            <a:lnSpc>
              <a:spcPts val="1300"/>
            </a:lnSpc>
            <a:defRPr sz="1000"/>
          </a:pPr>
          <a:r>
            <a:rPr lang="ja-JP" altLang="en-US" sz="1100" b="1" i="0" u="none" strike="noStrike" baseline="0">
              <a:solidFill>
                <a:srgbClr val="000000"/>
              </a:solidFill>
              <a:latin typeface="ＭＳ Ｐゴシック"/>
              <a:ea typeface="ＭＳ Ｐゴシック"/>
            </a:rPr>
            <a:t>様式３の「各月保育児童数」の合計と一致します。</a:t>
          </a:r>
        </a:p>
      </xdr:txBody>
    </xdr:sp>
    <xdr:clientData fPrintsWithSheet="0"/>
  </xdr:twoCellAnchor>
  <xdr:twoCellAnchor editAs="oneCell">
    <xdr:from>
      <xdr:col>16</xdr:col>
      <xdr:colOff>143935</xdr:colOff>
      <xdr:row>4</xdr:row>
      <xdr:rowOff>104774</xdr:rowOff>
    </xdr:from>
    <xdr:to>
      <xdr:col>19</xdr:col>
      <xdr:colOff>762000</xdr:colOff>
      <xdr:row>8</xdr:row>
      <xdr:rowOff>95250</xdr:rowOff>
    </xdr:to>
    <xdr:sp macro="" textlink="">
      <xdr:nvSpPr>
        <xdr:cNvPr id="12298" name="AutoShape 10">
          <a:extLst>
            <a:ext uri="{FF2B5EF4-FFF2-40B4-BE49-F238E27FC236}">
              <a16:creationId xmlns:a16="http://schemas.microsoft.com/office/drawing/2014/main" id="{9C10BE96-75DE-4741-B2BE-FD4E858F1E44}"/>
            </a:ext>
          </a:extLst>
        </xdr:cNvPr>
        <xdr:cNvSpPr>
          <a:spLocks noChangeArrowheads="1"/>
        </xdr:cNvSpPr>
      </xdr:nvSpPr>
      <xdr:spPr bwMode="auto">
        <a:xfrm>
          <a:off x="7754410" y="1047749"/>
          <a:ext cx="2875490" cy="923926"/>
        </a:xfrm>
        <a:prstGeom prst="wedgeRoundRectCallout">
          <a:avLst>
            <a:gd name="adj1" fmla="val -95011"/>
            <a:gd name="adj2" fmla="val 53412"/>
            <a:gd name="adj3" fmla="val 16667"/>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FF0000" mc:Ignorable="a14" a14:legacySpreadsheetColorIndex="10"/>
          </a:solidFill>
          <a:miter lim="800000"/>
          <a:headEnd/>
          <a:tailEnd/>
        </a:ln>
        <a:effectLst/>
        <a:extLst>
          <a:ext uri="{53640926-AAD7-44D8-BBD7-CCE9431645EC}">
            <a14:shadowObscured xmlns:a14="http://schemas.microsoft.com/office/drawing/2010/main" val="1"/>
          </a:ext>
        </a:extLst>
      </xdr:spPr>
      <xdr:txBody>
        <a:bodyPr vertOverflow="clip" wrap="square" lIns="27432" tIns="18288" rIns="0" bIns="0" anchor="ctr" upright="1"/>
        <a:lstStyle/>
        <a:p>
          <a:pPr algn="l" rtl="0">
            <a:defRPr sz="1000"/>
          </a:pPr>
          <a:r>
            <a:rPr lang="ja-JP" altLang="en-US" sz="1100" b="1" i="0" u="none" strike="noStrike" baseline="0">
              <a:solidFill>
                <a:srgbClr val="000000"/>
              </a:solidFill>
              <a:latin typeface="ＭＳ Ｐゴシック"/>
              <a:ea typeface="ＭＳ Ｐゴシック"/>
            </a:rPr>
            <a:t>備考欄には、各月１日現在で在籍し、当該月に１５日以上保育する月のみを入力してください。（記載例ファイルを参照）</a:t>
          </a:r>
        </a:p>
      </xdr:txBody>
    </xdr:sp>
    <xdr:clientData fPrintsWithSheet="0"/>
  </xdr:twoCellAnchor>
  <xdr:twoCellAnchor editAs="oneCell">
    <xdr:from>
      <xdr:col>1</xdr:col>
      <xdr:colOff>539747</xdr:colOff>
      <xdr:row>12</xdr:row>
      <xdr:rowOff>238124</xdr:rowOff>
    </xdr:from>
    <xdr:to>
      <xdr:col>3</xdr:col>
      <xdr:colOff>47622</xdr:colOff>
      <xdr:row>17</xdr:row>
      <xdr:rowOff>130174</xdr:rowOff>
    </xdr:to>
    <xdr:sp macro="" textlink="">
      <xdr:nvSpPr>
        <xdr:cNvPr id="2" name="AutoShape 4">
          <a:extLst>
            <a:ext uri="{FF2B5EF4-FFF2-40B4-BE49-F238E27FC236}">
              <a16:creationId xmlns:a16="http://schemas.microsoft.com/office/drawing/2014/main" id="{34B43B51-7DD1-4132-8894-BD6B4C70BFCD}"/>
            </a:ext>
          </a:extLst>
        </xdr:cNvPr>
        <xdr:cNvSpPr>
          <a:spLocks noChangeArrowheads="1"/>
        </xdr:cNvSpPr>
      </xdr:nvSpPr>
      <xdr:spPr bwMode="auto">
        <a:xfrm rot="10800000" flipV="1">
          <a:off x="1000122" y="3244849"/>
          <a:ext cx="2270125" cy="1606550"/>
        </a:xfrm>
        <a:prstGeom prst="wedgeRoundRectCallout">
          <a:avLst>
            <a:gd name="adj1" fmla="val 16131"/>
            <a:gd name="adj2" fmla="val -156428"/>
            <a:gd name="adj3" fmla="val 16667"/>
          </a:avLst>
        </a:prstGeom>
        <a:solidFill>
          <a:srgbClr xmlns:mc="http://schemas.openxmlformats.org/markup-compatibility/2006" xmlns:a14="http://schemas.microsoft.com/office/drawing/2010/main" val="FFFFFF" mc:Ignorable="a14" a14:legacySpreadsheetColorIndex="65"/>
        </a:solidFill>
        <a:ln w="22225" algn="ctr">
          <a:solidFill>
            <a:srgbClr xmlns:mc="http://schemas.openxmlformats.org/markup-compatibility/2006" xmlns:a14="http://schemas.microsoft.com/office/drawing/2010/main" val="FF0000" mc:Ignorable="a14" a14:legacySpreadsheetColorIndex="10"/>
          </a:solidFill>
          <a:miter lim="800000"/>
          <a:headEnd/>
          <a:tailEnd/>
        </a:ln>
        <a:effectLst/>
        <a:extLst>
          <a:ext uri="{53640926-AAD7-44D8-BBD7-CCE9431645EC}">
            <a14:shadowObscured xmlns:a14="http://schemas.microsoft.com/office/drawing/2010/main" val="1"/>
          </a:ext>
        </a:extLst>
      </xdr:spPr>
      <xdr:txBody>
        <a:bodyPr vertOverflow="clip" wrap="square" lIns="36576" tIns="18288" rIns="0" bIns="0" anchor="t" upright="1"/>
        <a:lstStyle/>
        <a:p>
          <a:pPr algn="l" rtl="0">
            <a:lnSpc>
              <a:spcPts val="1200"/>
            </a:lnSpc>
            <a:defRPr sz="1000"/>
          </a:pPr>
          <a:r>
            <a:rPr lang="ja-JP" altLang="en-US" sz="1000" b="1" i="0" u="none" strike="noStrike" baseline="0">
              <a:solidFill>
                <a:srgbClr val="000000"/>
              </a:solidFill>
              <a:latin typeface="ＭＳ Ｐゴシック"/>
              <a:ea typeface="ＭＳ Ｐゴシック"/>
            </a:rPr>
            <a:t>記載順</a:t>
          </a:r>
        </a:p>
        <a:p>
          <a:pPr rtl="0"/>
          <a:r>
            <a:rPr lang="ja-JP" altLang="en-US" sz="1000" b="1" i="0" u="none" strike="noStrike" baseline="0">
              <a:solidFill>
                <a:srgbClr val="000000"/>
              </a:solidFill>
              <a:latin typeface="ＭＳ Ｐゴシック"/>
              <a:ea typeface="ＭＳ Ｐゴシック"/>
            </a:rPr>
            <a:t>　</a:t>
          </a:r>
          <a:r>
            <a:rPr lang="ja-JP" altLang="ja-JP" sz="1100" b="1" i="0" baseline="0">
              <a:effectLst/>
              <a:latin typeface="+mn-lt"/>
              <a:ea typeface="+mn-ea"/>
              <a:cs typeface="+mn-cs"/>
            </a:rPr>
            <a:t>間の保育する見込みの児童を、４月在籍者で保育予定月数の多い順、次に入所月順に入力ください。</a:t>
          </a:r>
          <a:endParaRPr lang="ja-JP" altLang="ja-JP" sz="1000">
            <a:effectLst/>
          </a:endParaRPr>
        </a:p>
        <a:p>
          <a:pPr rtl="0">
            <a:lnSpc>
              <a:spcPts val="1200"/>
            </a:lnSpc>
          </a:pPr>
          <a:r>
            <a:rPr lang="ja-JP" altLang="ja-JP" sz="1000" b="1" i="0" baseline="0">
              <a:solidFill>
                <a:srgbClr val="FF0000"/>
              </a:solidFill>
              <a:effectLst/>
              <a:latin typeface="+mn-lt"/>
              <a:ea typeface="+mn-ea"/>
              <a:cs typeface="+mn-cs"/>
            </a:rPr>
            <a:t>保育児童には様式２－５の児童保育を行う者は含めないでください。</a:t>
          </a:r>
          <a:endParaRPr lang="ja-JP" altLang="ja-JP" sz="1000">
            <a:solidFill>
              <a:srgbClr val="FF0000"/>
            </a:solidFill>
            <a:effectLst/>
          </a:endParaRPr>
        </a:p>
      </xdr:txBody>
    </xdr:sp>
    <xdr:clientData/>
  </xdr:twoCellAnchor>
  <xdr:twoCellAnchor editAs="oneCell">
    <xdr:from>
      <xdr:col>4</xdr:col>
      <xdr:colOff>266700</xdr:colOff>
      <xdr:row>22</xdr:row>
      <xdr:rowOff>57150</xdr:rowOff>
    </xdr:from>
    <xdr:to>
      <xdr:col>13</xdr:col>
      <xdr:colOff>197202</xdr:colOff>
      <xdr:row>25</xdr:row>
      <xdr:rowOff>312209</xdr:rowOff>
    </xdr:to>
    <xdr:sp macro="" textlink="">
      <xdr:nvSpPr>
        <xdr:cNvPr id="3" name="AutoShape 4">
          <a:extLst>
            <a:ext uri="{FF2B5EF4-FFF2-40B4-BE49-F238E27FC236}">
              <a16:creationId xmlns:a16="http://schemas.microsoft.com/office/drawing/2014/main" id="{1DA121C2-C063-4662-9A58-7C704225C5F5}"/>
            </a:ext>
          </a:extLst>
        </xdr:cNvPr>
        <xdr:cNvSpPr>
          <a:spLocks noChangeArrowheads="1"/>
        </xdr:cNvSpPr>
      </xdr:nvSpPr>
      <xdr:spPr bwMode="auto">
        <a:xfrm rot="10800000" flipV="1">
          <a:off x="4105275" y="6477000"/>
          <a:ext cx="2759427" cy="1283759"/>
        </a:xfrm>
        <a:prstGeom prst="wedgeRoundRectCallout">
          <a:avLst>
            <a:gd name="adj1" fmla="val 40072"/>
            <a:gd name="adj2" fmla="val -79976"/>
            <a:gd name="adj3" fmla="val 16667"/>
          </a:avLst>
        </a:prstGeom>
        <a:solidFill>
          <a:srgbClr xmlns:mc="http://schemas.openxmlformats.org/markup-compatibility/2006" xmlns:a14="http://schemas.microsoft.com/office/drawing/2010/main" val="FFFFFF" mc:Ignorable="a14" a14:legacySpreadsheetColorIndex="65"/>
        </a:solidFill>
        <a:ln w="22225" algn="ctr">
          <a:solidFill>
            <a:srgbClr xmlns:mc="http://schemas.openxmlformats.org/markup-compatibility/2006" xmlns:a14="http://schemas.microsoft.com/office/drawing/2010/main" val="FF0000" mc:Ignorable="a14" a14:legacySpreadsheetColorIndex="10"/>
          </a:solidFill>
          <a:miter lim="800000"/>
          <a:headEnd/>
          <a:tailEnd/>
        </a:ln>
        <a:effectLst/>
        <a:extLst>
          <a:ext uri="{53640926-AAD7-44D8-BBD7-CCE9431645EC}">
            <a14:shadowObscured xmlns:a14="http://schemas.microsoft.com/office/drawing/2010/main" val="1"/>
          </a:ext>
        </a:extLst>
      </xdr:spPr>
      <xdr:txBody>
        <a:bodyPr vertOverflow="clip" wrap="square" lIns="36576" tIns="18288" rIns="0" bIns="0" anchor="t" upright="1"/>
        <a:lstStyle/>
        <a:p>
          <a:pPr algn="l" rtl="0">
            <a:lnSpc>
              <a:spcPts val="1300"/>
            </a:lnSpc>
            <a:defRPr sz="1000"/>
          </a:pPr>
          <a:endParaRPr lang="ja-JP" altLang="en-US" sz="1100" b="1" i="0" u="none" strike="noStrike" baseline="0">
            <a:solidFill>
              <a:srgbClr val="000000"/>
            </a:solidFill>
            <a:latin typeface="ＭＳ Ｐゴシック"/>
            <a:ea typeface="ＭＳ Ｐゴシック"/>
          </a:endParaRPr>
        </a:p>
        <a:p>
          <a:pPr algn="l" rtl="0">
            <a:lnSpc>
              <a:spcPts val="1300"/>
            </a:lnSpc>
            <a:defRPr sz="1000"/>
          </a:pPr>
          <a:r>
            <a:rPr lang="ja-JP" altLang="en-US" sz="1100" b="1" i="0" u="none" strike="noStrike" baseline="0">
              <a:solidFill>
                <a:srgbClr val="000000"/>
              </a:solidFill>
              <a:latin typeface="ＭＳ Ｐゴシック"/>
              <a:ea typeface="ＭＳ Ｐゴシック"/>
            </a:rPr>
            <a:t>　保育月数と入所期間が一致します。</a:t>
          </a:r>
          <a:endParaRPr lang="en-US" altLang="ja-JP" sz="1100" b="1" i="0" u="none" strike="noStrike" baseline="0">
            <a:solidFill>
              <a:srgbClr val="000000"/>
            </a:solidFill>
            <a:latin typeface="ＭＳ Ｐゴシック"/>
            <a:ea typeface="ＭＳ Ｐゴシック"/>
          </a:endParaRPr>
        </a:p>
        <a:p>
          <a:pPr algn="l" rtl="0">
            <a:lnSpc>
              <a:spcPts val="1300"/>
            </a:lnSpc>
            <a:defRPr sz="1000"/>
          </a:pPr>
          <a:r>
            <a:rPr lang="en-US" altLang="ja-JP" sz="1100" b="1" i="0" u="none" strike="noStrike" baseline="0">
              <a:solidFill>
                <a:srgbClr val="000000"/>
              </a:solidFill>
              <a:latin typeface="ＭＳ Ｐゴシック"/>
              <a:ea typeface="ＭＳ Ｐゴシック"/>
            </a:rPr>
            <a:t>【</a:t>
          </a:r>
          <a:r>
            <a:rPr lang="ja-JP" altLang="en-US" sz="1100" b="1" i="0" u="none" strike="noStrike" baseline="0">
              <a:solidFill>
                <a:srgbClr val="000000"/>
              </a:solidFill>
              <a:latin typeface="ＭＳ Ｐゴシック"/>
              <a:ea typeface="ＭＳ Ｐゴシック"/>
            </a:rPr>
            <a:t>例</a:t>
          </a:r>
          <a:r>
            <a:rPr lang="en-US" altLang="ja-JP" sz="1100" b="1" i="0" u="none" strike="noStrike" baseline="0">
              <a:solidFill>
                <a:srgbClr val="000000"/>
              </a:solidFill>
              <a:latin typeface="ＭＳ Ｐゴシック"/>
              <a:ea typeface="ＭＳ Ｐゴシック"/>
            </a:rPr>
            <a:t>】</a:t>
          </a:r>
        </a:p>
        <a:p>
          <a:pPr algn="l" rtl="0">
            <a:lnSpc>
              <a:spcPts val="1300"/>
            </a:lnSpc>
            <a:defRPr sz="1000"/>
          </a:pPr>
          <a:r>
            <a:rPr lang="ja-JP" altLang="en-US" sz="1100" b="1" i="0" u="none" strike="noStrike" baseline="0">
              <a:solidFill>
                <a:srgbClr val="000000"/>
              </a:solidFill>
              <a:latin typeface="ＭＳ Ｐゴシック"/>
              <a:ea typeface="ＭＳ Ｐゴシック"/>
            </a:rPr>
            <a:t>保育月数　６</a:t>
          </a:r>
          <a:endParaRPr lang="en-US" altLang="ja-JP" sz="1100" b="1" i="0" u="none" strike="noStrike" baseline="0">
            <a:solidFill>
              <a:srgbClr val="000000"/>
            </a:solidFill>
            <a:latin typeface="ＭＳ Ｐゴシック"/>
            <a:ea typeface="ＭＳ Ｐゴシック"/>
          </a:endParaRPr>
        </a:p>
        <a:p>
          <a:pPr algn="l" rtl="0">
            <a:lnSpc>
              <a:spcPts val="1300"/>
            </a:lnSpc>
            <a:defRPr sz="1000"/>
          </a:pPr>
          <a:r>
            <a:rPr lang="ja-JP" altLang="en-US" sz="1100" b="1" i="0" u="none" strike="noStrike" baseline="0">
              <a:solidFill>
                <a:srgbClr val="000000"/>
              </a:solidFill>
              <a:latin typeface="ＭＳ Ｐゴシック"/>
              <a:ea typeface="ＭＳ Ｐゴシック"/>
            </a:rPr>
            <a:t>入所期間　４月～９月に○</a:t>
          </a:r>
          <a:endParaRPr lang="en-US" altLang="ja-JP" sz="1100" b="1" i="0" u="none" strike="noStrike" baseline="0">
            <a:solidFill>
              <a:srgbClr val="000000"/>
            </a:solidFill>
            <a:latin typeface="ＭＳ Ｐゴシック"/>
            <a:ea typeface="ＭＳ Ｐゴシック"/>
          </a:endParaRPr>
        </a:p>
        <a:p>
          <a:pPr algn="l" rtl="0">
            <a:lnSpc>
              <a:spcPts val="1300"/>
            </a:lnSpc>
            <a:defRPr sz="1000"/>
          </a:pPr>
          <a:r>
            <a:rPr lang="ja-JP" altLang="en-US" sz="1100" b="1" i="0" u="none" strike="noStrike" baseline="0">
              <a:solidFill>
                <a:srgbClr val="000000"/>
              </a:solidFill>
              <a:latin typeface="ＭＳ Ｐゴシック"/>
              <a:ea typeface="ＭＳ Ｐゴシック"/>
            </a:rPr>
            <a:t>どちらも６ヶ月</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16</xdr:col>
      <xdr:colOff>179917</xdr:colOff>
      <xdr:row>29</xdr:row>
      <xdr:rowOff>165101</xdr:rowOff>
    </xdr:from>
    <xdr:to>
      <xdr:col>20</xdr:col>
      <xdr:colOff>827439</xdr:colOff>
      <xdr:row>32</xdr:row>
      <xdr:rowOff>154517</xdr:rowOff>
    </xdr:to>
    <xdr:sp macro="" textlink="">
      <xdr:nvSpPr>
        <xdr:cNvPr id="14337" name="Rectangle 1">
          <a:extLst>
            <a:ext uri="{FF2B5EF4-FFF2-40B4-BE49-F238E27FC236}">
              <a16:creationId xmlns:a16="http://schemas.microsoft.com/office/drawing/2014/main" id="{23A73ABF-F710-4391-A88D-D8AA9549D83A}"/>
            </a:ext>
          </a:extLst>
        </xdr:cNvPr>
        <xdr:cNvSpPr>
          <a:spLocks noChangeArrowheads="1"/>
        </xdr:cNvSpPr>
      </xdr:nvSpPr>
      <xdr:spPr bwMode="auto">
        <a:xfrm>
          <a:off x="11197167" y="8779934"/>
          <a:ext cx="3568522" cy="4974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u="sng" strike="noStrike" baseline="0">
              <a:solidFill>
                <a:srgbClr val="000000"/>
              </a:solidFill>
              <a:latin typeface="ＭＳ Ｐゴシック"/>
              <a:ea typeface="ＭＳ Ｐゴシック"/>
            </a:rPr>
            <a:t>各非常勤職員の月（年）間延勤務時間数</a:t>
          </a: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r>
            <a:rPr lang="ja-JP" altLang="ja-JP" sz="1100">
              <a:solidFill>
                <a:srgbClr val="FF0000"/>
              </a:solidFill>
              <a:effectLst/>
              <a:latin typeface="+mn-lt"/>
              <a:ea typeface="+mn-ea"/>
              <a:cs typeface="+mn-cs"/>
            </a:rPr>
            <a:t>常勤職員が勤務すべき月（年）</a:t>
          </a:r>
          <a:r>
            <a:rPr lang="ja-JP" altLang="en-US" sz="1100">
              <a:solidFill>
                <a:srgbClr val="FF0000"/>
              </a:solidFill>
              <a:effectLst/>
              <a:latin typeface="+mn-lt"/>
              <a:ea typeface="+mn-ea"/>
              <a:cs typeface="+mn-cs"/>
            </a:rPr>
            <a:t>間</a:t>
          </a:r>
          <a:r>
            <a:rPr lang="ja-JP" altLang="ja-JP" sz="1100">
              <a:solidFill>
                <a:srgbClr val="FF0000"/>
              </a:solidFill>
              <a:effectLst/>
              <a:latin typeface="+mn-lt"/>
              <a:ea typeface="+mn-ea"/>
              <a:cs typeface="+mn-cs"/>
            </a:rPr>
            <a:t>勤務時間数</a:t>
          </a:r>
          <a:endParaRPr lang="ja-JP" altLang="en-US" sz="1100" b="0" i="0" u="none" strike="noStrike" baseline="0">
            <a:solidFill>
              <a:srgbClr val="FF0000"/>
            </a:solidFill>
            <a:latin typeface="ＭＳ Ｐゴシック"/>
            <a:ea typeface="ＭＳ Ｐゴシック"/>
          </a:endParaRPr>
        </a:p>
      </xdr:txBody>
    </xdr:sp>
    <xdr:clientData/>
  </xdr:twoCellAnchor>
  <xdr:twoCellAnchor editAs="oneCell">
    <xdr:from>
      <xdr:col>10</xdr:col>
      <xdr:colOff>63499</xdr:colOff>
      <xdr:row>22</xdr:row>
      <xdr:rowOff>92075</xdr:rowOff>
    </xdr:from>
    <xdr:to>
      <xdr:col>15</xdr:col>
      <xdr:colOff>465666</xdr:colOff>
      <xdr:row>25</xdr:row>
      <xdr:rowOff>15875</xdr:rowOff>
    </xdr:to>
    <xdr:sp macro="" textlink="">
      <xdr:nvSpPr>
        <xdr:cNvPr id="13315" name="AutoShape 51">
          <a:extLst>
            <a:ext uri="{FF2B5EF4-FFF2-40B4-BE49-F238E27FC236}">
              <a16:creationId xmlns:a16="http://schemas.microsoft.com/office/drawing/2014/main" id="{3FCB9F0B-8F72-4D84-B2C9-E887F4351885}"/>
            </a:ext>
          </a:extLst>
        </xdr:cNvPr>
        <xdr:cNvSpPr>
          <a:spLocks noChangeArrowheads="1"/>
        </xdr:cNvSpPr>
      </xdr:nvSpPr>
      <xdr:spPr bwMode="auto">
        <a:xfrm>
          <a:off x="6699249" y="7521575"/>
          <a:ext cx="4053417" cy="431800"/>
        </a:xfrm>
        <a:prstGeom prst="wedgeRoundRectCallout">
          <a:avLst>
            <a:gd name="adj1" fmla="val -88238"/>
            <a:gd name="adj2" fmla="val -97713"/>
            <a:gd name="adj3" fmla="val 16667"/>
          </a:avLst>
        </a:prstGeom>
        <a:solidFill>
          <a:srgbClr val="CCFFFF"/>
        </a:solidFill>
        <a:ln w="9525" algn="ctr">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0" anchor="ctr"/>
        <a:lstStyle/>
        <a:p>
          <a:pPr algn="l" rtl="0">
            <a:lnSpc>
              <a:spcPts val="1300"/>
            </a:lnSpc>
            <a:defRPr sz="1000"/>
          </a:pPr>
          <a:r>
            <a:rPr lang="ja-JP" altLang="en-US" sz="1100" b="0" i="0" u="none" strike="noStrike" baseline="0">
              <a:solidFill>
                <a:srgbClr val="000000"/>
              </a:solidFill>
              <a:latin typeface="ＭＳ Ｐゴシック"/>
              <a:ea typeface="ＭＳ Ｐゴシック"/>
            </a:rPr>
            <a:t>補助要件（Ａ型特例：1.0人以上、Ａ型：4.0人以上、Ｂ型：10.0人以上、Ｂ型特例：30.0人以上）を満たすこと。</a:t>
          </a:r>
        </a:p>
      </xdr:txBody>
    </xdr:sp>
    <xdr:clientData fPrintsWithSheet="0"/>
  </xdr:twoCellAnchor>
  <xdr:twoCellAnchor>
    <xdr:from>
      <xdr:col>17</xdr:col>
      <xdr:colOff>576943</xdr:colOff>
      <xdr:row>24</xdr:row>
      <xdr:rowOff>39461</xdr:rowOff>
    </xdr:from>
    <xdr:to>
      <xdr:col>23</xdr:col>
      <xdr:colOff>246289</xdr:colOff>
      <xdr:row>28</xdr:row>
      <xdr:rowOff>16328</xdr:rowOff>
    </xdr:to>
    <xdr:sp macro="" textlink="">
      <xdr:nvSpPr>
        <xdr:cNvPr id="13316" name="AutoShape 52">
          <a:extLst>
            <a:ext uri="{FF2B5EF4-FFF2-40B4-BE49-F238E27FC236}">
              <a16:creationId xmlns:a16="http://schemas.microsoft.com/office/drawing/2014/main" id="{526204F3-AD5E-41CC-9F36-40DE2BC6C320}"/>
            </a:ext>
          </a:extLst>
        </xdr:cNvPr>
        <xdr:cNvSpPr>
          <a:spLocks noChangeArrowheads="1"/>
        </xdr:cNvSpPr>
      </xdr:nvSpPr>
      <xdr:spPr bwMode="auto">
        <a:xfrm>
          <a:off x="12368893" y="7878536"/>
          <a:ext cx="3736521" cy="662667"/>
        </a:xfrm>
        <a:prstGeom prst="wedgeRoundRectCallout">
          <a:avLst>
            <a:gd name="adj1" fmla="val 35393"/>
            <a:gd name="adj2" fmla="val -99612"/>
            <a:gd name="adj3" fmla="val 16667"/>
          </a:avLst>
        </a:prstGeom>
        <a:solidFill>
          <a:srgbClr val="CCFFFF"/>
        </a:solidFill>
        <a:ln w="9525" algn="ctr">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0" anchor="ctr"/>
        <a:lstStyle/>
        <a:p>
          <a:pPr algn="l" rtl="0">
            <a:defRPr sz="1000"/>
          </a:pPr>
          <a:r>
            <a:rPr lang="ja-JP" altLang="en-US" sz="1100" b="0" i="0" u="none" strike="noStrike" baseline="0">
              <a:solidFill>
                <a:srgbClr val="000000"/>
              </a:solidFill>
              <a:latin typeface="ＭＳ Ｐゴシック"/>
              <a:ea typeface="ＭＳ Ｐゴシック"/>
            </a:rPr>
            <a:t>補助要件に合致しているか。</a:t>
          </a:r>
        </a:p>
        <a:p>
          <a:pPr algn="l" rtl="0">
            <a:lnSpc>
              <a:spcPts val="1200"/>
            </a:lnSpc>
            <a:defRPr sz="1000"/>
          </a:pPr>
          <a:r>
            <a:rPr lang="ja-JP" altLang="en-US" sz="1100" b="1" i="0" u="none" strike="noStrike" baseline="0">
              <a:solidFill>
                <a:srgbClr val="000000"/>
              </a:solidFill>
              <a:latin typeface="ＭＳ Ｐゴシック"/>
              <a:ea typeface="ＭＳ Ｐゴシック"/>
            </a:rPr>
            <a:t>各月について</a:t>
          </a:r>
          <a:r>
            <a:rPr lang="ja-JP" altLang="en-US" sz="1100" b="0" i="0" u="none" strike="noStrike" baseline="0">
              <a:solidFill>
                <a:srgbClr val="000000"/>
              </a:solidFill>
              <a:latin typeface="ＭＳ Ｐゴシック"/>
              <a:ea typeface="ＭＳ Ｐゴシック"/>
            </a:rPr>
            <a:t>、[常勤職員平均+非常勤職員（）内平均〕が基準人数を満たすこと。</a:t>
          </a:r>
        </a:p>
      </xdr:txBody>
    </xdr:sp>
    <xdr:clientData fPrintsWithSheet="0"/>
  </xdr:twoCellAnchor>
  <xdr:twoCellAnchor editAs="oneCell">
    <xdr:from>
      <xdr:col>17</xdr:col>
      <xdr:colOff>87046</xdr:colOff>
      <xdr:row>0</xdr:row>
      <xdr:rowOff>126736</xdr:rowOff>
    </xdr:from>
    <xdr:to>
      <xdr:col>20</xdr:col>
      <xdr:colOff>145676</xdr:colOff>
      <xdr:row>3</xdr:row>
      <xdr:rowOff>112060</xdr:rowOff>
    </xdr:to>
    <xdr:sp macro="" textlink="">
      <xdr:nvSpPr>
        <xdr:cNvPr id="13318" name="AutoShape 54">
          <a:extLst>
            <a:ext uri="{FF2B5EF4-FFF2-40B4-BE49-F238E27FC236}">
              <a16:creationId xmlns:a16="http://schemas.microsoft.com/office/drawing/2014/main" id="{2E11B074-1608-4762-AE8F-4AD59394B22E}"/>
            </a:ext>
          </a:extLst>
        </xdr:cNvPr>
        <xdr:cNvSpPr>
          <a:spLocks noChangeArrowheads="1"/>
        </xdr:cNvSpPr>
      </xdr:nvSpPr>
      <xdr:spPr bwMode="auto">
        <a:xfrm>
          <a:off x="10900722" y="126736"/>
          <a:ext cx="2075689" cy="949030"/>
        </a:xfrm>
        <a:prstGeom prst="wedgeRoundRectCallout">
          <a:avLst>
            <a:gd name="adj1" fmla="val -3497"/>
            <a:gd name="adj2" fmla="val 92508"/>
            <a:gd name="adj3" fmla="val 16667"/>
          </a:avLst>
        </a:prstGeom>
        <a:solidFill>
          <a:srgbClr val="FFFFFF"/>
        </a:solidFill>
        <a:ln w="9525" algn="ctr">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0" anchor="t"/>
        <a:lstStyle/>
        <a:p>
          <a:pPr algn="l" rtl="0">
            <a:defRPr sz="1000"/>
          </a:pPr>
          <a:r>
            <a:rPr lang="ja-JP" altLang="en-US" sz="1100" b="0" i="0" u="none" strike="noStrike" baseline="0">
              <a:solidFill>
                <a:srgbClr val="000000"/>
              </a:solidFill>
              <a:latin typeface="ＭＳ Ｐゴシック"/>
              <a:ea typeface="ＭＳ Ｐゴシック"/>
            </a:rPr>
            <a:t>看護職員は病児等保育を行っている施設において</a:t>
          </a:r>
          <a:r>
            <a:rPr lang="ja-JP" altLang="en-US" sz="1100" b="0" i="0" u="none" strike="noStrike" baseline="0">
              <a:solidFill>
                <a:sysClr val="windowText" lastClr="000000"/>
              </a:solidFill>
              <a:latin typeface="ＭＳ Ｐゴシック"/>
              <a:ea typeface="ＭＳ Ｐゴシック"/>
            </a:rPr>
            <a:t>、病児等保育を専門に担当している</a:t>
          </a:r>
          <a:r>
            <a:rPr lang="ja-JP" altLang="en-US" sz="1100" b="0" i="0" u="none" strike="noStrike" baseline="0">
              <a:solidFill>
                <a:srgbClr val="FF0000"/>
              </a:solidFill>
              <a:latin typeface="ＭＳ Ｐゴシック"/>
              <a:ea typeface="ＭＳ Ｐゴシック"/>
            </a:rPr>
            <a:t>常勤の看護職員を１名以上</a:t>
          </a:r>
          <a:r>
            <a:rPr lang="ja-JP" altLang="en-US" sz="1100" b="0" i="0" u="none" strike="noStrike" baseline="0">
              <a:solidFill>
                <a:srgbClr val="000000"/>
              </a:solidFill>
              <a:latin typeface="ＭＳ Ｐゴシック"/>
              <a:ea typeface="ＭＳ Ｐゴシック"/>
            </a:rPr>
            <a:t>入力ください。</a:t>
          </a:r>
        </a:p>
        <a:p>
          <a:pPr algn="l" rtl="0">
            <a:lnSpc>
              <a:spcPts val="800"/>
            </a:lnSpc>
            <a:defRPr sz="1000"/>
          </a:pPr>
          <a:endParaRPr lang="ja-JP" altLang="en-US" sz="1100" b="0" i="0" u="none" strike="noStrike" baseline="0">
            <a:solidFill>
              <a:srgbClr val="000000"/>
            </a:solidFill>
            <a:latin typeface="ＭＳ Ｐゴシック"/>
            <a:ea typeface="ＭＳ Ｐゴシック"/>
          </a:endParaRPr>
        </a:p>
      </xdr:txBody>
    </xdr:sp>
    <xdr:clientData fPrintsWithSheet="0"/>
  </xdr:twoCellAnchor>
  <xdr:twoCellAnchor editAs="oneCell">
    <xdr:from>
      <xdr:col>7</xdr:col>
      <xdr:colOff>409575</xdr:colOff>
      <xdr:row>2</xdr:row>
      <xdr:rowOff>180975</xdr:rowOff>
    </xdr:from>
    <xdr:to>
      <xdr:col>10</xdr:col>
      <xdr:colOff>44450</xdr:colOff>
      <xdr:row>3</xdr:row>
      <xdr:rowOff>228600</xdr:rowOff>
    </xdr:to>
    <xdr:sp macro="" textlink="">
      <xdr:nvSpPr>
        <xdr:cNvPr id="13319" name="AutoShape 55">
          <a:extLst>
            <a:ext uri="{FF2B5EF4-FFF2-40B4-BE49-F238E27FC236}">
              <a16:creationId xmlns:a16="http://schemas.microsoft.com/office/drawing/2014/main" id="{2E0937C6-7DCB-4107-BF9C-A330CE3C6E3E}"/>
            </a:ext>
          </a:extLst>
        </xdr:cNvPr>
        <xdr:cNvSpPr>
          <a:spLocks noChangeArrowheads="1"/>
        </xdr:cNvSpPr>
      </xdr:nvSpPr>
      <xdr:spPr bwMode="auto">
        <a:xfrm>
          <a:off x="8077200" y="714375"/>
          <a:ext cx="1828800" cy="476250"/>
        </a:xfrm>
        <a:prstGeom prst="wedgeRoundRectCallout">
          <a:avLst>
            <a:gd name="adj1" fmla="val -12069"/>
            <a:gd name="adj2" fmla="val 89472"/>
            <a:gd name="adj3" fmla="val 16667"/>
          </a:avLst>
        </a:prstGeom>
        <a:solidFill>
          <a:srgbClr val="FFFFFF"/>
        </a:solidFill>
        <a:ln w="9525" algn="ctr">
          <a:solidFill>
            <a:srgbClr xmlns:mc="http://schemas.openxmlformats.org/markup-compatibility/2006" xmlns:a14="http://schemas.microsoft.com/office/drawing/2010/main" val="0000FF" mc:Ignorable="a14" a14:legacySpreadsheetColorIndex="12"/>
          </a:solidFill>
          <a:miter lim="800000"/>
          <a:headEnd/>
          <a:tailEnd/>
        </a:ln>
      </xdr:spPr>
      <xdr:txBody>
        <a:bodyPr vertOverflow="clip" wrap="square" lIns="27432" tIns="18288" rIns="0" bIns="0" anchor="t"/>
        <a:lstStyle/>
        <a:p>
          <a:pPr algn="l" rtl="0">
            <a:lnSpc>
              <a:spcPts val="1300"/>
            </a:lnSpc>
            <a:defRPr sz="1000"/>
          </a:pPr>
          <a:r>
            <a:rPr lang="ja-JP" altLang="en-US" sz="1100" b="0" i="0" u="none" strike="noStrike" baseline="0">
              <a:solidFill>
                <a:srgbClr val="000000"/>
              </a:solidFill>
              <a:latin typeface="ＭＳ Ｐゴシック"/>
              <a:ea typeface="ＭＳ Ｐゴシック"/>
            </a:rPr>
            <a:t>病児等保育を行っている施設のみ入力ください。</a:t>
          </a:r>
        </a:p>
      </xdr:txBody>
    </xdr:sp>
    <xdr:clientData fPrintsWithSheet="0"/>
  </xdr:twoCellAnchor>
  <xdr:twoCellAnchor editAs="oneCell">
    <xdr:from>
      <xdr:col>12</xdr:col>
      <xdr:colOff>626533</xdr:colOff>
      <xdr:row>0</xdr:row>
      <xdr:rowOff>11207</xdr:rowOff>
    </xdr:from>
    <xdr:to>
      <xdr:col>17</xdr:col>
      <xdr:colOff>48683</xdr:colOff>
      <xdr:row>3</xdr:row>
      <xdr:rowOff>56029</xdr:rowOff>
    </xdr:to>
    <xdr:sp macro="" textlink="">
      <xdr:nvSpPr>
        <xdr:cNvPr id="13344" name="AutoShape 50">
          <a:extLst>
            <a:ext uri="{FF2B5EF4-FFF2-40B4-BE49-F238E27FC236}">
              <a16:creationId xmlns:a16="http://schemas.microsoft.com/office/drawing/2014/main" id="{4CFF97BC-DF04-415B-8A20-428B26A4CEAE}"/>
            </a:ext>
          </a:extLst>
        </xdr:cNvPr>
        <xdr:cNvSpPr>
          <a:spLocks noChangeArrowheads="1"/>
        </xdr:cNvSpPr>
      </xdr:nvSpPr>
      <xdr:spPr bwMode="auto">
        <a:xfrm>
          <a:off x="8078445" y="11207"/>
          <a:ext cx="2783914" cy="1008528"/>
        </a:xfrm>
        <a:prstGeom prst="wedgeRoundRectCallout">
          <a:avLst>
            <a:gd name="adj1" fmla="val -46861"/>
            <a:gd name="adj2" fmla="val 114665"/>
            <a:gd name="adj3" fmla="val 16667"/>
          </a:avLst>
        </a:prstGeom>
        <a:solidFill>
          <a:schemeClr val="accent6">
            <a:lumMod val="40000"/>
            <a:lumOff val="60000"/>
          </a:schemeClr>
        </a:solidFill>
        <a:ln w="9525" algn="ctr">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0" anchor="t"/>
        <a:lstStyle/>
        <a:p>
          <a:pPr algn="l" rtl="0">
            <a:defRPr sz="1000"/>
          </a:pPr>
          <a:r>
            <a:rPr lang="ja-JP" altLang="en-US" sz="1100" b="0" i="0" u="none" strike="noStrike" baseline="0">
              <a:solidFill>
                <a:srgbClr val="000000"/>
              </a:solidFill>
              <a:latin typeface="ＭＳ Ｐゴシック"/>
              <a:ea typeface="ＭＳ Ｐゴシック"/>
            </a:rPr>
            <a:t>・　様式1-</a:t>
          </a:r>
          <a:r>
            <a:rPr lang="en-US" altLang="ja-JP" sz="1100" b="0" i="0" u="none" strike="noStrike" baseline="0">
              <a:solidFill>
                <a:srgbClr val="000000"/>
              </a:solidFill>
              <a:latin typeface="ＭＳ Ｐゴシック"/>
              <a:ea typeface="ＭＳ Ｐゴシック"/>
            </a:rPr>
            <a:t>3</a:t>
          </a:r>
          <a:r>
            <a:rPr lang="ja-JP" altLang="en-US" sz="1100" b="0" i="0" u="none" strike="noStrike" baseline="0">
              <a:solidFill>
                <a:srgbClr val="000000"/>
              </a:solidFill>
              <a:latin typeface="ＭＳ Ｐゴシック"/>
              <a:ea typeface="ＭＳ Ｐゴシック"/>
            </a:rPr>
            <a:t>の保育士等の常勤・非常勤職員数と </a:t>
          </a:r>
          <a:endParaRPr lang="en-US" altLang="ja-JP" sz="1100" b="0" i="0" u="none" strike="noStrike" baseline="0">
            <a:solidFill>
              <a:srgbClr val="000000"/>
            </a:solidFill>
            <a:latin typeface="ＭＳ Ｐゴシック"/>
            <a:ea typeface="ＭＳ Ｐゴシック"/>
          </a:endParaRPr>
        </a:p>
        <a:p>
          <a:pPr algn="l" rtl="0">
            <a:defRPr sz="1000"/>
          </a:pPr>
          <a:r>
            <a:rPr lang="en-US" altLang="ja-JP" sz="1100" b="0" i="0" u="none" strike="noStrike" baseline="0">
              <a:solidFill>
                <a:srgbClr val="000000"/>
              </a:solidFill>
              <a:latin typeface="ＭＳ Ｐゴシック"/>
              <a:ea typeface="ＭＳ Ｐゴシック"/>
            </a:rPr>
            <a:t> </a:t>
          </a:r>
          <a:r>
            <a:rPr lang="ja-JP" altLang="en-US" sz="1100" b="0" i="0" u="none" strike="noStrike" baseline="0">
              <a:solidFill>
                <a:srgbClr val="000000"/>
              </a:solidFill>
              <a:latin typeface="ＭＳ Ｐゴシック"/>
              <a:ea typeface="ＭＳ Ｐゴシック"/>
            </a:rPr>
            <a:t>一致するよう入力ください。</a:t>
          </a:r>
        </a:p>
        <a:p>
          <a:pPr algn="l" rtl="0">
            <a:lnSpc>
              <a:spcPts val="1300"/>
            </a:lnSpc>
            <a:defRPr sz="1000"/>
          </a:pPr>
          <a:r>
            <a:rPr lang="ja-JP" altLang="en-US" sz="1100" b="0" i="0" u="none" strike="noStrike" baseline="0">
              <a:solidFill>
                <a:srgbClr val="000000"/>
              </a:solidFill>
              <a:latin typeface="ＭＳ Ｐゴシック"/>
              <a:ea typeface="ＭＳ Ｐゴシック"/>
            </a:rPr>
            <a:t>・　非常勤職員の左欄は実人数を、右欄には常勤換算した人数を入力ください。</a:t>
          </a:r>
        </a:p>
        <a:p>
          <a:pPr algn="l" rtl="0">
            <a:lnSpc>
              <a:spcPts val="1100"/>
            </a:lnSpc>
            <a:defRPr sz="1000"/>
          </a:pPr>
          <a:endParaRPr lang="ja-JP" altLang="en-US" sz="1100" b="0" i="0" u="none" strike="noStrike" baseline="0">
            <a:solidFill>
              <a:srgbClr val="000000"/>
            </a:solidFill>
            <a:latin typeface="ＭＳ Ｐゴシック"/>
            <a:ea typeface="ＭＳ Ｐゴシック"/>
          </a:endParaRPr>
        </a:p>
      </xdr:txBody>
    </xdr:sp>
    <xdr:clientData fPrintsWithSheet="0"/>
  </xdr:twoCellAnchor>
  <xdr:twoCellAnchor editAs="oneCell">
    <xdr:from>
      <xdr:col>10</xdr:col>
      <xdr:colOff>158749</xdr:colOff>
      <xdr:row>1</xdr:row>
      <xdr:rowOff>243417</xdr:rowOff>
    </xdr:from>
    <xdr:to>
      <xdr:col>12</xdr:col>
      <xdr:colOff>507999</xdr:colOff>
      <xdr:row>4</xdr:row>
      <xdr:rowOff>284237</xdr:rowOff>
    </xdr:to>
    <xdr:sp macro="" textlink="">
      <xdr:nvSpPr>
        <xdr:cNvPr id="16" name="AutoShape 53">
          <a:extLst>
            <a:ext uri="{FF2B5EF4-FFF2-40B4-BE49-F238E27FC236}">
              <a16:creationId xmlns:a16="http://schemas.microsoft.com/office/drawing/2014/main" id="{E5D83EA7-AA4D-4B4D-9E4F-ED3A8A67CEE2}"/>
            </a:ext>
          </a:extLst>
        </xdr:cNvPr>
        <xdr:cNvSpPr>
          <a:spLocks noChangeArrowheads="1"/>
        </xdr:cNvSpPr>
      </xdr:nvSpPr>
      <xdr:spPr bwMode="auto">
        <a:xfrm>
          <a:off x="6794499" y="508000"/>
          <a:ext cx="1809750" cy="1088570"/>
        </a:xfrm>
        <a:prstGeom prst="wedgeRoundRectCallout">
          <a:avLst>
            <a:gd name="adj1" fmla="val -62534"/>
            <a:gd name="adj2" fmla="val 94951"/>
            <a:gd name="adj3" fmla="val 16667"/>
          </a:avLst>
        </a:prstGeom>
        <a:solidFill>
          <a:srgbClr val="FFFFFF"/>
        </a:solidFill>
        <a:ln w="19050" algn="ctr">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0" anchor="ctr"/>
        <a:lstStyle/>
        <a:p>
          <a:pPr algn="l" rtl="0">
            <a:defRPr sz="1000"/>
          </a:pPr>
          <a:r>
            <a:rPr lang="ja-JP" altLang="en-US" sz="1100" b="0" i="0" u="none" strike="noStrike" baseline="0">
              <a:solidFill>
                <a:srgbClr val="FF0000"/>
              </a:solidFill>
              <a:latin typeface="ＭＳ Ｐゴシック"/>
              <a:ea typeface="ＭＳ Ｐゴシック"/>
            </a:rPr>
            <a:t>常勤職員</a:t>
          </a:r>
          <a:r>
            <a:rPr lang="ja-JP" altLang="en-US" sz="1100" b="0" i="0" u="none" strike="noStrike" baseline="0">
              <a:solidFill>
                <a:sysClr val="windowText" lastClr="000000"/>
              </a:solidFill>
              <a:latin typeface="ＭＳ Ｐゴシック"/>
              <a:ea typeface="ＭＳ Ｐゴシック"/>
            </a:rPr>
            <a:t>について、月の途中で、採用又は退職の場合は、日割り計算を行ってください。</a:t>
          </a:r>
          <a:endParaRPr lang="en-US" altLang="ja-JP" sz="1100" b="0" i="0" u="none" strike="noStrike" baseline="0">
            <a:solidFill>
              <a:sysClr val="windowText" lastClr="000000"/>
            </a:solidFill>
            <a:latin typeface="ＭＳ Ｐゴシック"/>
            <a:ea typeface="ＭＳ Ｐゴシック"/>
          </a:endParaRPr>
        </a:p>
        <a:p>
          <a:pPr algn="l" rtl="0">
            <a:lnSpc>
              <a:spcPts val="1100"/>
            </a:lnSpc>
            <a:defRPr sz="1000"/>
          </a:pPr>
          <a:r>
            <a:rPr lang="ja-JP" altLang="en-US" sz="1100" b="0" i="0" u="none" strike="noStrike" baseline="0">
              <a:solidFill>
                <a:sysClr val="windowText" lastClr="000000"/>
              </a:solidFill>
              <a:latin typeface="ＭＳ Ｐゴシック"/>
              <a:ea typeface="ＭＳ Ｐゴシック"/>
            </a:rPr>
            <a:t>（小数点第２位四捨五入）</a:t>
          </a:r>
        </a:p>
      </xdr:txBody>
    </xdr:sp>
    <xdr:clientData fPrintsWithSheet="0"/>
  </xdr:twoCellAnchor>
  <xdr:twoCellAnchor>
    <xdr:from>
      <xdr:col>23</xdr:col>
      <xdr:colOff>328084</xdr:colOff>
      <xdr:row>18</xdr:row>
      <xdr:rowOff>74084</xdr:rowOff>
    </xdr:from>
    <xdr:to>
      <xdr:col>25</xdr:col>
      <xdr:colOff>423333</xdr:colOff>
      <xdr:row>20</xdr:row>
      <xdr:rowOff>50950</xdr:rowOff>
    </xdr:to>
    <xdr:sp macro="" textlink="">
      <xdr:nvSpPr>
        <xdr:cNvPr id="11" name="AutoShape 52">
          <a:extLst>
            <a:ext uri="{FF2B5EF4-FFF2-40B4-BE49-F238E27FC236}">
              <a16:creationId xmlns:a16="http://schemas.microsoft.com/office/drawing/2014/main" id="{B06FC5D1-EECF-48C2-B37E-05A79FF6FD04}"/>
            </a:ext>
          </a:extLst>
        </xdr:cNvPr>
        <xdr:cNvSpPr>
          <a:spLocks noChangeArrowheads="1"/>
        </xdr:cNvSpPr>
      </xdr:nvSpPr>
      <xdr:spPr bwMode="auto">
        <a:xfrm>
          <a:off x="16054917" y="6148917"/>
          <a:ext cx="1471083" cy="654200"/>
        </a:xfrm>
        <a:prstGeom prst="wedgeRoundRectCallout">
          <a:avLst>
            <a:gd name="adj1" fmla="val -64006"/>
            <a:gd name="adj2" fmla="val 123638"/>
            <a:gd name="adj3" fmla="val 16667"/>
          </a:avLst>
        </a:prstGeom>
        <a:solidFill>
          <a:srgbClr val="CCFFFF"/>
        </a:solidFill>
        <a:ln w="9525" algn="ctr">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0" anchor="ctr"/>
        <a:lstStyle/>
        <a:p>
          <a:pPr algn="l" rtl="0">
            <a:lnSpc>
              <a:spcPts val="1200"/>
            </a:lnSpc>
            <a:defRPr sz="1000"/>
          </a:pPr>
          <a:r>
            <a:rPr lang="ja-JP" altLang="en-US" sz="1100" b="0" i="0" u="none" strike="noStrike" baseline="0">
              <a:solidFill>
                <a:srgbClr val="000000"/>
              </a:solidFill>
              <a:latin typeface="ＭＳ Ｐゴシック"/>
              <a:ea typeface="ＭＳ Ｐゴシック"/>
            </a:rPr>
            <a:t>保育士＋保育士助手の最小月人員</a:t>
          </a:r>
        </a:p>
      </xdr:txBody>
    </xdr:sp>
    <xdr:clientData fPrintsWithSheet="0"/>
  </xdr:twoCellAnchor>
  <xdr:twoCellAnchor editAs="oneCell">
    <xdr:from>
      <xdr:col>24</xdr:col>
      <xdr:colOff>112447</xdr:colOff>
      <xdr:row>0</xdr:row>
      <xdr:rowOff>211667</xdr:rowOff>
    </xdr:from>
    <xdr:to>
      <xdr:col>29</xdr:col>
      <xdr:colOff>169332</xdr:colOff>
      <xdr:row>4</xdr:row>
      <xdr:rowOff>571500</xdr:rowOff>
    </xdr:to>
    <xdr:sp macro="" textlink="">
      <xdr:nvSpPr>
        <xdr:cNvPr id="12" name="AutoShape 53">
          <a:extLst>
            <a:ext uri="{FF2B5EF4-FFF2-40B4-BE49-F238E27FC236}">
              <a16:creationId xmlns:a16="http://schemas.microsoft.com/office/drawing/2014/main" id="{379FB3C1-193F-41E8-A75A-D859FDDF2864}"/>
            </a:ext>
          </a:extLst>
        </xdr:cNvPr>
        <xdr:cNvSpPr>
          <a:spLocks noChangeArrowheads="1"/>
        </xdr:cNvSpPr>
      </xdr:nvSpPr>
      <xdr:spPr bwMode="auto">
        <a:xfrm>
          <a:off x="16527197" y="211667"/>
          <a:ext cx="3422385" cy="1672166"/>
        </a:xfrm>
        <a:prstGeom prst="wedgeRoundRectCallout">
          <a:avLst>
            <a:gd name="adj1" fmla="val -114248"/>
            <a:gd name="adj2" fmla="val 80943"/>
            <a:gd name="adj3" fmla="val 16667"/>
          </a:avLst>
        </a:prstGeom>
        <a:solidFill>
          <a:srgbClr val="FFFFFF"/>
        </a:solidFill>
        <a:ln w="19050" algn="ctr">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0" anchor="ctr"/>
        <a:lstStyle/>
        <a:p>
          <a:pPr algn="l" rtl="0">
            <a:defRPr sz="1000"/>
          </a:pPr>
          <a:r>
            <a:rPr lang="ja-JP" altLang="en-US" sz="1100" b="0" i="0" u="none" strike="noStrike" baseline="0">
              <a:solidFill>
                <a:sysClr val="windowText" lastClr="000000"/>
              </a:solidFill>
              <a:latin typeface="ＭＳ Ｐゴシック"/>
              <a:ea typeface="ＭＳ Ｐゴシック"/>
            </a:rPr>
            <a:t>備考欄には</a:t>
          </a:r>
          <a:r>
            <a:rPr lang="ja-JP" altLang="en-US" sz="1100" b="0" i="0" u="none" strike="noStrike" baseline="0">
              <a:solidFill>
                <a:srgbClr val="FF0000"/>
              </a:solidFill>
              <a:latin typeface="ＭＳ Ｐゴシック"/>
              <a:ea typeface="ＭＳ Ｐゴシック"/>
            </a:rPr>
            <a:t>常勤職員</a:t>
          </a:r>
          <a:r>
            <a:rPr lang="ja-JP" altLang="en-US" sz="1100" b="0" i="0" u="none" strike="noStrike" baseline="0">
              <a:solidFill>
                <a:srgbClr val="000000"/>
              </a:solidFill>
              <a:latin typeface="ＭＳ Ｐゴシック"/>
              <a:ea typeface="ＭＳ Ｐゴシック"/>
            </a:rPr>
            <a:t>の各月の異動状況（採用、退職、産休等）を入力してください。</a:t>
          </a:r>
        </a:p>
        <a:p>
          <a:pPr algn="l" rtl="0">
            <a:defRPr sz="1000"/>
          </a:pPr>
          <a:r>
            <a:rPr lang="ja-JP" altLang="en-US" sz="1100" b="0" i="0" u="none" strike="noStrike" baseline="0">
              <a:solidFill>
                <a:srgbClr val="000000"/>
              </a:solidFill>
              <a:latin typeface="ＭＳ Ｐゴシック"/>
              <a:ea typeface="ＭＳ Ｐゴシック"/>
            </a:rPr>
            <a:t>（記入例）</a:t>
          </a:r>
        </a:p>
        <a:p>
          <a:pPr algn="l" rtl="0">
            <a:lnSpc>
              <a:spcPts val="1300"/>
            </a:lnSpc>
            <a:defRPr sz="1000"/>
          </a:pPr>
          <a:r>
            <a:rPr lang="ja-JP" altLang="en-US" sz="1100" b="0" i="0" u="none" strike="noStrike" baseline="0">
              <a:solidFill>
                <a:srgbClr val="000000"/>
              </a:solidFill>
              <a:latin typeface="ＭＳ Ｐゴシック"/>
              <a:ea typeface="ＭＳ Ｐゴシック"/>
            </a:rPr>
            <a:t>　保育士○日付採用○人</a:t>
          </a:r>
        </a:p>
        <a:p>
          <a:pPr algn="l" rtl="0">
            <a:lnSpc>
              <a:spcPts val="1100"/>
            </a:lnSpc>
            <a:defRPr sz="1000"/>
          </a:pPr>
          <a:r>
            <a:rPr lang="ja-JP" altLang="en-US" sz="1100" b="0" i="0" u="none" strike="noStrike" baseline="0">
              <a:solidFill>
                <a:srgbClr val="000000"/>
              </a:solidFill>
              <a:latin typeface="ＭＳ Ｐゴシック"/>
              <a:ea typeface="ＭＳ Ｐゴシック"/>
            </a:rPr>
            <a:t>　保育助手○日付退職○人</a:t>
          </a:r>
          <a:endParaRPr lang="en-US" altLang="ja-JP" sz="1100" b="0" i="0" u="none" strike="noStrike" baseline="0">
            <a:solidFill>
              <a:srgbClr val="000000"/>
            </a:solidFill>
            <a:latin typeface="ＭＳ Ｐゴシック"/>
            <a:ea typeface="ＭＳ Ｐゴシック"/>
          </a:endParaRPr>
        </a:p>
        <a:p>
          <a:pPr algn="l" rtl="0">
            <a:lnSpc>
              <a:spcPts val="1200"/>
            </a:lnSpc>
            <a:defRPr sz="1000"/>
          </a:pPr>
          <a:r>
            <a:rPr lang="ja-JP" altLang="en-US" sz="1100" b="0" i="0" u="none" strike="noStrike" baseline="0">
              <a:solidFill>
                <a:srgbClr val="000000"/>
              </a:solidFill>
              <a:latin typeface="ＭＳ Ｐゴシック"/>
              <a:ea typeface="ＭＳ Ｐゴシック"/>
            </a:rPr>
            <a:t>　保育士○日から産休○人</a:t>
          </a:r>
          <a:endParaRPr lang="en-US" altLang="ja-JP" sz="1100" b="0" i="0" u="none" strike="noStrike" baseline="0">
            <a:solidFill>
              <a:srgbClr val="000000"/>
            </a:solidFill>
            <a:latin typeface="ＭＳ Ｐゴシック"/>
            <a:ea typeface="ＭＳ Ｐゴシック"/>
          </a:endParaRPr>
        </a:p>
        <a:p>
          <a:pPr algn="l" rtl="0">
            <a:lnSpc>
              <a:spcPts val="1100"/>
            </a:lnSpc>
            <a:defRPr sz="1000"/>
          </a:pPr>
          <a:endParaRPr lang="en-US" altLang="ja-JP" sz="1100" b="0" i="0" u="none" strike="noStrike" baseline="0">
            <a:solidFill>
              <a:srgbClr val="FF0000"/>
            </a:solidFill>
            <a:latin typeface="ＭＳ Ｐゴシック"/>
            <a:ea typeface="ＭＳ Ｐゴシック"/>
          </a:endParaRPr>
        </a:p>
        <a:p>
          <a:pPr algn="l" rtl="0">
            <a:lnSpc>
              <a:spcPts val="1100"/>
            </a:lnSpc>
            <a:defRPr sz="1000"/>
          </a:pPr>
          <a:r>
            <a:rPr lang="en-US" altLang="ja-JP" sz="1100" b="0" i="0" u="none" strike="noStrike" baseline="0">
              <a:solidFill>
                <a:srgbClr val="FF0000"/>
              </a:solidFill>
              <a:latin typeface="ＭＳ Ｐゴシック"/>
              <a:ea typeface="ＭＳ Ｐゴシック"/>
            </a:rPr>
            <a:t>※</a:t>
          </a:r>
          <a:r>
            <a:rPr lang="ja-JP" altLang="en-US" sz="1100" b="0" i="0" u="none" strike="noStrike" baseline="0">
              <a:solidFill>
                <a:srgbClr val="FF0000"/>
              </a:solidFill>
              <a:latin typeface="ＭＳ Ｐゴシック"/>
              <a:ea typeface="ＭＳ Ｐゴシック"/>
            </a:rPr>
            <a:t>非常勤職員については記入の必要はありません。</a:t>
          </a:r>
        </a:p>
      </xdr:txBody>
    </xdr:sp>
    <xdr:clientData fPrintsWithSheet="0"/>
  </xdr:twoCellAnchor>
  <xdr:twoCellAnchor editAs="oneCell">
    <xdr:from>
      <xdr:col>20</xdr:col>
      <xdr:colOff>169333</xdr:colOff>
      <xdr:row>0</xdr:row>
      <xdr:rowOff>148167</xdr:rowOff>
    </xdr:from>
    <xdr:to>
      <xdr:col>23</xdr:col>
      <xdr:colOff>567267</xdr:colOff>
      <xdr:row>3</xdr:row>
      <xdr:rowOff>119592</xdr:rowOff>
    </xdr:to>
    <xdr:sp macro="" textlink="">
      <xdr:nvSpPr>
        <xdr:cNvPr id="14" name="AutoShape 54">
          <a:extLst>
            <a:ext uri="{FF2B5EF4-FFF2-40B4-BE49-F238E27FC236}">
              <a16:creationId xmlns:a16="http://schemas.microsoft.com/office/drawing/2014/main" id="{C8803561-3B0D-4723-A1AA-BAF709B2B11D}"/>
            </a:ext>
          </a:extLst>
        </xdr:cNvPr>
        <xdr:cNvSpPr>
          <a:spLocks noChangeArrowheads="1"/>
        </xdr:cNvSpPr>
      </xdr:nvSpPr>
      <xdr:spPr bwMode="auto">
        <a:xfrm>
          <a:off x="14107583" y="148167"/>
          <a:ext cx="2186517" cy="934508"/>
        </a:xfrm>
        <a:prstGeom prst="wedgeRoundRectCallout">
          <a:avLst>
            <a:gd name="adj1" fmla="val -69809"/>
            <a:gd name="adj2" fmla="val 86845"/>
            <a:gd name="adj3" fmla="val 16667"/>
          </a:avLst>
        </a:prstGeom>
        <a:solidFill>
          <a:srgbClr val="FFFFFF"/>
        </a:solidFill>
        <a:ln w="9525" algn="ctr">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0" anchor="t"/>
        <a:lstStyle/>
        <a:p>
          <a:pPr algn="l" rtl="0">
            <a:defRPr sz="1000"/>
          </a:pPr>
          <a:r>
            <a:rPr lang="ja-JP" altLang="en-US" sz="1100" b="0" i="0" u="none" strike="noStrike" baseline="0">
              <a:solidFill>
                <a:srgbClr val="000000"/>
              </a:solidFill>
              <a:latin typeface="ＭＳ Ｐゴシック"/>
              <a:ea typeface="ＭＳ Ｐゴシック"/>
            </a:rPr>
            <a:t>児童保育専従職員は児童保育を行っている施設において、</a:t>
          </a:r>
          <a:r>
            <a:rPr lang="ja-JP" altLang="en-US" sz="1100" b="0" i="0" u="none" strike="noStrike" baseline="0">
              <a:solidFill>
                <a:sysClr val="windowText" lastClr="000000"/>
              </a:solidFill>
              <a:latin typeface="ＭＳ Ｐゴシック"/>
              <a:ea typeface="ＭＳ Ｐゴシック"/>
            </a:rPr>
            <a:t>児童保育を専門に担当している</a:t>
          </a:r>
          <a:r>
            <a:rPr lang="ja-JP" altLang="en-US" sz="1100" b="0" i="0" u="none" strike="noStrike" baseline="0">
              <a:solidFill>
                <a:srgbClr val="FF0000"/>
              </a:solidFill>
              <a:latin typeface="ＭＳ Ｐゴシック"/>
              <a:ea typeface="ＭＳ Ｐゴシック"/>
            </a:rPr>
            <a:t>保育士等を１名以上</a:t>
          </a:r>
          <a:r>
            <a:rPr lang="ja-JP" altLang="en-US" sz="1100" b="0" i="0" u="none" strike="noStrike" baseline="0">
              <a:solidFill>
                <a:srgbClr val="000000"/>
              </a:solidFill>
              <a:latin typeface="ＭＳ Ｐゴシック"/>
              <a:ea typeface="ＭＳ Ｐゴシック"/>
            </a:rPr>
            <a:t>入力ください。</a:t>
          </a:r>
        </a:p>
        <a:p>
          <a:pPr algn="l" rtl="0">
            <a:lnSpc>
              <a:spcPts val="700"/>
            </a:lnSpc>
            <a:defRPr sz="1000"/>
          </a:pPr>
          <a:endParaRPr lang="ja-JP" altLang="en-US" sz="1100" b="0" i="0" u="none" strike="noStrike" baseline="0">
            <a:solidFill>
              <a:srgbClr val="000000"/>
            </a:solidFill>
            <a:latin typeface="ＭＳ Ｐゴシック"/>
            <a:ea typeface="ＭＳ Ｐゴシック"/>
          </a:endParaRPr>
        </a:p>
      </xdr:txBody>
    </xdr:sp>
    <xdr:clientData fPrintsWithSheet="0"/>
  </xdr:twoCellAnchor>
</xdr:wsDr>
</file>

<file path=xl/drawings/drawing7.xml><?xml version="1.0" encoding="utf-8"?>
<xdr:wsDr xmlns:xdr="http://schemas.openxmlformats.org/drawingml/2006/spreadsheetDrawing" xmlns:a="http://schemas.openxmlformats.org/drawingml/2006/main">
  <xdr:twoCellAnchor editAs="oneCell">
    <xdr:from>
      <xdr:col>2</xdr:col>
      <xdr:colOff>180974</xdr:colOff>
      <xdr:row>31</xdr:row>
      <xdr:rowOff>104774</xdr:rowOff>
    </xdr:from>
    <xdr:to>
      <xdr:col>6</xdr:col>
      <xdr:colOff>32808</xdr:colOff>
      <xdr:row>32</xdr:row>
      <xdr:rowOff>114300</xdr:rowOff>
    </xdr:to>
    <xdr:sp macro="" textlink="">
      <xdr:nvSpPr>
        <xdr:cNvPr id="6145" name="AutoShape 3">
          <a:extLst>
            <a:ext uri="{FF2B5EF4-FFF2-40B4-BE49-F238E27FC236}">
              <a16:creationId xmlns:a16="http://schemas.microsoft.com/office/drawing/2014/main" id="{BF68D38C-C1F8-4B23-AE39-60AA1A4209B4}"/>
            </a:ext>
          </a:extLst>
        </xdr:cNvPr>
        <xdr:cNvSpPr>
          <a:spLocks noChangeArrowheads="1"/>
        </xdr:cNvSpPr>
      </xdr:nvSpPr>
      <xdr:spPr bwMode="auto">
        <a:xfrm>
          <a:off x="1104899" y="9077324"/>
          <a:ext cx="3286125" cy="704851"/>
        </a:xfrm>
        <a:prstGeom prst="wedgeRoundRectCallout">
          <a:avLst>
            <a:gd name="adj1" fmla="val -34038"/>
            <a:gd name="adj2" fmla="val -76670"/>
            <a:gd name="adj3" fmla="val 16667"/>
          </a:avLst>
        </a:prstGeom>
        <a:solidFill>
          <a:srgbClr val="FFFFFF"/>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0" anchor="t"/>
        <a:lstStyle/>
        <a:p>
          <a:pPr algn="l" rtl="0">
            <a:defRPr sz="1000"/>
          </a:pPr>
          <a:r>
            <a:rPr lang="ja-JP" altLang="en-US" sz="1000" b="0" i="0" u="none" strike="noStrike" baseline="0">
              <a:solidFill>
                <a:srgbClr val="000000"/>
              </a:solidFill>
              <a:latin typeface="ＭＳ Ｐゴシック"/>
              <a:ea typeface="ＭＳ Ｐゴシック"/>
            </a:rPr>
            <a:t>４月１日に在籍し、４月に１５日以上病院内保育施設の利用があった職員の児童数を記入すること。</a:t>
          </a:r>
          <a:br>
            <a:rPr lang="en-US" altLang="ja-JP" sz="1000" b="0" i="0" u="none" strike="noStrike" baseline="0">
              <a:solidFill>
                <a:srgbClr val="000000"/>
              </a:solidFill>
              <a:latin typeface="ＭＳ Ｐゴシック"/>
              <a:ea typeface="ＭＳ Ｐゴシック"/>
            </a:rPr>
          </a:br>
          <a:r>
            <a:rPr lang="ja-JP" altLang="en-US" sz="1000" b="0" i="0" u="none" strike="noStrike" baseline="0">
              <a:solidFill>
                <a:sysClr val="windowText" lastClr="000000"/>
              </a:solidFill>
              <a:latin typeface="ＭＳ Ｐゴシック"/>
              <a:ea typeface="ＭＳ Ｐゴシック"/>
            </a:rPr>
            <a:t>（様式３、</a:t>
          </a:r>
          <a:r>
            <a:rPr lang="ja-JP" altLang="ja-JP" sz="1000" b="0" i="0" baseline="0">
              <a:solidFill>
                <a:sysClr val="windowText" lastClr="000000"/>
              </a:solidFill>
              <a:effectLst/>
              <a:latin typeface="+mn-lt"/>
              <a:ea typeface="+mn-ea"/>
              <a:cs typeface="+mn-cs"/>
            </a:rPr>
            <a:t>様式</a:t>
          </a:r>
          <a:r>
            <a:rPr lang="en-US" altLang="ja-JP" sz="1000" b="0" i="0" baseline="0">
              <a:solidFill>
                <a:sysClr val="windowText" lastClr="000000"/>
              </a:solidFill>
              <a:effectLst/>
              <a:latin typeface="+mn-lt"/>
              <a:ea typeface="+mn-ea"/>
              <a:cs typeface="+mn-cs"/>
            </a:rPr>
            <a:t>2-7</a:t>
          </a:r>
          <a:r>
            <a:rPr lang="ja-JP" altLang="ja-JP" sz="1000" b="0" i="0" baseline="0">
              <a:solidFill>
                <a:sysClr val="windowText" lastClr="000000"/>
              </a:solidFill>
              <a:effectLst/>
              <a:latin typeface="+mn-lt"/>
              <a:ea typeface="+mn-ea"/>
              <a:cs typeface="+mn-cs"/>
            </a:rPr>
            <a:t>の</a:t>
          </a:r>
          <a:r>
            <a:rPr lang="ja-JP" altLang="en-US" sz="1000" b="0" i="0" u="none" strike="noStrike" baseline="0">
              <a:solidFill>
                <a:sysClr val="windowText" lastClr="000000"/>
              </a:solidFill>
              <a:latin typeface="ＭＳ Ｐゴシック"/>
              <a:ea typeface="ＭＳ Ｐゴシック"/>
            </a:rPr>
            <a:t>保育児童数の４月分と一致すること）</a:t>
          </a:r>
          <a:endParaRPr lang="ja-JP" altLang="en-US" sz="800" b="0" i="0" u="none" strike="noStrike" baseline="0">
            <a:solidFill>
              <a:sysClr val="windowText" lastClr="000000"/>
            </a:solidFill>
            <a:latin typeface="ＭＳ Ｐゴシック"/>
            <a:ea typeface="ＭＳ Ｐゴシック"/>
          </a:endParaRPr>
        </a:p>
        <a:p>
          <a:pPr algn="l" rtl="0">
            <a:lnSpc>
              <a:spcPts val="800"/>
            </a:lnSpc>
            <a:defRPr sz="1000"/>
          </a:pPr>
          <a:endParaRPr lang="ja-JP" altLang="en-US" sz="800" b="0" i="0" u="none" strike="noStrike" baseline="0">
            <a:solidFill>
              <a:srgbClr val="000000"/>
            </a:solidFill>
            <a:latin typeface="ＭＳ Ｐゴシック"/>
            <a:ea typeface="ＭＳ Ｐゴシック"/>
          </a:endParaRPr>
        </a:p>
      </xdr:txBody>
    </xdr:sp>
    <xdr:clientData fPrintsWithSheet="0"/>
  </xdr:twoCellAnchor>
  <xdr:twoCellAnchor editAs="oneCell">
    <xdr:from>
      <xdr:col>7</xdr:col>
      <xdr:colOff>600074</xdr:colOff>
      <xdr:row>31</xdr:row>
      <xdr:rowOff>371475</xdr:rowOff>
    </xdr:from>
    <xdr:to>
      <xdr:col>10</xdr:col>
      <xdr:colOff>561974</xdr:colOff>
      <xdr:row>32</xdr:row>
      <xdr:rowOff>276225</xdr:rowOff>
    </xdr:to>
    <xdr:sp macro="" textlink="">
      <xdr:nvSpPr>
        <xdr:cNvPr id="6148" name="AutoShape 13">
          <a:extLst>
            <a:ext uri="{FF2B5EF4-FFF2-40B4-BE49-F238E27FC236}">
              <a16:creationId xmlns:a16="http://schemas.microsoft.com/office/drawing/2014/main" id="{DBE14A4D-A435-4CDD-8CD3-DAB2872A36FA}"/>
            </a:ext>
          </a:extLst>
        </xdr:cNvPr>
        <xdr:cNvSpPr>
          <a:spLocks noChangeArrowheads="1"/>
        </xdr:cNvSpPr>
      </xdr:nvSpPr>
      <xdr:spPr bwMode="auto">
        <a:xfrm>
          <a:off x="5743574" y="9458325"/>
          <a:ext cx="2352675" cy="600075"/>
        </a:xfrm>
        <a:prstGeom prst="wedgeRoundRectCallout">
          <a:avLst>
            <a:gd name="adj1" fmla="val -88253"/>
            <a:gd name="adj2" fmla="val 75395"/>
            <a:gd name="adj3" fmla="val 16667"/>
          </a:avLst>
        </a:prstGeom>
        <a:solidFill>
          <a:srgbClr val="FFFFFF"/>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0" anchor="ctr"/>
        <a:lstStyle/>
        <a:p>
          <a:pPr algn="l" rtl="0">
            <a:defRPr sz="1000"/>
          </a:pPr>
          <a:r>
            <a:rPr lang="ja-JP" altLang="en-US" sz="1000" b="0" i="0" u="none" strike="noStrike" baseline="0">
              <a:solidFill>
                <a:srgbClr val="000000"/>
              </a:solidFill>
              <a:latin typeface="ＭＳ Ｐゴシック"/>
              <a:ea typeface="ＭＳ Ｐゴシック"/>
            </a:rPr>
            <a:t>様式３　利用状況調の平均から、自動的に反映します。入力の必要はありません。</a:t>
          </a:r>
          <a:endParaRPr lang="ja-JP" altLang="en-US" sz="800" b="0" i="0" u="none" strike="noStrike" baseline="0">
            <a:solidFill>
              <a:srgbClr val="000000"/>
            </a:solidFill>
            <a:latin typeface="ＭＳ Ｐゴシック"/>
            <a:ea typeface="ＭＳ Ｐゴシック"/>
          </a:endParaRPr>
        </a:p>
      </xdr:txBody>
    </xdr:sp>
    <xdr:clientData fPrintsWithSheet="0"/>
  </xdr:twoCellAnchor>
  <xdr:twoCellAnchor>
    <xdr:from>
      <xdr:col>11</xdr:col>
      <xdr:colOff>100541</xdr:colOff>
      <xdr:row>8</xdr:row>
      <xdr:rowOff>270933</xdr:rowOff>
    </xdr:from>
    <xdr:to>
      <xdr:col>17</xdr:col>
      <xdr:colOff>276225</xdr:colOff>
      <xdr:row>10</xdr:row>
      <xdr:rowOff>13758</xdr:rowOff>
    </xdr:to>
    <xdr:sp macro="" textlink="">
      <xdr:nvSpPr>
        <xdr:cNvPr id="16" name="AutoShape 2">
          <a:extLst>
            <a:ext uri="{FF2B5EF4-FFF2-40B4-BE49-F238E27FC236}">
              <a16:creationId xmlns:a16="http://schemas.microsoft.com/office/drawing/2014/main" id="{889BD0C7-2E6C-4ED8-A6CD-0F2FAD5927BD}"/>
            </a:ext>
          </a:extLst>
        </xdr:cNvPr>
        <xdr:cNvSpPr>
          <a:spLocks noChangeArrowheads="1"/>
        </xdr:cNvSpPr>
      </xdr:nvSpPr>
      <xdr:spPr bwMode="auto">
        <a:xfrm>
          <a:off x="8444441" y="3366558"/>
          <a:ext cx="2690284" cy="381000"/>
        </a:xfrm>
        <a:prstGeom prst="wedgeRoundRectCallout">
          <a:avLst>
            <a:gd name="adj1" fmla="val -82328"/>
            <a:gd name="adj2" fmla="val 86862"/>
            <a:gd name="adj3" fmla="val 16667"/>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FF0000" mc:Ignorable="a14" a14:legacySpreadsheetColorIndex="1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000"/>
            </a:lnSpc>
            <a:defRPr sz="1000"/>
          </a:pPr>
          <a:r>
            <a:rPr lang="ja-JP" altLang="en-US" sz="1000" b="0" i="0" u="none" strike="noStrike" baseline="0">
              <a:solidFill>
                <a:srgbClr val="000000"/>
              </a:solidFill>
              <a:latin typeface="ＭＳ Ｐゴシック"/>
              <a:ea typeface="ＭＳ Ｐゴシック"/>
            </a:rPr>
            <a:t>保育料月額10,000円未満の施設は、</a:t>
          </a:r>
          <a:r>
            <a:rPr lang="ja-JP" altLang="en-US" sz="1000" b="0" i="0" u="none" strike="noStrike" baseline="0">
              <a:solidFill>
                <a:srgbClr val="FF0000"/>
              </a:solidFill>
              <a:latin typeface="ＭＳ Ｐゴシック"/>
              <a:ea typeface="ＭＳ Ｐゴシック"/>
            </a:rPr>
            <a:t>補助対象外</a:t>
          </a:r>
          <a:r>
            <a:rPr lang="ja-JP" altLang="en-US" sz="1000" b="0" i="0" u="none" strike="noStrike" baseline="0">
              <a:solidFill>
                <a:srgbClr val="000000"/>
              </a:solidFill>
              <a:latin typeface="ＭＳ Ｐゴシック"/>
              <a:ea typeface="ＭＳ Ｐゴシック"/>
            </a:rPr>
            <a:t>となります。</a:t>
          </a:r>
        </a:p>
      </xdr:txBody>
    </xdr:sp>
    <xdr:clientData fPrintsWithSheet="0"/>
  </xdr:twoCellAnchor>
  <xdr:twoCellAnchor>
    <xdr:from>
      <xdr:col>11</xdr:col>
      <xdr:colOff>85725</xdr:colOff>
      <xdr:row>10</xdr:row>
      <xdr:rowOff>219075</xdr:rowOff>
    </xdr:from>
    <xdr:to>
      <xdr:col>17</xdr:col>
      <xdr:colOff>276225</xdr:colOff>
      <xdr:row>12</xdr:row>
      <xdr:rowOff>66675</xdr:rowOff>
    </xdr:to>
    <xdr:sp macro="" textlink="">
      <xdr:nvSpPr>
        <xdr:cNvPr id="11" name="AutoShape 2">
          <a:extLst>
            <a:ext uri="{FF2B5EF4-FFF2-40B4-BE49-F238E27FC236}">
              <a16:creationId xmlns:a16="http://schemas.microsoft.com/office/drawing/2014/main" id="{C0021325-B445-4433-B66C-DFB1834F9BD0}"/>
            </a:ext>
          </a:extLst>
        </xdr:cNvPr>
        <xdr:cNvSpPr>
          <a:spLocks noChangeArrowheads="1"/>
        </xdr:cNvSpPr>
      </xdr:nvSpPr>
      <xdr:spPr bwMode="auto">
        <a:xfrm>
          <a:off x="8429625" y="3952875"/>
          <a:ext cx="2705100" cy="342900"/>
        </a:xfrm>
        <a:prstGeom prst="wedgeRoundRectCallout">
          <a:avLst>
            <a:gd name="adj1" fmla="val -86917"/>
            <a:gd name="adj2" fmla="val 58618"/>
            <a:gd name="adj3" fmla="val 16667"/>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FF0000" mc:Ignorable="a14" a14:legacySpreadsheetColorIndex="1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000"/>
            </a:lnSpc>
            <a:defRPr sz="1000"/>
          </a:pPr>
          <a:r>
            <a:rPr lang="ja-JP" altLang="en-US" sz="1000" b="0" i="0" u="none" strike="noStrike" baseline="0">
              <a:solidFill>
                <a:srgbClr val="000000"/>
              </a:solidFill>
              <a:latin typeface="ＭＳ Ｐゴシック"/>
              <a:ea typeface="ＭＳ Ｐゴシック"/>
            </a:rPr>
            <a:t>病児保育を実施している病院のみ、記入してください。</a:t>
          </a:r>
        </a:p>
      </xdr:txBody>
    </xdr:sp>
    <xdr:clientData fPrintsWithSheet="0"/>
  </xdr:twoCellAnchor>
  <xdr:twoCellAnchor>
    <xdr:from>
      <xdr:col>11</xdr:col>
      <xdr:colOff>123825</xdr:colOff>
      <xdr:row>12</xdr:row>
      <xdr:rowOff>190500</xdr:rowOff>
    </xdr:from>
    <xdr:to>
      <xdr:col>17</xdr:col>
      <xdr:colOff>276225</xdr:colOff>
      <xdr:row>14</xdr:row>
      <xdr:rowOff>114300</xdr:rowOff>
    </xdr:to>
    <xdr:sp macro="" textlink="">
      <xdr:nvSpPr>
        <xdr:cNvPr id="12" name="AutoShape 2">
          <a:extLst>
            <a:ext uri="{FF2B5EF4-FFF2-40B4-BE49-F238E27FC236}">
              <a16:creationId xmlns:a16="http://schemas.microsoft.com/office/drawing/2014/main" id="{A930C016-CFF0-41B2-8B31-F06104D01861}"/>
            </a:ext>
          </a:extLst>
        </xdr:cNvPr>
        <xdr:cNvSpPr>
          <a:spLocks noChangeArrowheads="1"/>
        </xdr:cNvSpPr>
      </xdr:nvSpPr>
      <xdr:spPr bwMode="auto">
        <a:xfrm>
          <a:off x="8467725" y="4419600"/>
          <a:ext cx="2667000" cy="419100"/>
        </a:xfrm>
        <a:prstGeom prst="wedgeRoundRectCallout">
          <a:avLst>
            <a:gd name="adj1" fmla="val -88486"/>
            <a:gd name="adj2" fmla="val -23104"/>
            <a:gd name="adj3" fmla="val 16667"/>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FF0000" mc:Ignorable="a14" a14:legacySpreadsheetColorIndex="1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000"/>
            </a:lnSpc>
            <a:defRPr sz="1000"/>
          </a:pPr>
          <a:r>
            <a:rPr lang="ja-JP" altLang="en-US" sz="1000" b="0" i="0" u="none" strike="noStrike" baseline="0">
              <a:solidFill>
                <a:srgbClr val="000000"/>
              </a:solidFill>
              <a:latin typeface="ＭＳ Ｐゴシック"/>
              <a:ea typeface="ＭＳ Ｐゴシック"/>
            </a:rPr>
            <a:t>児童保育を実施している病院のみ、記入してください。</a:t>
          </a:r>
        </a:p>
      </xdr:txBody>
    </xdr:sp>
    <xdr:clientData fPrintsWithSheet="0"/>
  </xdr:twoCellAnchor>
  <xdr:twoCellAnchor>
    <xdr:from>
      <xdr:col>11</xdr:col>
      <xdr:colOff>133349</xdr:colOff>
      <xdr:row>14</xdr:row>
      <xdr:rowOff>171450</xdr:rowOff>
    </xdr:from>
    <xdr:to>
      <xdr:col>17</xdr:col>
      <xdr:colOff>295274</xdr:colOff>
      <xdr:row>16</xdr:row>
      <xdr:rowOff>127000</xdr:rowOff>
    </xdr:to>
    <xdr:sp macro="" textlink="">
      <xdr:nvSpPr>
        <xdr:cNvPr id="10" name="AutoShape 2">
          <a:extLst>
            <a:ext uri="{FF2B5EF4-FFF2-40B4-BE49-F238E27FC236}">
              <a16:creationId xmlns:a16="http://schemas.microsoft.com/office/drawing/2014/main" id="{62C226C3-EFD2-4A2B-9C18-3AD2F15BFBB7}"/>
            </a:ext>
          </a:extLst>
        </xdr:cNvPr>
        <xdr:cNvSpPr>
          <a:spLocks noChangeArrowheads="1"/>
        </xdr:cNvSpPr>
      </xdr:nvSpPr>
      <xdr:spPr bwMode="auto">
        <a:xfrm>
          <a:off x="8477249" y="4895850"/>
          <a:ext cx="2676525" cy="527050"/>
        </a:xfrm>
        <a:prstGeom prst="wedgeRoundRectCallout">
          <a:avLst>
            <a:gd name="adj1" fmla="val -88499"/>
            <a:gd name="adj2" fmla="val -76675"/>
            <a:gd name="adj3" fmla="val 16667"/>
          </a:avLst>
        </a:prstGeom>
        <a:solidFill>
          <a:srgbClr val="FF99FF"/>
        </a:solidFill>
        <a:ln w="9525" algn="ctr">
          <a:solidFill>
            <a:srgbClr xmlns:mc="http://schemas.openxmlformats.org/markup-compatibility/2006" xmlns:a14="http://schemas.microsoft.com/office/drawing/2010/main" val="FF0000" mc:Ignorable="a14" a14:legacySpreadsheetColorIndex="10"/>
          </a:solidFill>
          <a:miter lim="800000"/>
          <a:headEnd/>
          <a:tailEnd/>
        </a:ln>
        <a:effectLst/>
      </xdr:spPr>
      <xdr:txBody>
        <a:bodyPr vertOverflow="clip" wrap="square" lIns="27432" tIns="18288" rIns="0" bIns="0" anchor="t" upright="1"/>
        <a:lstStyle/>
        <a:p>
          <a:pPr algn="l" rtl="0">
            <a:lnSpc>
              <a:spcPts val="1000"/>
            </a:lnSpc>
            <a:defRPr sz="1000"/>
          </a:pPr>
          <a:r>
            <a:rPr lang="ja-JP" altLang="en-US" sz="1000" b="0" i="0" u="none" strike="noStrike" baseline="0">
              <a:solidFill>
                <a:srgbClr val="000000"/>
              </a:solidFill>
              <a:latin typeface="ＭＳ Ｐゴシック"/>
              <a:ea typeface="ＭＳ Ｐゴシック"/>
            </a:rPr>
            <a:t>一般乳幼児等の保育の有無を選択してください。「無」を選択していますが、「有」の場合は▼をクリックして「有」を選択してください。</a:t>
          </a:r>
        </a:p>
      </xdr:txBody>
    </xdr:sp>
    <xdr:clientData fPrintsWithSheet="0"/>
  </xdr:twoCellAnchor>
  <xdr:twoCellAnchor editAs="oneCell">
    <xdr:from>
      <xdr:col>4</xdr:col>
      <xdr:colOff>0</xdr:colOff>
      <xdr:row>8</xdr:row>
      <xdr:rowOff>0</xdr:rowOff>
    </xdr:from>
    <xdr:to>
      <xdr:col>6</xdr:col>
      <xdr:colOff>145979</xdr:colOff>
      <xdr:row>11</xdr:row>
      <xdr:rowOff>133350</xdr:rowOff>
    </xdr:to>
    <xdr:sp macro="" textlink="" fLocksText="0">
      <xdr:nvSpPr>
        <xdr:cNvPr id="13" name="AutoShape 4">
          <a:extLst>
            <a:ext uri="{FF2B5EF4-FFF2-40B4-BE49-F238E27FC236}">
              <a16:creationId xmlns:a16="http://schemas.microsoft.com/office/drawing/2014/main" id="{E6488872-20AB-48A0-B9A0-96E5E36034F9}"/>
            </a:ext>
          </a:extLst>
        </xdr:cNvPr>
        <xdr:cNvSpPr>
          <a:spLocks noChangeArrowheads="1"/>
        </xdr:cNvSpPr>
      </xdr:nvSpPr>
      <xdr:spPr bwMode="auto">
        <a:xfrm>
          <a:off x="2428875" y="3086100"/>
          <a:ext cx="1717604" cy="1028700"/>
        </a:xfrm>
        <a:prstGeom prst="wedgeRoundRectCallout">
          <a:avLst>
            <a:gd name="adj1" fmla="val -23847"/>
            <a:gd name="adj2" fmla="val -73571"/>
            <a:gd name="adj3" fmla="val 16667"/>
          </a:avLst>
        </a:prstGeom>
        <a:solidFill>
          <a:srgbClr val="FFFFFF"/>
        </a:solidFill>
        <a:ln w="9525">
          <a:solidFill>
            <a:srgbClr val="FF0000"/>
          </a:solidFill>
          <a:miter lim="800000"/>
          <a:headEnd/>
          <a:tailEnd/>
        </a:ln>
      </xdr:spPr>
      <xdr:txBody>
        <a:bodyPr vertOverflow="clip" wrap="square" lIns="27432" tIns="18288" rIns="0" bIns="0" anchor="t" upright="1"/>
        <a:lstStyle/>
        <a:p>
          <a:pPr algn="l" rtl="0">
            <a:lnSpc>
              <a:spcPts val="800"/>
            </a:lnSpc>
            <a:defRPr sz="1000"/>
          </a:pPr>
          <a:endParaRPr lang="en-US" altLang="ja-JP" sz="900" b="0" i="0" u="none" strike="noStrike" baseline="0">
            <a:solidFill>
              <a:srgbClr val="000000"/>
            </a:solidFill>
            <a:latin typeface="ＭＳ Ｐゴシック"/>
            <a:ea typeface="ＭＳ Ｐゴシック"/>
          </a:endParaRPr>
        </a:p>
        <a:p>
          <a:pPr algn="l" rtl="0">
            <a:lnSpc>
              <a:spcPts val="800"/>
            </a:lnSpc>
            <a:defRPr sz="1000"/>
          </a:pPr>
          <a:r>
            <a:rPr lang="ja-JP" altLang="en-US" sz="1000" b="0" i="0" u="none" strike="noStrike" baseline="0">
              <a:solidFill>
                <a:srgbClr val="000000"/>
              </a:solidFill>
              <a:latin typeface="ＭＳ Ｐゴシック"/>
              <a:ea typeface="ＭＳ Ｐゴシック"/>
            </a:rPr>
            <a:t>文字、数字両方で入力できます。</a:t>
          </a:r>
        </a:p>
        <a:p>
          <a:pPr algn="l" rtl="0">
            <a:lnSpc>
              <a:spcPts val="800"/>
            </a:lnSpc>
            <a:defRPr sz="1000"/>
          </a:pPr>
          <a:endParaRPr lang="en-US" altLang="ja-JP" sz="1000" b="0" i="0" u="none" strike="noStrike" baseline="0">
            <a:solidFill>
              <a:srgbClr val="000000"/>
            </a:solidFill>
            <a:latin typeface="ＭＳ Ｐゴシック"/>
            <a:ea typeface="ＭＳ Ｐゴシック"/>
          </a:endParaRPr>
        </a:p>
        <a:p>
          <a:pPr algn="l" rtl="0">
            <a:lnSpc>
              <a:spcPts val="800"/>
            </a:lnSpc>
            <a:defRPr sz="1000"/>
          </a:pPr>
          <a:r>
            <a:rPr lang="ja-JP" altLang="en-US" sz="1000" b="0" i="0" u="none" strike="noStrike" baseline="0">
              <a:solidFill>
                <a:srgbClr val="000000"/>
              </a:solidFill>
              <a:latin typeface="ＭＳ Ｐゴシック"/>
              <a:ea typeface="ＭＳ Ｐゴシック"/>
            </a:rPr>
            <a:t>例「</a:t>
          </a:r>
          <a:r>
            <a:rPr lang="en-US" altLang="ja-JP" sz="1000" b="0" i="0" u="none" strike="noStrike" baseline="0">
              <a:solidFill>
                <a:srgbClr val="000000"/>
              </a:solidFill>
              <a:latin typeface="ＭＳ Ｐゴシック"/>
              <a:ea typeface="ＭＳ Ｐゴシック"/>
            </a:rPr>
            <a:t>H17.4.1</a:t>
          </a:r>
          <a:r>
            <a:rPr lang="ja-JP" altLang="en-US" sz="1000" b="0" i="0" u="none" strike="noStrike" baseline="0">
              <a:solidFill>
                <a:srgbClr val="000000"/>
              </a:solidFill>
              <a:latin typeface="ＭＳ Ｐゴシック"/>
              <a:ea typeface="ＭＳ Ｐゴシック"/>
            </a:rPr>
            <a:t>」と表示されます。</a:t>
          </a:r>
          <a:endParaRPr lang="en-US" altLang="ja-JP" sz="1000" b="0" i="0" u="none" strike="noStrike" baseline="0">
            <a:solidFill>
              <a:srgbClr val="000000"/>
            </a:solidFill>
            <a:latin typeface="ＭＳ Ｐゴシック"/>
            <a:ea typeface="ＭＳ Ｐゴシック"/>
          </a:endParaRPr>
        </a:p>
        <a:p>
          <a:pPr algn="l" rtl="0">
            <a:lnSpc>
              <a:spcPts val="800"/>
            </a:lnSpc>
            <a:defRPr sz="1000"/>
          </a:pPr>
          <a:endParaRPr lang="en-US" altLang="ja-JP" sz="1000" b="0" i="0" u="none" strike="noStrike" baseline="0">
            <a:solidFill>
              <a:srgbClr val="000000"/>
            </a:solidFill>
            <a:latin typeface="ＭＳ Ｐゴシック"/>
            <a:ea typeface="ＭＳ Ｐゴシック"/>
          </a:endParaRPr>
        </a:p>
        <a:p>
          <a:pPr algn="l" rtl="0">
            <a:lnSpc>
              <a:spcPts val="700"/>
            </a:lnSpc>
            <a:defRPr sz="1000"/>
          </a:pPr>
          <a:r>
            <a:rPr lang="ja-JP" altLang="en-US" sz="1000" b="0" i="0" u="none" strike="noStrike" baseline="0">
              <a:solidFill>
                <a:srgbClr val="000000"/>
              </a:solidFill>
              <a:latin typeface="ＭＳ Ｐゴシック"/>
              <a:ea typeface="ＭＳ Ｐゴシック"/>
            </a:rPr>
            <a:t>　入力例：平成</a:t>
          </a:r>
          <a:r>
            <a:rPr lang="en-US" altLang="ja-JP" sz="1000" b="0" i="0" u="none" strike="noStrike" baseline="0">
              <a:solidFill>
                <a:srgbClr val="000000"/>
              </a:solidFill>
              <a:latin typeface="ＭＳ Ｐゴシック"/>
              <a:ea typeface="ＭＳ Ｐゴシック"/>
            </a:rPr>
            <a:t>17</a:t>
          </a:r>
          <a:r>
            <a:rPr lang="ja-JP" altLang="en-US" sz="1000" b="0" i="0" u="none" strike="noStrike" baseline="0">
              <a:solidFill>
                <a:srgbClr val="000000"/>
              </a:solidFill>
              <a:latin typeface="ＭＳ Ｐゴシック"/>
              <a:ea typeface="ＭＳ Ｐゴシック"/>
            </a:rPr>
            <a:t>年</a:t>
          </a:r>
          <a:r>
            <a:rPr lang="en-US" altLang="ja-JP" sz="1000" b="0" i="0" u="none" strike="noStrike" baseline="0">
              <a:solidFill>
                <a:srgbClr val="000000"/>
              </a:solidFill>
              <a:latin typeface="ＭＳ Ｐゴシック"/>
              <a:ea typeface="ＭＳ Ｐゴシック"/>
            </a:rPr>
            <a:t>4</a:t>
          </a:r>
          <a:r>
            <a:rPr lang="ja-JP" altLang="en-US" sz="1000" b="0" i="0" u="none" strike="noStrike" baseline="0">
              <a:solidFill>
                <a:srgbClr val="000000"/>
              </a:solidFill>
              <a:latin typeface="ＭＳ Ｐゴシック"/>
              <a:ea typeface="ＭＳ Ｐゴシック"/>
            </a:rPr>
            <a:t>月</a:t>
          </a:r>
          <a:r>
            <a:rPr lang="en-US" altLang="ja-JP" sz="1000" b="0" i="0" u="none" strike="noStrike" baseline="0">
              <a:solidFill>
                <a:srgbClr val="000000"/>
              </a:solidFill>
              <a:latin typeface="ＭＳ Ｐゴシック"/>
              <a:ea typeface="ＭＳ Ｐゴシック"/>
            </a:rPr>
            <a:t>1</a:t>
          </a:r>
          <a:r>
            <a:rPr lang="ja-JP" altLang="en-US" sz="1000" b="0" i="0" u="none" strike="noStrike" baseline="0">
              <a:solidFill>
                <a:srgbClr val="000000"/>
              </a:solidFill>
              <a:latin typeface="ＭＳ Ｐゴシック"/>
              <a:ea typeface="ＭＳ Ｐゴシック"/>
            </a:rPr>
            <a:t>日</a:t>
          </a:r>
          <a:endParaRPr lang="en-US" altLang="ja-JP" sz="1000" b="0" i="0" u="none" strike="noStrike" baseline="0">
            <a:solidFill>
              <a:srgbClr val="000000"/>
            </a:solidFill>
            <a:latin typeface="ＭＳ Ｐゴシック"/>
            <a:ea typeface="ＭＳ Ｐゴシック"/>
          </a:endParaRPr>
        </a:p>
        <a:p>
          <a:pPr algn="l" rtl="0">
            <a:lnSpc>
              <a:spcPts val="800"/>
            </a:lnSpc>
            <a:defRPr sz="1000"/>
          </a:pPr>
          <a:r>
            <a:rPr lang="ja-JP" altLang="en-US" sz="1000" b="0" i="0" u="none" strike="noStrike" baseline="0">
              <a:solidFill>
                <a:srgbClr val="000000"/>
              </a:solidFill>
              <a:latin typeface="ＭＳ Ｐゴシック"/>
              <a:ea typeface="ＭＳ Ｐゴシック"/>
            </a:rPr>
            <a:t>　　　　　　</a:t>
          </a:r>
          <a:r>
            <a:rPr lang="en-US" altLang="ja-JP" sz="1000" b="0" i="0" u="none" strike="noStrike" baseline="0">
              <a:solidFill>
                <a:srgbClr val="000000"/>
              </a:solidFill>
              <a:latin typeface="ＭＳ Ｐゴシック"/>
              <a:ea typeface="ＭＳ Ｐゴシック"/>
            </a:rPr>
            <a:t>H17.4.1</a:t>
          </a:r>
        </a:p>
        <a:p>
          <a:pPr algn="l" rtl="0">
            <a:lnSpc>
              <a:spcPts val="700"/>
            </a:lnSpc>
            <a:defRPr sz="1000"/>
          </a:pPr>
          <a:r>
            <a:rPr lang="ja-JP" altLang="en-US" sz="1000" b="0" i="0" u="none" strike="noStrike" baseline="0">
              <a:solidFill>
                <a:srgbClr val="000000"/>
              </a:solidFill>
              <a:latin typeface="ＭＳ Ｐゴシック"/>
              <a:ea typeface="ＭＳ Ｐゴシック"/>
            </a:rPr>
            <a:t>　　　　　　</a:t>
          </a:r>
          <a:r>
            <a:rPr lang="en-US" altLang="ja-JP" sz="1000" b="0" i="0" u="none" strike="noStrike" baseline="0">
              <a:solidFill>
                <a:srgbClr val="000000"/>
              </a:solidFill>
              <a:latin typeface="ＭＳ Ｐゴシック"/>
              <a:ea typeface="ＭＳ Ｐゴシック"/>
            </a:rPr>
            <a:t>2005/4/1</a:t>
          </a:r>
          <a:r>
            <a:rPr lang="ja-JP" altLang="en-US" sz="1000" b="0" i="0" u="none" strike="noStrike" baseline="0">
              <a:solidFill>
                <a:srgbClr val="000000"/>
              </a:solidFill>
              <a:latin typeface="ＭＳ Ｐゴシック"/>
              <a:ea typeface="ＭＳ Ｐゴシック"/>
            </a:rPr>
            <a:t>　　　　</a:t>
          </a:r>
          <a:r>
            <a:rPr lang="ja-JP" altLang="en-US" sz="900" b="0" i="0" u="none" strike="noStrike" baseline="0">
              <a:solidFill>
                <a:srgbClr val="000000"/>
              </a:solidFill>
              <a:latin typeface="ＭＳ Ｐゴシック"/>
              <a:ea typeface="ＭＳ Ｐゴシック"/>
            </a:rPr>
            <a:t>　　</a:t>
          </a:r>
          <a:endParaRPr lang="ja-JP" altLang="en-US" sz="800" b="0" i="0" u="none" strike="noStrike" baseline="0">
            <a:solidFill>
              <a:srgbClr val="FF0000"/>
            </a:solidFill>
            <a:latin typeface="ＭＳ Ｐゴシック"/>
            <a:ea typeface="ＭＳ Ｐゴシック"/>
          </a:endParaRPr>
        </a:p>
        <a:p>
          <a:pPr algn="l" rtl="0">
            <a:lnSpc>
              <a:spcPts val="700"/>
            </a:lnSpc>
            <a:defRPr sz="1000"/>
          </a:pPr>
          <a:endParaRPr lang="ja-JP" altLang="en-US" sz="800" b="0" i="0" u="none" strike="noStrike" baseline="0">
            <a:solidFill>
              <a:srgbClr val="FF0000"/>
            </a:solidFill>
            <a:latin typeface="ＭＳ Ｐゴシック"/>
            <a:ea typeface="ＭＳ Ｐゴシック"/>
          </a:endParaRPr>
        </a:p>
      </xdr:txBody>
    </xdr:sp>
    <xdr:clientData fPrintsWithSheet="0"/>
  </xdr:twoCellAnchor>
  <xdr:twoCellAnchor editAs="oneCell">
    <xdr:from>
      <xdr:col>10</xdr:col>
      <xdr:colOff>76199</xdr:colOff>
      <xdr:row>22</xdr:row>
      <xdr:rowOff>28575</xdr:rowOff>
    </xdr:from>
    <xdr:to>
      <xdr:col>15</xdr:col>
      <xdr:colOff>628649</xdr:colOff>
      <xdr:row>25</xdr:row>
      <xdr:rowOff>27517</xdr:rowOff>
    </xdr:to>
    <xdr:sp macro="" textlink="">
      <xdr:nvSpPr>
        <xdr:cNvPr id="15" name="AutoShape 5">
          <a:extLst>
            <a:ext uri="{FF2B5EF4-FFF2-40B4-BE49-F238E27FC236}">
              <a16:creationId xmlns:a16="http://schemas.microsoft.com/office/drawing/2014/main" id="{21CFAEF8-4365-45C7-AC6D-A7EE076F8AA9}"/>
            </a:ext>
          </a:extLst>
        </xdr:cNvPr>
        <xdr:cNvSpPr>
          <a:spLocks noChangeArrowheads="1"/>
        </xdr:cNvSpPr>
      </xdr:nvSpPr>
      <xdr:spPr bwMode="auto">
        <a:xfrm>
          <a:off x="7610474" y="6581775"/>
          <a:ext cx="3190875" cy="627592"/>
        </a:xfrm>
        <a:prstGeom prst="wedgeRoundRectCallout">
          <a:avLst>
            <a:gd name="adj1" fmla="val -66941"/>
            <a:gd name="adj2" fmla="val 188360"/>
            <a:gd name="adj3" fmla="val 16667"/>
          </a:avLst>
        </a:prstGeom>
        <a:solidFill>
          <a:srgbClr val="FFFFFF"/>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0" anchor="ctr"/>
        <a:lstStyle/>
        <a:p>
          <a:pPr algn="l" rtl="0">
            <a:lnSpc>
              <a:spcPts val="1200"/>
            </a:lnSpc>
            <a:defRPr sz="1000"/>
          </a:pPr>
          <a:r>
            <a:rPr lang="ja-JP" altLang="en-US" sz="1000" b="0" i="0" u="none" strike="noStrike" baseline="0">
              <a:solidFill>
                <a:srgbClr val="000000"/>
              </a:solidFill>
              <a:latin typeface="ＭＳ Ｐゴシック"/>
              <a:ea typeface="ＭＳ Ｐゴシック"/>
            </a:rPr>
            <a:t>運営規定等で定められた通常時間帯を記入してください。例えば、「９：３０」と入力いただくと、自動的に「９時３０分」と表記されます。</a:t>
          </a:r>
          <a:endParaRPr lang="ja-JP" altLang="en-US" sz="800" b="0" i="0" u="none" strike="noStrike" baseline="0">
            <a:solidFill>
              <a:srgbClr val="FF0000"/>
            </a:solidFill>
            <a:latin typeface="ＭＳ Ｐゴシック"/>
            <a:ea typeface="ＭＳ Ｐゴシック"/>
          </a:endParaRPr>
        </a:p>
      </xdr:txBody>
    </xdr:sp>
    <xdr:clientData fPrintsWithSheet="0"/>
  </xdr:twoCellAnchor>
</xdr:wsDr>
</file>

<file path=xl/drawings/drawing8.xml><?xml version="1.0" encoding="utf-8"?>
<xdr:wsDr xmlns:xdr="http://schemas.openxmlformats.org/drawingml/2006/spreadsheetDrawing" xmlns:a="http://schemas.openxmlformats.org/drawingml/2006/main">
  <xdr:twoCellAnchor editAs="oneCell">
    <xdr:from>
      <xdr:col>0</xdr:col>
      <xdr:colOff>142875</xdr:colOff>
      <xdr:row>2</xdr:row>
      <xdr:rowOff>190500</xdr:rowOff>
    </xdr:from>
    <xdr:to>
      <xdr:col>3</xdr:col>
      <xdr:colOff>733425</xdr:colOff>
      <xdr:row>4</xdr:row>
      <xdr:rowOff>228600</xdr:rowOff>
    </xdr:to>
    <xdr:sp macro="" textlink="">
      <xdr:nvSpPr>
        <xdr:cNvPr id="7169" name="AutoShape 26">
          <a:extLst>
            <a:ext uri="{FF2B5EF4-FFF2-40B4-BE49-F238E27FC236}">
              <a16:creationId xmlns:a16="http://schemas.microsoft.com/office/drawing/2014/main" id="{D6253321-B61E-4C49-AC9A-352F0F800886}"/>
            </a:ext>
          </a:extLst>
        </xdr:cNvPr>
        <xdr:cNvSpPr>
          <a:spLocks noChangeArrowheads="1"/>
        </xdr:cNvSpPr>
      </xdr:nvSpPr>
      <xdr:spPr bwMode="auto">
        <a:xfrm>
          <a:off x="142875" y="819150"/>
          <a:ext cx="1533525" cy="647700"/>
        </a:xfrm>
        <a:prstGeom prst="wedgeRoundRectCallout">
          <a:avLst>
            <a:gd name="adj1" fmla="val -10870"/>
            <a:gd name="adj2" fmla="val 132352"/>
            <a:gd name="adj3" fmla="val 16667"/>
          </a:avLst>
        </a:prstGeom>
        <a:solidFill>
          <a:srgbClr val="FFFFFF"/>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0" anchor="t"/>
        <a:lstStyle/>
        <a:p>
          <a:pPr algn="l" rtl="0">
            <a:lnSpc>
              <a:spcPts val="1100"/>
            </a:lnSpc>
            <a:defRPr sz="1000"/>
          </a:pPr>
          <a:r>
            <a:rPr lang="ja-JP" altLang="en-US" sz="1000" b="0" i="0" u="none" strike="noStrike" baseline="0">
              <a:solidFill>
                <a:srgbClr val="000000"/>
              </a:solidFill>
              <a:latin typeface="ＭＳ Ｐゴシック"/>
              <a:ea typeface="ＭＳ Ｐゴシック"/>
            </a:rPr>
            <a:t>○を付けるところをクリックして、リストから選択してください。</a:t>
          </a:r>
        </a:p>
      </xdr:txBody>
    </xdr:sp>
    <xdr:clientData fPrintsWithSheet="0"/>
  </xdr:twoCellAnchor>
  <xdr:twoCellAnchor editAs="oneCell">
    <xdr:from>
      <xdr:col>8</xdr:col>
      <xdr:colOff>180975</xdr:colOff>
      <xdr:row>11</xdr:row>
      <xdr:rowOff>228600</xdr:rowOff>
    </xdr:from>
    <xdr:to>
      <xdr:col>15</xdr:col>
      <xdr:colOff>381000</xdr:colOff>
      <xdr:row>15</xdr:row>
      <xdr:rowOff>123825</xdr:rowOff>
    </xdr:to>
    <xdr:sp macro="" textlink="">
      <xdr:nvSpPr>
        <xdr:cNvPr id="7170" name="AutoShape 33">
          <a:extLst>
            <a:ext uri="{FF2B5EF4-FFF2-40B4-BE49-F238E27FC236}">
              <a16:creationId xmlns:a16="http://schemas.microsoft.com/office/drawing/2014/main" id="{120B09AA-2448-4DCF-A919-6EE2071E7D34}"/>
            </a:ext>
          </a:extLst>
        </xdr:cNvPr>
        <xdr:cNvSpPr>
          <a:spLocks noChangeArrowheads="1"/>
        </xdr:cNvSpPr>
      </xdr:nvSpPr>
      <xdr:spPr bwMode="auto">
        <a:xfrm>
          <a:off x="6257925" y="3238500"/>
          <a:ext cx="3295650" cy="857250"/>
        </a:xfrm>
        <a:prstGeom prst="wedgeRoundRectCallout">
          <a:avLst>
            <a:gd name="adj1" fmla="val -89813"/>
            <a:gd name="adj2" fmla="val 65847"/>
            <a:gd name="adj3" fmla="val 16667"/>
          </a:avLst>
        </a:prstGeom>
        <a:solidFill>
          <a:srgbClr val="FFFFFF"/>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0" anchor="ctr"/>
        <a:lstStyle/>
        <a:p>
          <a:pPr algn="l" rtl="0">
            <a:lnSpc>
              <a:spcPts val="1600"/>
            </a:lnSpc>
            <a:defRPr sz="1000"/>
          </a:pPr>
          <a:r>
            <a:rPr lang="ja-JP" altLang="en-US" sz="1000" b="0" i="0" u="none" strike="noStrike" baseline="0">
              <a:solidFill>
                <a:schemeClr val="tx1"/>
              </a:solidFill>
              <a:latin typeface="ＭＳ Ｐゴシック"/>
              <a:ea typeface="ＭＳ Ｐゴシック"/>
            </a:rPr>
            <a:t>・　</a:t>
          </a:r>
          <a:r>
            <a:rPr lang="ja-JP" altLang="en-US" sz="1000" b="0" i="0" u="none" strike="noStrike" baseline="0">
              <a:solidFill>
                <a:srgbClr val="FF0000"/>
              </a:solidFill>
              <a:latin typeface="ＭＳ Ｐゴシック"/>
              <a:ea typeface="ＭＳ Ｐゴシック"/>
            </a:rPr>
            <a:t>数字のみ</a:t>
          </a:r>
          <a:r>
            <a:rPr lang="ja-JP" altLang="en-US" sz="1000" b="0" i="0" u="none" strike="noStrike" baseline="0">
              <a:solidFill>
                <a:srgbClr val="000000"/>
              </a:solidFill>
              <a:latin typeface="ＭＳ Ｐゴシック"/>
              <a:ea typeface="ＭＳ Ｐゴシック"/>
            </a:rPr>
            <a:t>入力ください（"回"は必要ありません。）。</a:t>
          </a:r>
        </a:p>
        <a:p>
          <a:pPr algn="l" rtl="0">
            <a:lnSpc>
              <a:spcPts val="1600"/>
            </a:lnSpc>
            <a:defRPr sz="1000"/>
          </a:pPr>
          <a:r>
            <a:rPr lang="ja-JP" altLang="en-US" sz="1000" b="0" i="0" u="none" strike="noStrike" baseline="0">
              <a:solidFill>
                <a:srgbClr val="000000"/>
              </a:solidFill>
              <a:latin typeface="ＭＳ Ｐゴシック"/>
              <a:ea typeface="ＭＳ Ｐゴシック"/>
            </a:rPr>
            <a:t>・　実績が出ている場合は実数を記載。実績が出ていない</a:t>
          </a:r>
          <a:endParaRPr lang="en-US" altLang="ja-JP" sz="1000" b="0" i="0" u="none" strike="noStrike" baseline="0">
            <a:solidFill>
              <a:srgbClr val="000000"/>
            </a:solidFill>
            <a:latin typeface="ＭＳ Ｐゴシック"/>
            <a:ea typeface="ＭＳ Ｐゴシック"/>
          </a:endParaRPr>
        </a:p>
        <a:p>
          <a:pPr algn="l" rtl="0">
            <a:lnSpc>
              <a:spcPts val="1600"/>
            </a:lnSpc>
            <a:defRPr sz="1000"/>
          </a:pPr>
          <a:r>
            <a:rPr lang="en-US" altLang="ja-JP" sz="1000" b="0" i="0" u="none" strike="noStrike" baseline="0">
              <a:solidFill>
                <a:srgbClr val="000000"/>
              </a:solidFill>
              <a:latin typeface="ＭＳ Ｐゴシック"/>
              <a:ea typeface="ＭＳ Ｐゴシック"/>
            </a:rPr>
            <a:t> </a:t>
          </a:r>
          <a:r>
            <a:rPr lang="ja-JP" altLang="en-US" sz="1000" b="0" i="0" u="none" strike="noStrike" baseline="0">
              <a:solidFill>
                <a:srgbClr val="000000"/>
              </a:solidFill>
              <a:latin typeface="ＭＳ Ｐゴシック"/>
              <a:ea typeface="ＭＳ Ｐゴシック"/>
            </a:rPr>
            <a:t>場合は確実に見込める回数を記載。</a:t>
          </a:r>
        </a:p>
      </xdr:txBody>
    </xdr:sp>
    <xdr:clientData fPrintsWithSheet="0"/>
  </xdr:twoCellAnchor>
  <xdr:twoCellAnchor editAs="oneCell">
    <xdr:from>
      <xdr:col>7</xdr:col>
      <xdr:colOff>200025</xdr:colOff>
      <xdr:row>26</xdr:row>
      <xdr:rowOff>19050</xdr:rowOff>
    </xdr:from>
    <xdr:to>
      <xdr:col>12</xdr:col>
      <xdr:colOff>647700</xdr:colOff>
      <xdr:row>27</xdr:row>
      <xdr:rowOff>247651</xdr:rowOff>
    </xdr:to>
    <xdr:sp macro="" textlink="">
      <xdr:nvSpPr>
        <xdr:cNvPr id="5" name="AutoShape 5">
          <a:extLst>
            <a:ext uri="{FF2B5EF4-FFF2-40B4-BE49-F238E27FC236}">
              <a16:creationId xmlns:a16="http://schemas.microsoft.com/office/drawing/2014/main" id="{B1F0AD8A-B32F-4D27-9FDC-81C230232706}"/>
            </a:ext>
          </a:extLst>
        </xdr:cNvPr>
        <xdr:cNvSpPr>
          <a:spLocks noChangeArrowheads="1"/>
        </xdr:cNvSpPr>
      </xdr:nvSpPr>
      <xdr:spPr bwMode="auto">
        <a:xfrm>
          <a:off x="5591175" y="8181975"/>
          <a:ext cx="2171700" cy="609601"/>
        </a:xfrm>
        <a:prstGeom prst="wedgeRoundRectCallout">
          <a:avLst>
            <a:gd name="adj1" fmla="val -65538"/>
            <a:gd name="adj2" fmla="val 100470"/>
            <a:gd name="adj3" fmla="val 16667"/>
          </a:avLst>
        </a:prstGeom>
        <a:solidFill>
          <a:srgbClr val="FFFFFF"/>
        </a:solidFill>
        <a:ln w="222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0" anchor="ctr"/>
        <a:lstStyle/>
        <a:p>
          <a:pPr algn="l" rtl="0">
            <a:lnSpc>
              <a:spcPts val="1200"/>
            </a:lnSpc>
            <a:defRPr sz="1000"/>
          </a:pPr>
          <a:r>
            <a:rPr lang="ja-JP" altLang="en-US" sz="1000" b="0" i="0" u="none" strike="noStrike" baseline="0">
              <a:solidFill>
                <a:srgbClr val="000000"/>
              </a:solidFill>
              <a:latin typeface="ＭＳ Ｐゴシック"/>
              <a:ea typeface="ＭＳ Ｐゴシック"/>
            </a:rPr>
            <a:t> ・　様式１－１基準加算日数と一致。</a:t>
          </a:r>
        </a:p>
        <a:p>
          <a:pPr algn="l" rtl="0">
            <a:lnSpc>
              <a:spcPts val="1200"/>
            </a:lnSpc>
            <a:defRPr sz="1000"/>
          </a:pPr>
          <a:r>
            <a:rPr lang="ja-JP" altLang="en-US" sz="1000" b="0" i="0" u="none" strike="noStrike" baseline="0">
              <a:solidFill>
                <a:sysClr val="windowText" lastClr="000000"/>
              </a:solidFill>
              <a:latin typeface="ＭＳ Ｐゴシック"/>
              <a:ea typeface="ＭＳ Ｐゴシック"/>
            </a:rPr>
            <a:t> ・　実績報告時の加算の上限日数と</a:t>
          </a:r>
          <a:endParaRPr lang="en-US" altLang="ja-JP" sz="1000" b="0" i="0" u="none" strike="noStrike" baseline="0">
            <a:solidFill>
              <a:sysClr val="windowText" lastClr="000000"/>
            </a:solidFill>
            <a:latin typeface="ＭＳ Ｐゴシック"/>
            <a:ea typeface="ＭＳ Ｐゴシック"/>
          </a:endParaRPr>
        </a:p>
        <a:p>
          <a:pPr algn="l" rtl="0">
            <a:lnSpc>
              <a:spcPts val="1200"/>
            </a:lnSpc>
            <a:defRPr sz="1000"/>
          </a:pPr>
          <a:r>
            <a:rPr lang="ja-JP" altLang="en-US" sz="1000" b="0" i="0" u="none" strike="noStrike" baseline="0">
              <a:solidFill>
                <a:sysClr val="windowText" lastClr="000000"/>
              </a:solidFill>
              <a:latin typeface="ＭＳ Ｐゴシック"/>
              <a:ea typeface="ＭＳ Ｐゴシック"/>
            </a:rPr>
            <a:t>  なります。</a:t>
          </a:r>
        </a:p>
      </xdr:txBody>
    </xdr:sp>
    <xdr:clientData fPrintsWithSheet="0"/>
  </xdr:twoCellAnchor>
</xdr:wsDr>
</file>

<file path=xl/drawings/drawing9.xml><?xml version="1.0" encoding="utf-8"?>
<xdr:wsDr xmlns:xdr="http://schemas.openxmlformats.org/drawingml/2006/spreadsheetDrawing" xmlns:a="http://schemas.openxmlformats.org/drawingml/2006/main">
  <xdr:twoCellAnchor editAs="oneCell">
    <xdr:from>
      <xdr:col>0</xdr:col>
      <xdr:colOff>171450</xdr:colOff>
      <xdr:row>3</xdr:row>
      <xdr:rowOff>19050</xdr:rowOff>
    </xdr:from>
    <xdr:to>
      <xdr:col>3</xdr:col>
      <xdr:colOff>866775</xdr:colOff>
      <xdr:row>5</xdr:row>
      <xdr:rowOff>161925</xdr:rowOff>
    </xdr:to>
    <xdr:sp macro="" textlink="">
      <xdr:nvSpPr>
        <xdr:cNvPr id="8193" name="AutoShape 1">
          <a:extLst>
            <a:ext uri="{FF2B5EF4-FFF2-40B4-BE49-F238E27FC236}">
              <a16:creationId xmlns:a16="http://schemas.microsoft.com/office/drawing/2014/main" id="{27B697C8-37CE-421A-A70B-DE1F304C4755}"/>
            </a:ext>
          </a:extLst>
        </xdr:cNvPr>
        <xdr:cNvSpPr>
          <a:spLocks noChangeArrowheads="1"/>
        </xdr:cNvSpPr>
      </xdr:nvSpPr>
      <xdr:spPr bwMode="auto">
        <a:xfrm>
          <a:off x="171450" y="962025"/>
          <a:ext cx="1552575" cy="704850"/>
        </a:xfrm>
        <a:prstGeom prst="wedgeRoundRectCallout">
          <a:avLst>
            <a:gd name="adj1" fmla="val -24231"/>
            <a:gd name="adj2" fmla="val 131083"/>
            <a:gd name="adj3" fmla="val 16667"/>
          </a:avLst>
        </a:prstGeom>
        <a:solidFill>
          <a:srgbClr val="FFFFFF"/>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0" anchor="t"/>
        <a:lstStyle/>
        <a:p>
          <a:pPr algn="l" rtl="0">
            <a:lnSpc>
              <a:spcPts val="1100"/>
            </a:lnSpc>
            <a:defRPr sz="1000"/>
          </a:pPr>
          <a:r>
            <a:rPr lang="ja-JP" altLang="en-US" sz="1000" b="0" i="0" u="none" strike="noStrike" baseline="0">
              <a:solidFill>
                <a:srgbClr val="000000"/>
              </a:solidFill>
              <a:latin typeface="ＭＳ Ｐゴシック"/>
              <a:ea typeface="ＭＳ Ｐゴシック"/>
            </a:rPr>
            <a:t>○を付けるところをクリックして、リストから選択してください。</a:t>
          </a:r>
        </a:p>
      </xdr:txBody>
    </xdr:sp>
    <xdr:clientData fPrintsWithSheet="0"/>
  </xdr:twoCellAnchor>
  <xdr:twoCellAnchor editAs="oneCell">
    <xdr:from>
      <xdr:col>6</xdr:col>
      <xdr:colOff>923926</xdr:colOff>
      <xdr:row>7</xdr:row>
      <xdr:rowOff>66675</xdr:rowOff>
    </xdr:from>
    <xdr:to>
      <xdr:col>11</xdr:col>
      <xdr:colOff>76200</xdr:colOff>
      <xdr:row>11</xdr:row>
      <xdr:rowOff>66675</xdr:rowOff>
    </xdr:to>
    <xdr:sp macro="" textlink="">
      <xdr:nvSpPr>
        <xdr:cNvPr id="8194" name="AutoShape 3">
          <a:extLst>
            <a:ext uri="{FF2B5EF4-FFF2-40B4-BE49-F238E27FC236}">
              <a16:creationId xmlns:a16="http://schemas.microsoft.com/office/drawing/2014/main" id="{8D63C38D-99BA-4795-92A8-5F8936B2AE9E}"/>
            </a:ext>
          </a:extLst>
        </xdr:cNvPr>
        <xdr:cNvSpPr>
          <a:spLocks noChangeArrowheads="1"/>
        </xdr:cNvSpPr>
      </xdr:nvSpPr>
      <xdr:spPr bwMode="auto">
        <a:xfrm>
          <a:off x="4953001" y="2009775"/>
          <a:ext cx="2505074" cy="1066800"/>
        </a:xfrm>
        <a:prstGeom prst="wedgeRoundRectCallout">
          <a:avLst>
            <a:gd name="adj1" fmla="val -62452"/>
            <a:gd name="adj2" fmla="val 107985"/>
            <a:gd name="adj3" fmla="val 16667"/>
          </a:avLst>
        </a:prstGeom>
        <a:solidFill>
          <a:srgbClr val="FFFFFF"/>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0" anchor="ctr"/>
        <a:lstStyle/>
        <a:p>
          <a:pPr algn="l" rtl="0">
            <a:lnSpc>
              <a:spcPts val="1100"/>
            </a:lnSpc>
            <a:defRPr sz="1000"/>
          </a:pPr>
          <a:r>
            <a:rPr lang="ja-JP" altLang="en-US" sz="1000" b="0" i="0" u="none" strike="noStrike" baseline="0">
              <a:solidFill>
                <a:srgbClr val="000000"/>
              </a:solidFill>
              <a:latin typeface="ＭＳ Ｐゴシック"/>
              <a:ea typeface="ＭＳ Ｐゴシック"/>
            </a:rPr>
            <a:t>・　実施の場合のみ、リストから</a:t>
          </a:r>
          <a:r>
            <a:rPr lang="ja-JP" altLang="en-US" sz="1000" b="0" i="0" u="none" strike="noStrike" baseline="0">
              <a:solidFill>
                <a:srgbClr val="FF0000"/>
              </a:solidFill>
              <a:latin typeface="ＭＳ Ｐゴシック"/>
              <a:ea typeface="ＭＳ Ｐゴシック"/>
            </a:rPr>
            <a:t>○を選択して</a:t>
          </a:r>
          <a:r>
            <a:rPr lang="ja-JP" altLang="en-US" sz="1000" b="0" i="0" u="none" strike="noStrike" baseline="0">
              <a:solidFill>
                <a:srgbClr val="000000"/>
              </a:solidFill>
              <a:latin typeface="ＭＳ Ｐゴシック"/>
              <a:ea typeface="ＭＳ Ｐゴシック"/>
            </a:rPr>
            <a:t>ください。</a:t>
          </a:r>
        </a:p>
        <a:p>
          <a:pPr rtl="0">
            <a:lnSpc>
              <a:spcPts val="1300"/>
            </a:lnSpc>
          </a:pPr>
          <a:r>
            <a:rPr lang="ja-JP" altLang="en-US" sz="1100" b="0" i="0" baseline="0">
              <a:effectLst/>
              <a:latin typeface="+mn-lt"/>
              <a:ea typeface="+mn-ea"/>
              <a:cs typeface="+mn-cs"/>
            </a:rPr>
            <a:t>・　</a:t>
          </a:r>
          <a:r>
            <a:rPr lang="ja-JP" altLang="ja-JP" sz="1100" b="0" i="0" baseline="0">
              <a:effectLst/>
              <a:latin typeface="+mn-lt"/>
              <a:ea typeface="+mn-ea"/>
              <a:cs typeface="+mn-cs"/>
            </a:rPr>
            <a:t>実績が出ている場合は</a:t>
          </a:r>
          <a:r>
            <a:rPr lang="ja-JP" altLang="en-US" sz="1100" b="0" i="0" baseline="0">
              <a:effectLst/>
              <a:latin typeface="+mn-lt"/>
              <a:ea typeface="+mn-ea"/>
              <a:cs typeface="+mn-cs"/>
            </a:rPr>
            <a:t>実績</a:t>
          </a:r>
          <a:r>
            <a:rPr lang="ja-JP" altLang="ja-JP" sz="1100" b="0" i="0" baseline="0">
              <a:effectLst/>
              <a:latin typeface="+mn-lt"/>
              <a:ea typeface="+mn-ea"/>
              <a:cs typeface="+mn-cs"/>
            </a:rPr>
            <a:t>を記載。</a:t>
          </a:r>
          <a:r>
            <a:rPr lang="ja-JP" altLang="en-US" sz="1100" b="0" i="0" baseline="0">
              <a:effectLst/>
              <a:latin typeface="+mn-lt"/>
              <a:ea typeface="+mn-ea"/>
              <a:cs typeface="+mn-cs"/>
            </a:rPr>
            <a:t>　</a:t>
          </a:r>
          <a:endParaRPr lang="en-US" altLang="ja-JP" sz="1100" b="0" i="0" baseline="0">
            <a:effectLst/>
            <a:latin typeface="+mn-lt"/>
            <a:ea typeface="+mn-ea"/>
            <a:cs typeface="+mn-cs"/>
          </a:endParaRPr>
        </a:p>
        <a:p>
          <a:pPr rtl="0">
            <a:lnSpc>
              <a:spcPts val="1300"/>
            </a:lnSpc>
          </a:pPr>
          <a:r>
            <a:rPr lang="ja-JP" altLang="en-US" sz="1100" b="0" i="0" baseline="0">
              <a:effectLst/>
              <a:latin typeface="+mn-lt"/>
              <a:ea typeface="+mn-ea"/>
              <a:cs typeface="+mn-cs"/>
            </a:rPr>
            <a:t>　 </a:t>
          </a:r>
          <a:r>
            <a:rPr lang="ja-JP" altLang="ja-JP" sz="1100" b="0" i="0" baseline="0">
              <a:effectLst/>
              <a:latin typeface="+mn-lt"/>
              <a:ea typeface="+mn-ea"/>
              <a:cs typeface="+mn-cs"/>
            </a:rPr>
            <a:t>実績が出ていない場合は確実に見込める</a:t>
          </a:r>
          <a:r>
            <a:rPr lang="ja-JP" altLang="en-US" sz="1100" b="0" i="0" baseline="0">
              <a:effectLst/>
              <a:latin typeface="+mn-lt"/>
              <a:ea typeface="+mn-ea"/>
              <a:cs typeface="+mn-cs"/>
            </a:rPr>
            <a:t>場合に○</a:t>
          </a:r>
          <a:r>
            <a:rPr lang="ja-JP" altLang="ja-JP" sz="1100" b="0" i="0" baseline="0">
              <a:effectLst/>
              <a:latin typeface="+mn-lt"/>
              <a:ea typeface="+mn-ea"/>
              <a:cs typeface="+mn-cs"/>
            </a:rPr>
            <a:t>。</a:t>
          </a:r>
          <a:endParaRPr lang="ja-JP" altLang="ja-JP" sz="1000">
            <a:effectLst/>
          </a:endParaRPr>
        </a:p>
      </xdr:txBody>
    </xdr:sp>
    <xdr:clientData fPrintsWithSheet="0"/>
  </xdr:twoCellAnchor>
  <xdr:twoCellAnchor editAs="oneCell">
    <xdr:from>
      <xdr:col>7</xdr:col>
      <xdr:colOff>190500</xdr:colOff>
      <xdr:row>23</xdr:row>
      <xdr:rowOff>352425</xdr:rowOff>
    </xdr:from>
    <xdr:to>
      <xdr:col>11</xdr:col>
      <xdr:colOff>304800</xdr:colOff>
      <xdr:row>25</xdr:row>
      <xdr:rowOff>254000</xdr:rowOff>
    </xdr:to>
    <xdr:sp macro="" textlink="">
      <xdr:nvSpPr>
        <xdr:cNvPr id="5" name="AutoShape 5">
          <a:extLst>
            <a:ext uri="{FF2B5EF4-FFF2-40B4-BE49-F238E27FC236}">
              <a16:creationId xmlns:a16="http://schemas.microsoft.com/office/drawing/2014/main" id="{B621143D-BB69-4208-A985-1E6BEAA6E694}"/>
            </a:ext>
          </a:extLst>
        </xdr:cNvPr>
        <xdr:cNvSpPr>
          <a:spLocks noChangeArrowheads="1"/>
        </xdr:cNvSpPr>
      </xdr:nvSpPr>
      <xdr:spPr bwMode="auto">
        <a:xfrm>
          <a:off x="5057775" y="7581900"/>
          <a:ext cx="2019300" cy="663575"/>
        </a:xfrm>
        <a:prstGeom prst="wedgeRoundRectCallout">
          <a:avLst>
            <a:gd name="adj1" fmla="val -63720"/>
            <a:gd name="adj2" fmla="val 105158"/>
            <a:gd name="adj3" fmla="val 16667"/>
          </a:avLst>
        </a:prstGeom>
        <a:solidFill>
          <a:srgbClr val="FFFFFF"/>
        </a:solidFill>
        <a:ln w="222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0" anchor="ctr"/>
        <a:lstStyle/>
        <a:p>
          <a:pPr algn="l" rtl="0">
            <a:lnSpc>
              <a:spcPts val="1200"/>
            </a:lnSpc>
            <a:defRPr sz="1000"/>
          </a:pPr>
          <a:r>
            <a:rPr lang="ja-JP" altLang="en-US" sz="1000" b="0" i="0" u="none" strike="noStrike" baseline="0">
              <a:solidFill>
                <a:srgbClr val="000000"/>
              </a:solidFill>
              <a:latin typeface="ＭＳ Ｐゴシック"/>
              <a:ea typeface="ＭＳ Ｐゴシック"/>
            </a:rPr>
            <a:t>・　様式１－１基準加算月数と一致。</a:t>
          </a:r>
        </a:p>
        <a:p>
          <a:pPr algn="l" rtl="0">
            <a:lnSpc>
              <a:spcPts val="1200"/>
            </a:lnSpc>
            <a:defRPr sz="1000"/>
          </a:pPr>
          <a:r>
            <a:rPr lang="ja-JP" altLang="en-US" sz="1000" b="0" i="0" u="none" strike="noStrike" baseline="0">
              <a:solidFill>
                <a:sysClr val="windowText" lastClr="000000"/>
              </a:solidFill>
              <a:latin typeface="ＭＳ Ｐゴシック"/>
              <a:ea typeface="ＭＳ Ｐゴシック"/>
            </a:rPr>
            <a:t>・　実績報告時の加算の上限月数と</a:t>
          </a:r>
          <a:endParaRPr lang="en-US" altLang="ja-JP" sz="1000" b="0" i="0" u="none" strike="noStrike" baseline="0">
            <a:solidFill>
              <a:sysClr val="windowText" lastClr="000000"/>
            </a:solidFill>
            <a:latin typeface="ＭＳ Ｐゴシック"/>
            <a:ea typeface="ＭＳ Ｐゴシック"/>
          </a:endParaRPr>
        </a:p>
        <a:p>
          <a:pPr algn="l" rtl="0">
            <a:lnSpc>
              <a:spcPts val="1200"/>
            </a:lnSpc>
            <a:defRPr sz="1000"/>
          </a:pPr>
          <a:r>
            <a:rPr lang="ja-JP" altLang="en-US" sz="1000" b="0" i="0" u="none" strike="noStrike" baseline="0">
              <a:solidFill>
                <a:sysClr val="windowText" lastClr="000000"/>
              </a:solidFill>
              <a:latin typeface="ＭＳ Ｐゴシック"/>
              <a:ea typeface="ＭＳ Ｐゴシック"/>
            </a:rPr>
            <a:t> なります。</a:t>
          </a:r>
        </a:p>
      </xdr:txBody>
    </xdr:sp>
    <xdr:clientData fPrintsWithSheet="0"/>
  </xdr:twoCellAnchor>
  <xdr:twoCellAnchor editAs="oneCell">
    <xdr:from>
      <xdr:col>0</xdr:col>
      <xdr:colOff>57150</xdr:colOff>
      <xdr:row>14</xdr:row>
      <xdr:rowOff>95250</xdr:rowOff>
    </xdr:from>
    <xdr:to>
      <xdr:col>3</xdr:col>
      <xdr:colOff>1000125</xdr:colOff>
      <xdr:row>17</xdr:row>
      <xdr:rowOff>66675</xdr:rowOff>
    </xdr:to>
    <xdr:sp macro="" textlink="">
      <xdr:nvSpPr>
        <xdr:cNvPr id="7" name="AutoShape 3">
          <a:extLst>
            <a:ext uri="{FF2B5EF4-FFF2-40B4-BE49-F238E27FC236}">
              <a16:creationId xmlns:a16="http://schemas.microsoft.com/office/drawing/2014/main" id="{218754EF-2B35-4166-B5F5-692A7F2A9172}"/>
            </a:ext>
          </a:extLst>
        </xdr:cNvPr>
        <xdr:cNvSpPr>
          <a:spLocks noChangeArrowheads="1"/>
        </xdr:cNvSpPr>
      </xdr:nvSpPr>
      <xdr:spPr bwMode="auto">
        <a:xfrm>
          <a:off x="57150" y="3914775"/>
          <a:ext cx="1800225" cy="1114425"/>
        </a:xfrm>
        <a:prstGeom prst="wedgeRoundRectCallout">
          <a:avLst>
            <a:gd name="adj1" fmla="val -41727"/>
            <a:gd name="adj2" fmla="val 20606"/>
            <a:gd name="adj3" fmla="val 16667"/>
          </a:avLst>
        </a:prstGeom>
        <a:solidFill>
          <a:srgbClr val="FFFFFF"/>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0" anchor="t"/>
        <a:lstStyle/>
        <a:p>
          <a:pPr algn="l" rtl="0">
            <a:lnSpc>
              <a:spcPts val="1200"/>
            </a:lnSpc>
            <a:defRPr sz="1000"/>
          </a:pPr>
          <a:r>
            <a:rPr lang="ja-JP" altLang="en-US" sz="1000" b="0" i="0" u="none" strike="noStrike" baseline="0">
              <a:solidFill>
                <a:srgbClr val="000000"/>
              </a:solidFill>
              <a:latin typeface="ＭＳ Ｐゴシック"/>
              <a:ea typeface="+mn-ea"/>
            </a:rPr>
            <a:t>病児等保育を専門に担当する看護職員を１人以上配置し（病児等保育実施日のみの配属は該当しない。）保育を実施していない場合、加算対象外になります。</a:t>
          </a:r>
        </a:p>
      </xdr:txBody>
    </xdr:sp>
    <xdr:clientData fPrintsWithSheet="0"/>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A:\&#38498;&#20869;&#20445;&#32946;\&#65320;&#65304;\&#25152;&#35201;&#38989;\H8&#24180;&#38498;&#20869;&#20445;&#32946;&#22522;&#30990;DATA.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A:\&#38498;&#20869;&#20445;&#32946;\&#65320;&#65304;\&#25152;&#35201;&#38989;\WORK.XLS"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lb18z0052\&#20849;&#26377;\&#9829;&#30475;&#35703;&#25351;&#23566;&#25285;&#24403;\001%20&#35036;&#21161;&#37329;&#25163;&#32154;&#12365;&#38306;&#20418;&#65288;&#12371;&#12387;&#12385;&#12364;&#27491;&#24335;&#65289;\25%20&#30149;&#38498;&#20869;&#20445;&#32946;&#25152;&#36939;&#21942;&#36027;&#31561;&#35036;&#21161;&#37329;\R07\01&#20132;&#20184;&#30003;&#35531;\02%20&#27770;&#35009;\&#12304;&#35201;&#20462;&#27491;&#12305;04-2%20&#38498;&#20869;&#20445;&#32946;&#20132;&#20184;&#30003;&#35531;&#12304;&#35352;&#36617;&#20363;&#12305;.xlsx" TargetMode="External"/><Relationship Id="rId1" Type="http://schemas.openxmlformats.org/officeDocument/2006/relationships/externalLinkPath" Target="file:///\\lb18z0052\&#20849;&#26377;\&#9829;&#30475;&#35703;&#25351;&#23566;&#25285;&#24403;\001%20&#35036;&#21161;&#37329;&#25163;&#32154;&#12365;&#38306;&#20418;&#65288;&#12371;&#12387;&#12385;&#12364;&#27491;&#24335;&#65289;\25%20&#30149;&#38498;&#20869;&#20445;&#32946;&#25152;&#36939;&#21942;&#36027;&#31561;&#35036;&#21161;&#37329;\R07\01&#20132;&#20184;&#30003;&#35531;\02%20&#27770;&#35009;\&#12304;&#35201;&#20462;&#27491;&#12305;04-2%20&#38498;&#20869;&#20445;&#32946;&#20132;&#20184;&#30003;&#35531;&#12304;&#35352;&#36617;&#20363;&#123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8所要"/>
    </sheetNames>
    <sheetDataSet>
      <sheetData sheetId="0">
        <row r="3">
          <cell r="A3" t="str">
            <v>院内保育施設設置病院名</v>
          </cell>
          <cell r="B3" t="str">
            <v>設置主体</v>
          </cell>
          <cell r="C3" t="str">
            <v>年</v>
          </cell>
          <cell r="D3" t="str">
            <v>月</v>
          </cell>
          <cell r="E3" t="str">
            <v>日</v>
          </cell>
          <cell r="F3" t="str">
            <v>保育料収入</v>
          </cell>
          <cell r="G3" t="str">
            <v>補助金収入</v>
          </cell>
          <cell r="H3" t="str">
            <v>病院負担額</v>
          </cell>
          <cell r="I3" t="str">
            <v>その他</v>
          </cell>
          <cell r="J3" t="str">
            <v>歳入計</v>
          </cell>
          <cell r="K3" t="str">
            <v>給与費</v>
          </cell>
          <cell r="L3" t="str">
            <v>その他</v>
          </cell>
          <cell r="M3" t="str">
            <v>歳出計</v>
          </cell>
          <cell r="N3" t="str">
            <v>損益</v>
          </cell>
          <cell r="O3" t="str">
            <v>常勤</v>
          </cell>
          <cell r="P3" t="str">
            <v>非常勤</v>
          </cell>
          <cell r="Q3" t="str">
            <v>換算数</v>
          </cell>
          <cell r="R3" t="str">
            <v>委託</v>
          </cell>
          <cell r="S3" t="str">
            <v>保育時間</v>
          </cell>
          <cell r="T3" t="str">
            <v>２４時間保育実施日数</v>
          </cell>
          <cell r="U3" t="str">
            <v>共同利用型</v>
          </cell>
          <cell r="V3" t="str">
            <v>保育料月額</v>
          </cell>
          <cell r="W3" t="str">
            <v>０歳</v>
          </cell>
          <cell r="X3" t="str">
            <v>１～２歳</v>
          </cell>
          <cell r="Y3" t="str">
            <v>３歳</v>
          </cell>
          <cell r="Z3" t="str">
            <v>４～５歳</v>
          </cell>
          <cell r="AA3" t="str">
            <v>計</v>
          </cell>
          <cell r="AB3" t="str">
            <v>医業収益</v>
          </cell>
          <cell r="AC3" t="str">
            <v>医業外収益</v>
          </cell>
          <cell r="AD3" t="str">
            <v>特別利益</v>
          </cell>
          <cell r="AE3" t="str">
            <v>歳入計</v>
          </cell>
          <cell r="AF3" t="str">
            <v>医業費用</v>
          </cell>
          <cell r="AG3" t="str">
            <v>医業外費用</v>
          </cell>
          <cell r="AH3" t="str">
            <v>特別損失</v>
          </cell>
          <cell r="AI3" t="str">
            <v>歳出計</v>
          </cell>
          <cell r="AJ3" t="str">
            <v>損益</v>
          </cell>
          <cell r="AK3" t="str">
            <v>厚生省</v>
          </cell>
          <cell r="AL3" t="str">
            <v>こども未来財団</v>
          </cell>
          <cell r="AM3" t="str">
            <v>その他</v>
          </cell>
          <cell r="AN3" t="str">
            <v>本年度の国庫補助要望</v>
          </cell>
          <cell r="AO3" t="str">
            <v>設置者_KEY1</v>
          </cell>
          <cell r="AP3" t="str">
            <v>設置者_KEY2</v>
          </cell>
          <cell r="AQ3" t="str">
            <v>設置者_KEY</v>
          </cell>
          <cell r="AR3" t="str">
            <v>補助対象型別</v>
          </cell>
          <cell r="AS3" t="str">
            <v>最低保母数</v>
          </cell>
          <cell r="AT3" t="str">
            <v>保母数等</v>
          </cell>
          <cell r="AU3" t="str">
            <v>標準経費額</v>
          </cell>
          <cell r="AV3" t="str">
            <v>選定額</v>
          </cell>
          <cell r="AW3" t="str">
            <v>設置年月日</v>
          </cell>
          <cell r="AX3" t="str">
            <v>日付連番</v>
          </cell>
          <cell r="AY3" t="str">
            <v>みなし年度</v>
          </cell>
          <cell r="AZ3" t="str">
            <v>自治体・民間</v>
          </cell>
          <cell r="BA3" t="str">
            <v>自治体・民間</v>
          </cell>
          <cell r="BB3" t="str">
            <v>整理№</v>
          </cell>
          <cell r="BC3" t="str">
            <v>型FRAG</v>
          </cell>
          <cell r="BD3" t="str">
            <v>SORT_KEY</v>
          </cell>
          <cell r="BE3" t="str">
            <v>補助対象型別_H8,H9</v>
          </cell>
          <cell r="BF3" t="str">
            <v>型FRAG_H9</v>
          </cell>
          <cell r="BG3" t="str">
            <v>SORT_KEY_H9</v>
          </cell>
          <cell r="BH3" t="str">
            <v>負担能力指数</v>
          </cell>
          <cell r="BI3" t="str">
            <v>保育所名</v>
          </cell>
        </row>
        <row r="4">
          <cell r="A4" t="str">
            <v>大阪府立母子保健総合医療センター</v>
          </cell>
          <cell r="B4" t="str">
            <v>府</v>
          </cell>
          <cell r="C4" t="str">
            <v>S58</v>
          </cell>
          <cell r="D4">
            <v>8</v>
          </cell>
          <cell r="E4">
            <v>1</v>
          </cell>
          <cell r="F4">
            <v>1577000</v>
          </cell>
          <cell r="G4">
            <v>-1021000</v>
          </cell>
          <cell r="H4">
            <v>30486000</v>
          </cell>
          <cell r="I4">
            <v>0</v>
          </cell>
          <cell r="J4">
            <v>31042000</v>
          </cell>
          <cell r="K4">
            <v>30080000</v>
          </cell>
          <cell r="L4">
            <v>962000</v>
          </cell>
          <cell r="M4">
            <v>31042000</v>
          </cell>
          <cell r="N4">
            <v>0</v>
          </cell>
          <cell r="O4">
            <v>3</v>
          </cell>
          <cell r="P4">
            <v>6</v>
          </cell>
          <cell r="Q4">
            <v>7.5</v>
          </cell>
          <cell r="R4" t="str">
            <v>直</v>
          </cell>
          <cell r="S4">
            <v>10</v>
          </cell>
          <cell r="T4">
            <v>0</v>
          </cell>
          <cell r="U4">
            <v>14900</v>
          </cell>
          <cell r="V4">
            <v>14900</v>
          </cell>
          <cell r="W4">
            <v>1</v>
          </cell>
          <cell r="X4">
            <v>4</v>
          </cell>
          <cell r="Y4">
            <v>0</v>
          </cell>
          <cell r="Z4">
            <v>0</v>
          </cell>
          <cell r="AA4">
            <v>5</v>
          </cell>
          <cell r="AB4">
            <v>6290416000</v>
          </cell>
          <cell r="AC4">
            <v>3562922000</v>
          </cell>
          <cell r="AD4">
            <v>0</v>
          </cell>
          <cell r="AE4">
            <v>9853338000</v>
          </cell>
          <cell r="AF4">
            <v>10136265000</v>
          </cell>
          <cell r="AG4">
            <v>225882000</v>
          </cell>
          <cell r="AH4">
            <v>0</v>
          </cell>
          <cell r="AI4">
            <v>10362147000</v>
          </cell>
          <cell r="AJ4">
            <v>-508809000</v>
          </cell>
          <cell r="AK4" t="str">
            <v>○</v>
          </cell>
          <cell r="AL4" t="str">
            <v>01</v>
          </cell>
          <cell r="AM4" t="str">
            <v/>
          </cell>
          <cell r="AN4" t="str">
            <v>○</v>
          </cell>
          <cell r="AO4" t="str">
            <v>01</v>
          </cell>
          <cell r="AP4" t="str">
            <v/>
          </cell>
          <cell r="AQ4" t="str">
            <v>01</v>
          </cell>
          <cell r="AR4" t="str">
            <v>Ａ型</v>
          </cell>
          <cell r="AS4">
            <v>2</v>
          </cell>
          <cell r="AT4">
            <v>2.4</v>
          </cell>
          <cell r="AU4">
            <v>10062800</v>
          </cell>
          <cell r="AV4">
            <v>8485800</v>
          </cell>
          <cell r="AW4" t="str">
            <v>昭和５８</v>
          </cell>
          <cell r="AX4">
            <v>30529</v>
          </cell>
          <cell r="AY4">
            <v>30529</v>
          </cell>
          <cell r="AZ4">
            <v>110130529</v>
          </cell>
          <cell r="BA4" t="str">
            <v>1</v>
          </cell>
          <cell r="BB4">
            <v>1</v>
          </cell>
          <cell r="BC4" t="str">
            <v>1</v>
          </cell>
          <cell r="BD4">
            <v>110130529</v>
          </cell>
          <cell r="BE4" t="str">
            <v>Ａ型</v>
          </cell>
          <cell r="BF4" t="str">
            <v>1</v>
          </cell>
          <cell r="BG4">
            <v>110130529</v>
          </cell>
          <cell r="BH4">
            <v>-59.9</v>
          </cell>
          <cell r="BI4" t="str">
            <v>府立母子保健総合医療センター託児所</v>
          </cell>
        </row>
        <row r="5">
          <cell r="A5" t="str">
            <v>大阪府立成人病センター</v>
          </cell>
          <cell r="B5" t="str">
            <v>府</v>
          </cell>
          <cell r="C5" t="str">
            <v>H6</v>
          </cell>
          <cell r="D5">
            <v>9</v>
          </cell>
          <cell r="E5">
            <v>1</v>
          </cell>
          <cell r="F5">
            <v>4827000</v>
          </cell>
          <cell r="G5">
            <v>17031274</v>
          </cell>
          <cell r="H5">
            <v>17031274</v>
          </cell>
          <cell r="I5">
            <v>0</v>
          </cell>
          <cell r="J5">
            <v>21858274</v>
          </cell>
          <cell r="K5">
            <v>6000000</v>
          </cell>
          <cell r="L5">
            <v>15858274</v>
          </cell>
          <cell r="M5">
            <v>21858274</v>
          </cell>
          <cell r="N5">
            <v>0</v>
          </cell>
          <cell r="O5">
            <v>2</v>
          </cell>
          <cell r="P5">
            <v>0</v>
          </cell>
          <cell r="Q5">
            <v>2</v>
          </cell>
          <cell r="R5" t="str">
            <v>○</v>
          </cell>
          <cell r="S5">
            <v>9.75</v>
          </cell>
          <cell r="T5">
            <v>0</v>
          </cell>
          <cell r="U5">
            <v>1</v>
          </cell>
          <cell r="V5">
            <v>14900</v>
          </cell>
          <cell r="W5">
            <v>1</v>
          </cell>
          <cell r="X5">
            <v>5</v>
          </cell>
          <cell r="Y5">
            <v>0</v>
          </cell>
          <cell r="Z5">
            <v>0</v>
          </cell>
          <cell r="AA5">
            <v>6</v>
          </cell>
          <cell r="AB5">
            <v>11593857000</v>
          </cell>
          <cell r="AC5">
            <v>4899188000</v>
          </cell>
          <cell r="AD5">
            <v>0</v>
          </cell>
          <cell r="AE5">
            <v>16493045000</v>
          </cell>
          <cell r="AF5">
            <v>17017025000</v>
          </cell>
          <cell r="AG5">
            <v>566887000</v>
          </cell>
          <cell r="AH5">
            <v>0</v>
          </cell>
          <cell r="AI5">
            <v>17583912000</v>
          </cell>
          <cell r="AJ5">
            <v>-1090867000</v>
          </cell>
          <cell r="AK5" t="str">
            <v>×</v>
          </cell>
          <cell r="AL5" t="str">
            <v/>
          </cell>
          <cell r="AM5" t="str">
            <v>01</v>
          </cell>
          <cell r="AN5" t="str">
            <v>○</v>
          </cell>
          <cell r="AO5" t="str">
            <v>01</v>
          </cell>
          <cell r="AP5" t="str">
            <v/>
          </cell>
          <cell r="AQ5" t="str">
            <v>01</v>
          </cell>
          <cell r="AR5" t="str">
            <v>Ａ型</v>
          </cell>
          <cell r="AS5">
            <v>2</v>
          </cell>
          <cell r="AT5">
            <v>2.9</v>
          </cell>
          <cell r="AU5">
            <v>26855074</v>
          </cell>
          <cell r="AV5">
            <v>17031274</v>
          </cell>
          <cell r="AW5" t="str">
            <v>1</v>
          </cell>
          <cell r="AX5">
            <v>34578</v>
          </cell>
          <cell r="AY5">
            <v>34578</v>
          </cell>
          <cell r="AZ5" t="str">
            <v>1</v>
          </cell>
          <cell r="BA5" t="str">
            <v>1</v>
          </cell>
          <cell r="BB5">
            <v>2</v>
          </cell>
          <cell r="BC5" t="str">
            <v>1</v>
          </cell>
          <cell r="BD5">
            <v>110134578</v>
          </cell>
          <cell r="BE5" t="str">
            <v>Ａ型</v>
          </cell>
          <cell r="BF5" t="str">
            <v>1</v>
          </cell>
          <cell r="BG5">
            <v>110134578</v>
          </cell>
          <cell r="BH5">
            <v>-64</v>
          </cell>
          <cell r="BI5" t="str">
            <v>大阪府立成人病センター院内託児所</v>
          </cell>
        </row>
        <row r="6">
          <cell r="A6" t="str">
            <v>貝塚市立貝塚病院</v>
          </cell>
          <cell r="B6" t="str">
            <v>市</v>
          </cell>
          <cell r="C6" t="str">
            <v>S51</v>
          </cell>
          <cell r="D6">
            <v>4</v>
          </cell>
          <cell r="E6">
            <v>1</v>
          </cell>
          <cell r="F6">
            <v>1800000</v>
          </cell>
          <cell r="G6">
            <v>1795000</v>
          </cell>
          <cell r="H6">
            <v>6815000</v>
          </cell>
          <cell r="I6">
            <v>0</v>
          </cell>
          <cell r="J6">
            <v>10410000</v>
          </cell>
          <cell r="K6">
            <v>9187465</v>
          </cell>
          <cell r="L6">
            <v>1222535</v>
          </cell>
          <cell r="M6">
            <v>10410000</v>
          </cell>
          <cell r="N6">
            <v>0</v>
          </cell>
          <cell r="O6">
            <v>4</v>
          </cell>
          <cell r="P6">
            <v>0</v>
          </cell>
          <cell r="Q6">
            <v>4</v>
          </cell>
          <cell r="R6" t="str">
            <v>○</v>
          </cell>
          <cell r="S6">
            <v>10.16</v>
          </cell>
          <cell r="T6">
            <v>0</v>
          </cell>
          <cell r="U6">
            <v>25000</v>
          </cell>
          <cell r="V6">
            <v>25000</v>
          </cell>
          <cell r="W6">
            <v>1</v>
          </cell>
          <cell r="X6">
            <v>3</v>
          </cell>
          <cell r="Y6">
            <v>0</v>
          </cell>
          <cell r="Z6">
            <v>0</v>
          </cell>
          <cell r="AA6">
            <v>4</v>
          </cell>
          <cell r="AB6">
            <v>3811003000</v>
          </cell>
          <cell r="AC6">
            <v>286308000</v>
          </cell>
          <cell r="AD6">
            <v>0</v>
          </cell>
          <cell r="AE6">
            <v>4097311000</v>
          </cell>
          <cell r="AF6">
            <v>3905981000</v>
          </cell>
          <cell r="AG6">
            <v>62314000</v>
          </cell>
          <cell r="AH6">
            <v>94000</v>
          </cell>
          <cell r="AI6">
            <v>3968389000</v>
          </cell>
          <cell r="AJ6">
            <v>128922000</v>
          </cell>
          <cell r="AK6" t="str">
            <v>○</v>
          </cell>
          <cell r="AL6" t="str">
            <v>02</v>
          </cell>
          <cell r="AM6" t="str">
            <v/>
          </cell>
          <cell r="AN6" t="str">
            <v>○</v>
          </cell>
          <cell r="AO6" t="str">
            <v>02</v>
          </cell>
          <cell r="AP6" t="str">
            <v/>
          </cell>
          <cell r="AQ6" t="str">
            <v>02</v>
          </cell>
          <cell r="AR6" t="str">
            <v>Ａ型</v>
          </cell>
          <cell r="AS6">
            <v>2</v>
          </cell>
          <cell r="AT6">
            <v>2</v>
          </cell>
          <cell r="AU6">
            <v>8806535</v>
          </cell>
          <cell r="AV6">
            <v>7006535</v>
          </cell>
          <cell r="AW6" t="str">
            <v>昭和５１</v>
          </cell>
          <cell r="AX6">
            <v>27851</v>
          </cell>
          <cell r="AY6">
            <v>27851</v>
          </cell>
          <cell r="AZ6">
            <v>110227851</v>
          </cell>
          <cell r="BA6" t="str">
            <v>1</v>
          </cell>
          <cell r="BB6">
            <v>3</v>
          </cell>
          <cell r="BC6" t="str">
            <v>1</v>
          </cell>
          <cell r="BD6">
            <v>110227851</v>
          </cell>
          <cell r="BE6" t="str">
            <v>Ａ型</v>
          </cell>
          <cell r="BF6" t="str">
            <v>1</v>
          </cell>
          <cell r="BG6">
            <v>110227851</v>
          </cell>
          <cell r="BH6">
            <v>18.399999999999999</v>
          </cell>
          <cell r="BI6" t="str">
            <v>市立貝塚病院内託児所</v>
          </cell>
        </row>
        <row r="7">
          <cell r="A7" t="str">
            <v>大阪府立羽曳野病院</v>
          </cell>
          <cell r="B7" t="str">
            <v>府</v>
          </cell>
          <cell r="C7" t="str">
            <v>S48</v>
          </cell>
          <cell r="D7">
            <v>7</v>
          </cell>
          <cell r="E7">
            <v>1</v>
          </cell>
          <cell r="F7">
            <v>10549000</v>
          </cell>
          <cell r="G7">
            <v>2220000</v>
          </cell>
          <cell r="H7">
            <v>34889000</v>
          </cell>
          <cell r="I7">
            <v>0</v>
          </cell>
          <cell r="J7">
            <v>47658000</v>
          </cell>
          <cell r="K7">
            <v>45431000</v>
          </cell>
          <cell r="L7">
            <v>2227000</v>
          </cell>
          <cell r="M7">
            <v>47658000</v>
          </cell>
          <cell r="N7">
            <v>0</v>
          </cell>
          <cell r="O7">
            <v>5</v>
          </cell>
          <cell r="P7">
            <v>4</v>
          </cell>
          <cell r="Q7">
            <v>8</v>
          </cell>
          <cell r="R7" t="str">
            <v>直</v>
          </cell>
          <cell r="S7">
            <v>10.25</v>
          </cell>
          <cell r="T7">
            <v>0</v>
          </cell>
          <cell r="U7">
            <v>29800</v>
          </cell>
          <cell r="V7">
            <v>29800</v>
          </cell>
          <cell r="W7">
            <v>2</v>
          </cell>
          <cell r="X7">
            <v>11</v>
          </cell>
          <cell r="Y7">
            <v>0</v>
          </cell>
          <cell r="Z7">
            <v>0</v>
          </cell>
          <cell r="AA7">
            <v>13</v>
          </cell>
          <cell r="AB7">
            <v>8078295960</v>
          </cell>
          <cell r="AC7">
            <v>2733648891</v>
          </cell>
          <cell r="AD7">
            <v>0</v>
          </cell>
          <cell r="AE7">
            <v>10811944851</v>
          </cell>
          <cell r="AF7">
            <v>11914979383</v>
          </cell>
          <cell r="AG7">
            <v>200937172</v>
          </cell>
          <cell r="AH7">
            <v>0</v>
          </cell>
          <cell r="AI7">
            <v>12115916555</v>
          </cell>
          <cell r="AJ7">
            <v>-1303971704</v>
          </cell>
          <cell r="AK7" t="str">
            <v>○</v>
          </cell>
          <cell r="AL7" t="str">
            <v>01</v>
          </cell>
          <cell r="AM7" t="str">
            <v/>
          </cell>
          <cell r="AN7" t="str">
            <v>○</v>
          </cell>
          <cell r="AO7" t="str">
            <v>01</v>
          </cell>
          <cell r="AP7" t="str">
            <v/>
          </cell>
          <cell r="AQ7" t="str">
            <v>01</v>
          </cell>
          <cell r="AR7" t="str">
            <v>Ｂ型</v>
          </cell>
          <cell r="AS7">
            <v>4</v>
          </cell>
          <cell r="AT7">
            <v>6.2</v>
          </cell>
          <cell r="AU7">
            <v>25737400</v>
          </cell>
          <cell r="AV7">
            <v>15188400</v>
          </cell>
          <cell r="AW7" t="str">
            <v>昭和４８</v>
          </cell>
          <cell r="AX7">
            <v>26846</v>
          </cell>
          <cell r="AY7">
            <v>26846</v>
          </cell>
          <cell r="AZ7">
            <v>120126846</v>
          </cell>
          <cell r="BA7" t="str">
            <v>1</v>
          </cell>
          <cell r="BB7">
            <v>1</v>
          </cell>
          <cell r="BC7" t="str">
            <v>2</v>
          </cell>
          <cell r="BD7">
            <v>120126846</v>
          </cell>
          <cell r="BE7" t="str">
            <v>Ｂ型</v>
          </cell>
          <cell r="BF7" t="str">
            <v>2</v>
          </cell>
          <cell r="BG7">
            <v>120126846</v>
          </cell>
          <cell r="BH7">
            <v>-85.8</v>
          </cell>
          <cell r="BI7" t="str">
            <v>大阪府立羽曳野病院内託児所</v>
          </cell>
        </row>
        <row r="8">
          <cell r="A8" t="str">
            <v>大阪府立病院</v>
          </cell>
          <cell r="B8" t="str">
            <v>府</v>
          </cell>
          <cell r="C8" t="str">
            <v>S48</v>
          </cell>
          <cell r="D8">
            <v>8</v>
          </cell>
          <cell r="E8">
            <v>1</v>
          </cell>
          <cell r="F8">
            <v>3751000</v>
          </cell>
          <cell r="G8">
            <v>38433000</v>
          </cell>
          <cell r="H8">
            <v>38433000</v>
          </cell>
          <cell r="I8">
            <v>2042000</v>
          </cell>
          <cell r="J8">
            <v>44226000</v>
          </cell>
          <cell r="K8">
            <v>40028000</v>
          </cell>
          <cell r="L8">
            <v>4198000</v>
          </cell>
          <cell r="M8">
            <v>44226000</v>
          </cell>
          <cell r="N8">
            <v>0</v>
          </cell>
          <cell r="O8">
            <v>4</v>
          </cell>
          <cell r="P8">
            <v>8</v>
          </cell>
          <cell r="Q8">
            <v>10</v>
          </cell>
          <cell r="R8" t="str">
            <v>直</v>
          </cell>
          <cell r="S8">
            <v>11.5</v>
          </cell>
          <cell r="T8">
            <v>0</v>
          </cell>
          <cell r="U8">
            <v>2</v>
          </cell>
          <cell r="V8">
            <v>14900</v>
          </cell>
          <cell r="W8">
            <v>2</v>
          </cell>
          <cell r="X8">
            <v>8</v>
          </cell>
          <cell r="Y8">
            <v>0</v>
          </cell>
          <cell r="Z8">
            <v>0</v>
          </cell>
          <cell r="AA8">
            <v>10</v>
          </cell>
          <cell r="AB8">
            <v>13447422233</v>
          </cell>
          <cell r="AC8">
            <v>3660562458</v>
          </cell>
          <cell r="AD8">
            <v>0</v>
          </cell>
          <cell r="AE8">
            <v>17107984691</v>
          </cell>
          <cell r="AF8">
            <v>18349515759</v>
          </cell>
          <cell r="AG8">
            <v>1012888028</v>
          </cell>
          <cell r="AH8">
            <v>74806105</v>
          </cell>
          <cell r="AI8">
            <v>19437209892</v>
          </cell>
          <cell r="AJ8">
            <v>-2329225201</v>
          </cell>
          <cell r="AK8" t="str">
            <v>○</v>
          </cell>
          <cell r="AL8" t="str">
            <v/>
          </cell>
          <cell r="AM8" t="str">
            <v>01</v>
          </cell>
          <cell r="AN8" t="str">
            <v>○</v>
          </cell>
          <cell r="AO8" t="str">
            <v>01</v>
          </cell>
          <cell r="AP8" t="str">
            <v/>
          </cell>
          <cell r="AQ8" t="str">
            <v>01</v>
          </cell>
          <cell r="AR8" t="str">
            <v>Ｂ型</v>
          </cell>
          <cell r="AS8">
            <v>4</v>
          </cell>
          <cell r="AT8">
            <v>4.8</v>
          </cell>
          <cell r="AU8">
            <v>22399600</v>
          </cell>
          <cell r="AV8">
            <v>16606600</v>
          </cell>
          <cell r="AW8" t="str">
            <v>昭和４８</v>
          </cell>
          <cell r="AX8">
            <v>26877</v>
          </cell>
          <cell r="AY8">
            <v>26877</v>
          </cell>
          <cell r="AZ8" t="str">
            <v>Ｂ型</v>
          </cell>
          <cell r="BA8" t="str">
            <v>1</v>
          </cell>
          <cell r="BB8">
            <v>2</v>
          </cell>
          <cell r="BC8" t="str">
            <v>2</v>
          </cell>
          <cell r="BD8">
            <v>120126877</v>
          </cell>
          <cell r="BE8" t="str">
            <v>Ｂ型</v>
          </cell>
          <cell r="BF8" t="str">
            <v>2</v>
          </cell>
          <cell r="BG8">
            <v>120126877</v>
          </cell>
          <cell r="BH8">
            <v>-140.19999999999999</v>
          </cell>
          <cell r="BI8" t="str">
            <v>大阪府立病院院内託児所</v>
          </cell>
        </row>
        <row r="9">
          <cell r="A9" t="str">
            <v>堺市立堺病院</v>
          </cell>
          <cell r="B9" t="str">
            <v>市</v>
          </cell>
          <cell r="C9" t="str">
            <v>S45</v>
          </cell>
          <cell r="D9">
            <v>12</v>
          </cell>
          <cell r="E9">
            <v>1</v>
          </cell>
          <cell r="F9">
            <v>5614800</v>
          </cell>
          <cell r="G9">
            <v>4488000</v>
          </cell>
          <cell r="H9">
            <v>56722153</v>
          </cell>
          <cell r="I9">
            <v>0</v>
          </cell>
          <cell r="J9">
            <v>66824953</v>
          </cell>
          <cell r="K9">
            <v>61065888</v>
          </cell>
          <cell r="L9">
            <v>5759065</v>
          </cell>
          <cell r="M9">
            <v>66824953</v>
          </cell>
          <cell r="N9">
            <v>0</v>
          </cell>
          <cell r="O9">
            <v>9</v>
          </cell>
          <cell r="P9">
            <v>1</v>
          </cell>
          <cell r="Q9">
            <v>9.5</v>
          </cell>
          <cell r="R9" t="str">
            <v>◎</v>
          </cell>
          <cell r="S9">
            <v>11.5</v>
          </cell>
          <cell r="T9">
            <v>0</v>
          </cell>
          <cell r="U9">
            <v>37336</v>
          </cell>
          <cell r="V9">
            <v>37336</v>
          </cell>
          <cell r="W9">
            <v>5</v>
          </cell>
          <cell r="X9">
            <v>8</v>
          </cell>
          <cell r="Y9">
            <v>0</v>
          </cell>
          <cell r="Z9">
            <v>0</v>
          </cell>
          <cell r="AA9">
            <v>13</v>
          </cell>
          <cell r="AB9">
            <v>7589017000</v>
          </cell>
          <cell r="AC9">
            <v>1052586000</v>
          </cell>
          <cell r="AD9">
            <v>0</v>
          </cell>
          <cell r="AE9">
            <v>8641603000</v>
          </cell>
          <cell r="AF9">
            <v>8522162000</v>
          </cell>
          <cell r="AG9">
            <v>113946000</v>
          </cell>
          <cell r="AH9">
            <v>0</v>
          </cell>
          <cell r="AI9">
            <v>8636108000</v>
          </cell>
          <cell r="AJ9">
            <v>5495000</v>
          </cell>
          <cell r="AK9" t="str">
            <v>○</v>
          </cell>
          <cell r="AL9" t="str">
            <v>○</v>
          </cell>
          <cell r="AM9" t="str">
            <v>×</v>
          </cell>
          <cell r="AN9" t="str">
            <v>○</v>
          </cell>
          <cell r="AO9" t="str">
            <v>02</v>
          </cell>
          <cell r="AP9" t="str">
            <v/>
          </cell>
          <cell r="AQ9" t="str">
            <v>02</v>
          </cell>
          <cell r="AR9" t="str">
            <v>Ｂ型</v>
          </cell>
          <cell r="AS9">
            <v>4</v>
          </cell>
          <cell r="AT9">
            <v>6.2</v>
          </cell>
          <cell r="AU9">
            <v>29269465</v>
          </cell>
          <cell r="AV9">
            <v>23654665</v>
          </cell>
          <cell r="AW9" t="str">
            <v>昭和４５</v>
          </cell>
          <cell r="AX9">
            <v>25903</v>
          </cell>
          <cell r="AY9">
            <v>25903</v>
          </cell>
          <cell r="AZ9" t="str">
            <v>2</v>
          </cell>
          <cell r="BA9" t="str">
            <v>1</v>
          </cell>
          <cell r="BB9">
            <v>3</v>
          </cell>
          <cell r="BC9" t="str">
            <v>2</v>
          </cell>
          <cell r="BD9">
            <v>120225903</v>
          </cell>
          <cell r="BE9" t="str">
            <v>Ｂ型</v>
          </cell>
          <cell r="BF9" t="str">
            <v>2</v>
          </cell>
          <cell r="BG9">
            <v>120225903</v>
          </cell>
          <cell r="BH9">
            <v>0.2</v>
          </cell>
          <cell r="BI9" t="str">
            <v>市立堺病院職場保育所</v>
          </cell>
        </row>
        <row r="10">
          <cell r="A10" t="str">
            <v>豊中市立豊中病院</v>
          </cell>
          <cell r="B10" t="str">
            <v>市</v>
          </cell>
          <cell r="C10" t="str">
            <v>S46</v>
          </cell>
          <cell r="D10">
            <v>1</v>
          </cell>
          <cell r="E10">
            <v>20</v>
          </cell>
          <cell r="F10">
            <v>5496000</v>
          </cell>
          <cell r="G10">
            <v>39804000</v>
          </cell>
          <cell r="H10">
            <v>0</v>
          </cell>
          <cell r="I10">
            <v>0</v>
          </cell>
          <cell r="J10">
            <v>45300000</v>
          </cell>
          <cell r="K10">
            <v>43727000</v>
          </cell>
          <cell r="L10">
            <v>1573000</v>
          </cell>
          <cell r="M10">
            <v>45300000</v>
          </cell>
          <cell r="N10">
            <v>0</v>
          </cell>
          <cell r="O10">
            <v>3</v>
          </cell>
          <cell r="P10">
            <v>5</v>
          </cell>
          <cell r="Q10">
            <v>8</v>
          </cell>
          <cell r="R10" t="str">
            <v>直</v>
          </cell>
          <cell r="S10">
            <v>11</v>
          </cell>
          <cell r="T10">
            <v>0</v>
          </cell>
          <cell r="U10">
            <v>10</v>
          </cell>
          <cell r="V10">
            <v>22900</v>
          </cell>
          <cell r="W10">
            <v>10</v>
          </cell>
          <cell r="X10">
            <v>2</v>
          </cell>
          <cell r="Y10">
            <v>0</v>
          </cell>
          <cell r="Z10">
            <v>0</v>
          </cell>
          <cell r="AA10">
            <v>12</v>
          </cell>
          <cell r="AB10">
            <v>9649377000</v>
          </cell>
          <cell r="AC10">
            <v>140149000</v>
          </cell>
          <cell r="AD10">
            <v>0</v>
          </cell>
          <cell r="AE10">
            <v>9789526000</v>
          </cell>
          <cell r="AF10">
            <v>9779297000</v>
          </cell>
          <cell r="AG10">
            <v>127996000</v>
          </cell>
          <cell r="AH10">
            <v>0</v>
          </cell>
          <cell r="AI10">
            <v>9907293000</v>
          </cell>
          <cell r="AJ10">
            <v>-117767000</v>
          </cell>
          <cell r="AK10" t="str">
            <v>○</v>
          </cell>
          <cell r="AL10" t="str">
            <v>02</v>
          </cell>
          <cell r="AM10" t="str">
            <v>×</v>
          </cell>
          <cell r="AN10" t="str">
            <v>○</v>
          </cell>
          <cell r="AO10" t="str">
            <v>02</v>
          </cell>
          <cell r="AP10" t="str">
            <v/>
          </cell>
          <cell r="AQ10" t="str">
            <v>02</v>
          </cell>
          <cell r="AR10" t="str">
            <v>Ｂ型</v>
          </cell>
          <cell r="AS10">
            <v>4</v>
          </cell>
          <cell r="AT10">
            <v>5.7</v>
          </cell>
          <cell r="AU10">
            <v>23187400</v>
          </cell>
          <cell r="AV10">
            <v>17691400</v>
          </cell>
          <cell r="AW10" t="str">
            <v>昭和４６</v>
          </cell>
          <cell r="AX10">
            <v>25953</v>
          </cell>
          <cell r="AY10">
            <v>25659</v>
          </cell>
          <cell r="AZ10">
            <v>120225953</v>
          </cell>
          <cell r="BA10" t="str">
            <v>1</v>
          </cell>
          <cell r="BB10">
            <v>4</v>
          </cell>
          <cell r="BC10" t="str">
            <v>2</v>
          </cell>
          <cell r="BD10">
            <v>120225953</v>
          </cell>
          <cell r="BE10" t="str">
            <v>Ｂ型</v>
          </cell>
          <cell r="BF10" t="str">
            <v>2</v>
          </cell>
          <cell r="BG10">
            <v>120225953</v>
          </cell>
          <cell r="BH10">
            <v>-6.6</v>
          </cell>
          <cell r="BI10" t="str">
            <v>市立豊中病院看護婦保育所</v>
          </cell>
        </row>
        <row r="11">
          <cell r="A11" t="str">
            <v>吹田市立吹田市民病院</v>
          </cell>
          <cell r="B11" t="str">
            <v>市</v>
          </cell>
          <cell r="C11" t="str">
            <v>S50</v>
          </cell>
          <cell r="D11">
            <v>4</v>
          </cell>
          <cell r="E11">
            <v>1</v>
          </cell>
          <cell r="F11">
            <v>10463000</v>
          </cell>
          <cell r="G11">
            <v>4488000</v>
          </cell>
          <cell r="H11">
            <v>59926000</v>
          </cell>
          <cell r="I11">
            <v>0</v>
          </cell>
          <cell r="J11">
            <v>74877000</v>
          </cell>
          <cell r="K11">
            <v>68351000</v>
          </cell>
          <cell r="L11">
            <v>6526000</v>
          </cell>
          <cell r="M11">
            <v>74877000</v>
          </cell>
          <cell r="N11">
            <v>0</v>
          </cell>
          <cell r="O11">
            <v>8</v>
          </cell>
          <cell r="P11">
            <v>9.6</v>
          </cell>
          <cell r="Q11">
            <v>9.6</v>
          </cell>
          <cell r="R11" t="str">
            <v>直</v>
          </cell>
          <cell r="S11">
            <v>11.5</v>
          </cell>
          <cell r="T11">
            <v>0</v>
          </cell>
          <cell r="U11">
            <v>5</v>
          </cell>
          <cell r="V11">
            <v>38328</v>
          </cell>
          <cell r="W11">
            <v>5</v>
          </cell>
          <cell r="X11">
            <v>8</v>
          </cell>
          <cell r="Y11">
            <v>0</v>
          </cell>
          <cell r="Z11">
            <v>0</v>
          </cell>
          <cell r="AA11">
            <v>13</v>
          </cell>
          <cell r="AB11">
            <v>8456216000</v>
          </cell>
          <cell r="AC11">
            <v>726753000</v>
          </cell>
          <cell r="AD11">
            <v>119690000</v>
          </cell>
          <cell r="AE11">
            <v>9302659000</v>
          </cell>
          <cell r="AF11">
            <v>8872031000</v>
          </cell>
          <cell r="AG11">
            <v>541273000</v>
          </cell>
          <cell r="AH11">
            <v>0</v>
          </cell>
          <cell r="AI11">
            <v>9413304000</v>
          </cell>
          <cell r="AJ11">
            <v>-110645000</v>
          </cell>
          <cell r="AK11" t="str">
            <v>○</v>
          </cell>
          <cell r="AL11" t="str">
            <v>02</v>
          </cell>
          <cell r="AM11" t="str">
            <v>×</v>
          </cell>
          <cell r="AN11" t="str">
            <v>○</v>
          </cell>
          <cell r="AO11" t="str">
            <v>02</v>
          </cell>
          <cell r="AP11" t="str">
            <v/>
          </cell>
          <cell r="AQ11" t="str">
            <v>02</v>
          </cell>
          <cell r="AR11" t="str">
            <v>Ｂ型</v>
          </cell>
          <cell r="AS11">
            <v>4</v>
          </cell>
          <cell r="AT11">
            <v>6.2</v>
          </cell>
          <cell r="AU11">
            <v>30036400</v>
          </cell>
          <cell r="AV11">
            <v>19573400</v>
          </cell>
          <cell r="AW11" t="str">
            <v>昭和５０</v>
          </cell>
          <cell r="AX11">
            <v>27485</v>
          </cell>
          <cell r="AY11">
            <v>27485</v>
          </cell>
          <cell r="AZ11">
            <v>120227485</v>
          </cell>
          <cell r="BA11" t="str">
            <v>1</v>
          </cell>
          <cell r="BB11">
            <v>5</v>
          </cell>
          <cell r="BC11" t="str">
            <v>2</v>
          </cell>
          <cell r="BD11">
            <v>120227485</v>
          </cell>
          <cell r="BE11" t="str">
            <v>Ｂ型</v>
          </cell>
          <cell r="BF11" t="str">
            <v>2</v>
          </cell>
          <cell r="BG11">
            <v>120227485</v>
          </cell>
          <cell r="BH11">
            <v>-5.6</v>
          </cell>
          <cell r="BI11" t="str">
            <v>市立吹田市民病院看護婦保育所</v>
          </cell>
        </row>
        <row r="12">
          <cell r="A12" t="str">
            <v>大阪市立総合医療センター</v>
          </cell>
          <cell r="B12" t="str">
            <v>市</v>
          </cell>
          <cell r="C12" t="str">
            <v>H6</v>
          </cell>
          <cell r="D12">
            <v>6</v>
          </cell>
          <cell r="E12">
            <v>1</v>
          </cell>
          <cell r="F12">
            <v>6240000</v>
          </cell>
          <cell r="G12">
            <v>25516000</v>
          </cell>
          <cell r="H12">
            <v>25516000</v>
          </cell>
          <cell r="I12">
            <v>0</v>
          </cell>
          <cell r="J12">
            <v>31756000</v>
          </cell>
          <cell r="K12">
            <v>0</v>
          </cell>
          <cell r="L12">
            <v>31756000</v>
          </cell>
          <cell r="M12">
            <v>31756000</v>
          </cell>
          <cell r="N12">
            <v>0</v>
          </cell>
          <cell r="O12">
            <v>5</v>
          </cell>
          <cell r="P12">
            <v>3</v>
          </cell>
          <cell r="Q12">
            <v>6</v>
          </cell>
          <cell r="R12" t="str">
            <v>○</v>
          </cell>
          <cell r="S12">
            <v>11.5</v>
          </cell>
          <cell r="T12">
            <v>0</v>
          </cell>
          <cell r="U12">
            <v>7</v>
          </cell>
          <cell r="V12">
            <v>27200</v>
          </cell>
          <cell r="W12">
            <v>8</v>
          </cell>
          <cell r="X12">
            <v>7</v>
          </cell>
          <cell r="Y12">
            <v>2</v>
          </cell>
          <cell r="Z12">
            <v>0</v>
          </cell>
          <cell r="AA12">
            <v>17</v>
          </cell>
          <cell r="AB12">
            <v>28256508000</v>
          </cell>
          <cell r="AC12">
            <v>14274353000</v>
          </cell>
          <cell r="AD12">
            <v>1061157000</v>
          </cell>
          <cell r="AE12">
            <v>43592018000</v>
          </cell>
          <cell r="AF12">
            <v>43061466000</v>
          </cell>
          <cell r="AG12">
            <v>4506197000</v>
          </cell>
          <cell r="AH12" t="str">
            <v>○</v>
          </cell>
          <cell r="AI12">
            <v>47567663000</v>
          </cell>
          <cell r="AJ12">
            <v>-3975645000</v>
          </cell>
          <cell r="AK12" t="str">
            <v>○</v>
          </cell>
          <cell r="AL12" t="str">
            <v>Ｂ型</v>
          </cell>
          <cell r="AM12">
            <v>4</v>
          </cell>
          <cell r="AN12" t="str">
            <v>○</v>
          </cell>
          <cell r="AO12" t="str">
            <v>02</v>
          </cell>
          <cell r="AP12" t="str">
            <v/>
          </cell>
          <cell r="AQ12" t="str">
            <v>02</v>
          </cell>
          <cell r="AR12" t="str">
            <v>Ｂ型</v>
          </cell>
          <cell r="AS12">
            <v>4</v>
          </cell>
          <cell r="AT12">
            <v>8.1</v>
          </cell>
          <cell r="AU12">
            <v>62471200</v>
          </cell>
          <cell r="AV12">
            <v>25516000</v>
          </cell>
          <cell r="AW12" t="str">
            <v>平成６年6月</v>
          </cell>
          <cell r="AX12">
            <v>34486</v>
          </cell>
          <cell r="AY12">
            <v>34486</v>
          </cell>
          <cell r="AZ12">
            <v>120234486</v>
          </cell>
          <cell r="BA12" t="str">
            <v>1</v>
          </cell>
          <cell r="BB12">
            <v>6</v>
          </cell>
          <cell r="BC12" t="str">
            <v>2</v>
          </cell>
          <cell r="BD12">
            <v>120234486</v>
          </cell>
          <cell r="BE12" t="str">
            <v>Ｂ型</v>
          </cell>
          <cell r="BF12" t="str">
            <v>2</v>
          </cell>
          <cell r="BG12">
            <v>120234486</v>
          </cell>
          <cell r="BH12">
            <v>-155.80000000000001</v>
          </cell>
          <cell r="BI12" t="str">
            <v>大阪市立総合医療センター院内保育所</v>
          </cell>
        </row>
        <row r="13">
          <cell r="A13" t="str">
            <v>学校法人大阪医科大学付属病院</v>
          </cell>
          <cell r="B13" t="str">
            <v>学校</v>
          </cell>
          <cell r="C13" t="str">
            <v>S45</v>
          </cell>
          <cell r="D13">
            <v>5</v>
          </cell>
          <cell r="E13">
            <v>1</v>
          </cell>
          <cell r="F13">
            <v>14070000</v>
          </cell>
          <cell r="G13">
            <v>1402000</v>
          </cell>
          <cell r="H13">
            <v>67775000</v>
          </cell>
          <cell r="I13">
            <v>0</v>
          </cell>
          <cell r="J13">
            <v>83247000</v>
          </cell>
          <cell r="K13">
            <v>79947000</v>
          </cell>
          <cell r="L13">
            <v>3300000</v>
          </cell>
          <cell r="M13">
            <v>83247000</v>
          </cell>
          <cell r="N13">
            <v>0</v>
          </cell>
          <cell r="O13">
            <v>16</v>
          </cell>
          <cell r="P13">
            <v>0</v>
          </cell>
          <cell r="Q13">
            <v>16</v>
          </cell>
          <cell r="R13" t="str">
            <v>直</v>
          </cell>
          <cell r="S13">
            <v>8</v>
          </cell>
          <cell r="T13">
            <v>0</v>
          </cell>
          <cell r="U13">
            <v>35000</v>
          </cell>
          <cell r="V13">
            <v>35000</v>
          </cell>
          <cell r="W13">
            <v>7</v>
          </cell>
          <cell r="X13">
            <v>16</v>
          </cell>
          <cell r="Y13">
            <v>1</v>
          </cell>
          <cell r="Z13">
            <v>0</v>
          </cell>
          <cell r="AA13">
            <v>24</v>
          </cell>
          <cell r="AB13">
            <v>19300253000</v>
          </cell>
          <cell r="AC13">
            <v>1236851000</v>
          </cell>
          <cell r="AD13">
            <v>0</v>
          </cell>
          <cell r="AE13">
            <v>20537104000</v>
          </cell>
          <cell r="AF13">
            <v>20700113000</v>
          </cell>
          <cell r="AG13">
            <v>730997000</v>
          </cell>
          <cell r="AH13">
            <v>0</v>
          </cell>
          <cell r="AI13">
            <v>21431110000</v>
          </cell>
          <cell r="AJ13">
            <v>-894006000</v>
          </cell>
          <cell r="AK13" t="str">
            <v>○</v>
          </cell>
          <cell r="AL13" t="str">
            <v>○</v>
          </cell>
          <cell r="AM13" t="str">
            <v>×</v>
          </cell>
          <cell r="AN13" t="str">
            <v>○</v>
          </cell>
          <cell r="AO13" t="str">
            <v/>
          </cell>
          <cell r="AP13" t="str">
            <v>10</v>
          </cell>
          <cell r="AQ13" t="str">
            <v>10</v>
          </cell>
          <cell r="AR13" t="str">
            <v>Ａ型</v>
          </cell>
          <cell r="AS13">
            <v>2</v>
          </cell>
          <cell r="AT13">
            <v>11.4</v>
          </cell>
          <cell r="AU13">
            <v>46528800</v>
          </cell>
          <cell r="AV13">
            <v>32458800</v>
          </cell>
          <cell r="AW13" t="str">
            <v>昭和４５</v>
          </cell>
          <cell r="AX13">
            <v>25689</v>
          </cell>
          <cell r="AY13">
            <v>25689</v>
          </cell>
          <cell r="AZ13" t="str">
            <v>1</v>
          </cell>
          <cell r="BA13" t="str">
            <v>2</v>
          </cell>
          <cell r="BB13">
            <v>1</v>
          </cell>
          <cell r="BC13" t="str">
            <v>1</v>
          </cell>
          <cell r="BD13">
            <v>211025689</v>
          </cell>
          <cell r="BE13" t="str">
            <v>Ａ型</v>
          </cell>
          <cell r="BF13" t="str">
            <v>1</v>
          </cell>
          <cell r="BG13">
            <v>211025689</v>
          </cell>
          <cell r="BH13">
            <v>-27.5</v>
          </cell>
          <cell r="BI13" t="str">
            <v>大阪医科大学付属病院保育室</v>
          </cell>
        </row>
        <row r="14">
          <cell r="A14" t="str">
            <v>社会福祉法人大阪暁明館病院</v>
          </cell>
          <cell r="B14" t="str">
            <v>社福</v>
          </cell>
          <cell r="C14" t="str">
            <v>S45</v>
          </cell>
          <cell r="D14">
            <v>12</v>
          </cell>
          <cell r="E14">
            <v>7</v>
          </cell>
          <cell r="F14">
            <v>1200000</v>
          </cell>
          <cell r="G14">
            <v>4971000</v>
          </cell>
          <cell r="H14">
            <v>11460000</v>
          </cell>
          <cell r="I14">
            <v>0</v>
          </cell>
          <cell r="J14">
            <v>17631000</v>
          </cell>
          <cell r="K14">
            <v>15811000</v>
          </cell>
          <cell r="L14">
            <v>1820000</v>
          </cell>
          <cell r="M14">
            <v>17631000</v>
          </cell>
          <cell r="N14">
            <v>0</v>
          </cell>
          <cell r="O14">
            <v>2</v>
          </cell>
          <cell r="P14">
            <v>3</v>
          </cell>
          <cell r="Q14">
            <v>4</v>
          </cell>
          <cell r="R14" t="str">
            <v>直</v>
          </cell>
          <cell r="S14">
            <v>8.33</v>
          </cell>
          <cell r="T14">
            <v>240</v>
          </cell>
          <cell r="U14">
            <v>10000</v>
          </cell>
          <cell r="V14">
            <v>10000</v>
          </cell>
          <cell r="W14">
            <v>3</v>
          </cell>
          <cell r="X14">
            <v>2</v>
          </cell>
          <cell r="Y14">
            <v>7</v>
          </cell>
          <cell r="Z14">
            <v>1</v>
          </cell>
          <cell r="AA14">
            <v>13</v>
          </cell>
          <cell r="AB14">
            <v>4213743355</v>
          </cell>
          <cell r="AC14">
            <v>64252493</v>
          </cell>
          <cell r="AD14">
            <v>7735597</v>
          </cell>
          <cell r="AE14">
            <v>4285731445</v>
          </cell>
          <cell r="AF14">
            <v>4009780367</v>
          </cell>
          <cell r="AG14">
            <v>242215781</v>
          </cell>
          <cell r="AH14">
            <v>4000300</v>
          </cell>
          <cell r="AI14">
            <v>4255996448</v>
          </cell>
          <cell r="AJ14">
            <v>29734997</v>
          </cell>
          <cell r="AK14" t="str">
            <v>○</v>
          </cell>
          <cell r="AL14" t="str">
            <v>○</v>
          </cell>
          <cell r="AM14" t="str">
            <v>×</v>
          </cell>
          <cell r="AN14" t="str">
            <v>○</v>
          </cell>
          <cell r="AO14" t="str">
            <v/>
          </cell>
          <cell r="AP14" t="str">
            <v>11</v>
          </cell>
          <cell r="AQ14" t="str">
            <v>11</v>
          </cell>
          <cell r="AR14" t="str">
            <v>Ａ型</v>
          </cell>
          <cell r="AS14">
            <v>2</v>
          </cell>
          <cell r="AT14">
            <v>6.2</v>
          </cell>
          <cell r="AU14">
            <v>25330400</v>
          </cell>
          <cell r="AV14">
            <v>16431000</v>
          </cell>
          <cell r="AW14" t="str">
            <v>昭和４５</v>
          </cell>
          <cell r="AX14">
            <v>25909</v>
          </cell>
          <cell r="AY14">
            <v>25909</v>
          </cell>
          <cell r="AZ14" t="str">
            <v>1</v>
          </cell>
          <cell r="BA14" t="str">
            <v>2</v>
          </cell>
          <cell r="BB14">
            <v>2</v>
          </cell>
          <cell r="BC14" t="str">
            <v>1</v>
          </cell>
          <cell r="BD14">
            <v>211125909</v>
          </cell>
          <cell r="BE14" t="str">
            <v>Ａ型</v>
          </cell>
          <cell r="BF14" t="str">
            <v>1</v>
          </cell>
          <cell r="BG14">
            <v>211125909</v>
          </cell>
          <cell r="BH14">
            <v>1.8</v>
          </cell>
          <cell r="BI14" t="str">
            <v>大阪暁明館病院保育園</v>
          </cell>
        </row>
        <row r="15">
          <cell r="A15" t="str">
            <v>社会福祉法人天心会小阪病院</v>
          </cell>
          <cell r="B15" t="str">
            <v>社福</v>
          </cell>
          <cell r="C15" t="str">
            <v>H6</v>
          </cell>
          <cell r="D15">
            <v>4</v>
          </cell>
          <cell r="E15">
            <v>1</v>
          </cell>
          <cell r="F15">
            <v>1140000</v>
          </cell>
          <cell r="G15">
            <v>1402000</v>
          </cell>
          <cell r="H15">
            <v>12778000</v>
          </cell>
          <cell r="I15">
            <v>200000</v>
          </cell>
          <cell r="J15">
            <v>15520000</v>
          </cell>
          <cell r="K15">
            <v>11600000</v>
          </cell>
          <cell r="L15">
            <v>3920000</v>
          </cell>
          <cell r="M15">
            <v>15520000</v>
          </cell>
          <cell r="N15">
            <v>0</v>
          </cell>
          <cell r="O15">
            <v>3</v>
          </cell>
          <cell r="P15">
            <v>0</v>
          </cell>
          <cell r="Q15">
            <v>3</v>
          </cell>
          <cell r="R15" t="str">
            <v>直</v>
          </cell>
          <cell r="S15">
            <v>9</v>
          </cell>
          <cell r="T15">
            <v>0</v>
          </cell>
          <cell r="U15">
            <v>15000</v>
          </cell>
          <cell r="V15">
            <v>15000</v>
          </cell>
          <cell r="W15">
            <v>2</v>
          </cell>
          <cell r="X15">
            <v>5</v>
          </cell>
          <cell r="Y15">
            <v>1</v>
          </cell>
          <cell r="Z15">
            <v>2</v>
          </cell>
          <cell r="AA15">
            <v>10</v>
          </cell>
          <cell r="AB15">
            <v>3160674873</v>
          </cell>
          <cell r="AC15">
            <v>89986536</v>
          </cell>
          <cell r="AD15">
            <v>33550000</v>
          </cell>
          <cell r="AE15">
            <v>3284211409</v>
          </cell>
          <cell r="AF15">
            <v>2897288349</v>
          </cell>
          <cell r="AG15">
            <v>189095046</v>
          </cell>
          <cell r="AH15">
            <v>40686390</v>
          </cell>
          <cell r="AI15">
            <v>3127069785</v>
          </cell>
          <cell r="AJ15">
            <v>157141624</v>
          </cell>
          <cell r="AK15" t="str">
            <v>○</v>
          </cell>
          <cell r="AL15" t="str">
            <v/>
          </cell>
          <cell r="AM15" t="str">
            <v>11</v>
          </cell>
          <cell r="AN15" t="str">
            <v>○</v>
          </cell>
          <cell r="AO15" t="str">
            <v/>
          </cell>
          <cell r="AP15" t="str">
            <v>11</v>
          </cell>
          <cell r="AQ15" t="str">
            <v>11</v>
          </cell>
          <cell r="AR15" t="str">
            <v>Ａ型</v>
          </cell>
          <cell r="AS15">
            <v>2</v>
          </cell>
          <cell r="AT15">
            <v>4.8</v>
          </cell>
          <cell r="AU15">
            <v>22121600</v>
          </cell>
          <cell r="AV15">
            <v>14180000</v>
          </cell>
          <cell r="AW15" t="str">
            <v>平成６年４月</v>
          </cell>
          <cell r="AX15">
            <v>34425</v>
          </cell>
          <cell r="AY15">
            <v>34425</v>
          </cell>
          <cell r="AZ15">
            <v>211134425</v>
          </cell>
          <cell r="BA15" t="str">
            <v>2</v>
          </cell>
          <cell r="BB15">
            <v>3</v>
          </cell>
          <cell r="BC15" t="str">
            <v>1</v>
          </cell>
          <cell r="BD15">
            <v>211134425</v>
          </cell>
          <cell r="BE15" t="str">
            <v>Ａ型</v>
          </cell>
          <cell r="BF15" t="str">
            <v>1</v>
          </cell>
          <cell r="BG15">
            <v>211134425</v>
          </cell>
          <cell r="BH15">
            <v>11</v>
          </cell>
          <cell r="BI15" t="str">
            <v>小阪病院保育所りとるべあ</v>
          </cell>
        </row>
        <row r="16">
          <cell r="A16" t="str">
            <v>医療法人藤田会フジタ病院</v>
          </cell>
          <cell r="B16" t="str">
            <v>医療法人</v>
          </cell>
          <cell r="C16" t="str">
            <v>S46</v>
          </cell>
          <cell r="D16">
            <v>6</v>
          </cell>
          <cell r="E16">
            <v>1</v>
          </cell>
          <cell r="F16">
            <v>450000</v>
          </cell>
          <cell r="G16">
            <v>3305000</v>
          </cell>
          <cell r="H16">
            <v>10416159</v>
          </cell>
          <cell r="I16">
            <v>0</v>
          </cell>
          <cell r="J16">
            <v>14171159</v>
          </cell>
          <cell r="K16">
            <v>11527729</v>
          </cell>
          <cell r="L16">
            <v>2643430</v>
          </cell>
          <cell r="M16">
            <v>14171159</v>
          </cell>
          <cell r="N16">
            <v>0</v>
          </cell>
          <cell r="O16">
            <v>3</v>
          </cell>
          <cell r="P16">
            <v>0</v>
          </cell>
          <cell r="Q16">
            <v>3</v>
          </cell>
          <cell r="R16" t="str">
            <v>直</v>
          </cell>
          <cell r="S16">
            <v>8</v>
          </cell>
          <cell r="T16">
            <v>132</v>
          </cell>
          <cell r="U16">
            <v>6100</v>
          </cell>
          <cell r="V16">
            <v>6100</v>
          </cell>
          <cell r="W16">
            <v>0</v>
          </cell>
          <cell r="X16">
            <v>1</v>
          </cell>
          <cell r="Y16">
            <v>2</v>
          </cell>
          <cell r="Z16">
            <v>1</v>
          </cell>
          <cell r="AA16">
            <v>4</v>
          </cell>
          <cell r="AB16">
            <v>781224232</v>
          </cell>
          <cell r="AC16">
            <v>56295068</v>
          </cell>
          <cell r="AD16">
            <v>0</v>
          </cell>
          <cell r="AE16">
            <v>837519300</v>
          </cell>
          <cell r="AF16">
            <v>769451164</v>
          </cell>
          <cell r="AG16">
            <v>28612670</v>
          </cell>
          <cell r="AH16">
            <v>1186485</v>
          </cell>
          <cell r="AI16">
            <v>799250319</v>
          </cell>
          <cell r="AJ16">
            <v>38268981</v>
          </cell>
          <cell r="AK16" t="str">
            <v>○</v>
          </cell>
          <cell r="AL16" t="str">
            <v>○</v>
          </cell>
          <cell r="AM16" t="str">
            <v>×</v>
          </cell>
          <cell r="AN16" t="str">
            <v>○</v>
          </cell>
          <cell r="AO16" t="str">
            <v/>
          </cell>
          <cell r="AP16" t="str">
            <v>12</v>
          </cell>
          <cell r="AQ16" t="str">
            <v>12</v>
          </cell>
          <cell r="AR16" t="str">
            <v>Ａ型</v>
          </cell>
          <cell r="AS16">
            <v>2</v>
          </cell>
          <cell r="AT16">
            <v>2</v>
          </cell>
          <cell r="AU16">
            <v>10227430</v>
          </cell>
          <cell r="AV16">
            <v>9777430</v>
          </cell>
          <cell r="AW16" t="str">
            <v>昭和４６</v>
          </cell>
          <cell r="AX16">
            <v>26085</v>
          </cell>
          <cell r="AY16">
            <v>26085</v>
          </cell>
          <cell r="AZ16" t="str">
            <v>1</v>
          </cell>
          <cell r="BA16" t="str">
            <v>2</v>
          </cell>
          <cell r="BB16">
            <v>4</v>
          </cell>
          <cell r="BC16" t="str">
            <v>1</v>
          </cell>
          <cell r="BD16">
            <v>211226085</v>
          </cell>
          <cell r="BE16" t="str">
            <v>Ａ型</v>
          </cell>
          <cell r="BF16" t="str">
            <v>1</v>
          </cell>
          <cell r="BG16">
            <v>211226085</v>
          </cell>
          <cell r="BH16">
            <v>3.9</v>
          </cell>
          <cell r="BI16" t="str">
            <v>フジタ病院附属保育所</v>
          </cell>
        </row>
        <row r="17">
          <cell r="A17" t="str">
            <v>医療法人景岳会総合病院南大阪病院</v>
          </cell>
          <cell r="B17" t="str">
            <v>医療法人</v>
          </cell>
          <cell r="C17" t="str">
            <v>S46</v>
          </cell>
          <cell r="D17">
            <v>6</v>
          </cell>
          <cell r="E17">
            <v>1</v>
          </cell>
          <cell r="F17">
            <v>1758000</v>
          </cell>
          <cell r="G17">
            <v>1402000</v>
          </cell>
          <cell r="H17">
            <v>7042080</v>
          </cell>
          <cell r="I17">
            <v>0</v>
          </cell>
          <cell r="J17">
            <v>10202080</v>
          </cell>
          <cell r="K17">
            <v>6688880</v>
          </cell>
          <cell r="L17">
            <v>3513200</v>
          </cell>
          <cell r="M17">
            <v>10202080</v>
          </cell>
          <cell r="N17">
            <v>0</v>
          </cell>
          <cell r="O17">
            <v>2</v>
          </cell>
          <cell r="P17">
            <v>0</v>
          </cell>
          <cell r="Q17">
            <v>2</v>
          </cell>
          <cell r="R17" t="str">
            <v>直</v>
          </cell>
          <cell r="S17">
            <v>9</v>
          </cell>
          <cell r="T17">
            <v>0</v>
          </cell>
          <cell r="U17">
            <v>30000</v>
          </cell>
          <cell r="V17">
            <v>30000</v>
          </cell>
          <cell r="W17">
            <v>3</v>
          </cell>
          <cell r="X17">
            <v>6</v>
          </cell>
          <cell r="Y17">
            <v>1</v>
          </cell>
          <cell r="Z17">
            <v>0</v>
          </cell>
          <cell r="AA17">
            <v>10</v>
          </cell>
          <cell r="AB17">
            <v>7500000000</v>
          </cell>
          <cell r="AC17">
            <v>770000000</v>
          </cell>
          <cell r="AD17">
            <v>0</v>
          </cell>
          <cell r="AE17">
            <v>8270000000</v>
          </cell>
          <cell r="AF17">
            <v>7280000000</v>
          </cell>
          <cell r="AG17">
            <v>420000000</v>
          </cell>
          <cell r="AH17">
            <v>0</v>
          </cell>
          <cell r="AI17">
            <v>7700000000</v>
          </cell>
          <cell r="AJ17">
            <v>570000000</v>
          </cell>
          <cell r="AK17" t="str">
            <v>○</v>
          </cell>
          <cell r="AL17" t="str">
            <v>○</v>
          </cell>
          <cell r="AM17" t="str">
            <v>×</v>
          </cell>
          <cell r="AN17" t="str">
            <v>○</v>
          </cell>
          <cell r="AO17" t="str">
            <v/>
          </cell>
          <cell r="AP17" t="str">
            <v>12</v>
          </cell>
          <cell r="AQ17" t="str">
            <v>12</v>
          </cell>
          <cell r="AR17" t="str">
            <v>Ａ型</v>
          </cell>
          <cell r="AS17">
            <v>2</v>
          </cell>
          <cell r="AT17">
            <v>4.8</v>
          </cell>
          <cell r="AU17">
            <v>21714800</v>
          </cell>
          <cell r="AV17">
            <v>8444080</v>
          </cell>
          <cell r="AW17" t="str">
            <v>昭和４６</v>
          </cell>
          <cell r="AX17">
            <v>26085</v>
          </cell>
          <cell r="AY17">
            <v>26085</v>
          </cell>
          <cell r="AZ17" t="str">
            <v>1</v>
          </cell>
          <cell r="BA17" t="str">
            <v>2</v>
          </cell>
          <cell r="BB17">
            <v>5</v>
          </cell>
          <cell r="BC17" t="str">
            <v>1</v>
          </cell>
          <cell r="BD17">
            <v>211226085</v>
          </cell>
          <cell r="BE17" t="str">
            <v>Ａ型</v>
          </cell>
          <cell r="BF17" t="str">
            <v>1</v>
          </cell>
          <cell r="BG17">
            <v>211226085</v>
          </cell>
          <cell r="BH17">
            <v>67.5</v>
          </cell>
          <cell r="BI17" t="str">
            <v>南大阪病院保育所</v>
          </cell>
        </row>
        <row r="18">
          <cell r="A18" t="str">
            <v>医療法人杏林会金岡病院</v>
          </cell>
          <cell r="B18" t="str">
            <v>医療法人</v>
          </cell>
          <cell r="C18" t="str">
            <v>S48</v>
          </cell>
          <cell r="D18">
            <v>10</v>
          </cell>
          <cell r="E18">
            <v>1</v>
          </cell>
          <cell r="F18">
            <v>1075800</v>
          </cell>
          <cell r="G18">
            <v>3186000</v>
          </cell>
          <cell r="H18">
            <v>12651399</v>
          </cell>
          <cell r="I18">
            <v>0</v>
          </cell>
          <cell r="J18">
            <v>16913199</v>
          </cell>
          <cell r="K18">
            <v>14391999</v>
          </cell>
          <cell r="L18">
            <v>2521200</v>
          </cell>
          <cell r="M18">
            <v>16913199</v>
          </cell>
          <cell r="N18">
            <v>0</v>
          </cell>
          <cell r="O18">
            <v>4</v>
          </cell>
          <cell r="P18">
            <v>0</v>
          </cell>
          <cell r="Q18">
            <v>4</v>
          </cell>
          <cell r="R18" t="str">
            <v>直</v>
          </cell>
          <cell r="S18">
            <v>9</v>
          </cell>
          <cell r="T18">
            <v>180</v>
          </cell>
          <cell r="U18">
            <v>12000</v>
          </cell>
          <cell r="V18">
            <v>12000</v>
          </cell>
          <cell r="W18">
            <v>3</v>
          </cell>
          <cell r="X18">
            <v>3</v>
          </cell>
          <cell r="Y18">
            <v>4</v>
          </cell>
          <cell r="Z18">
            <v>6</v>
          </cell>
          <cell r="AA18">
            <v>16</v>
          </cell>
          <cell r="AB18">
            <v>1259261000</v>
          </cell>
          <cell r="AC18">
            <v>77775000</v>
          </cell>
          <cell r="AD18">
            <v>1503000</v>
          </cell>
          <cell r="AE18">
            <v>1338539000</v>
          </cell>
          <cell r="AF18">
            <v>1350727000</v>
          </cell>
          <cell r="AG18">
            <v>14728000</v>
          </cell>
          <cell r="AH18">
            <v>232000</v>
          </cell>
          <cell r="AI18">
            <v>1365687000</v>
          </cell>
          <cell r="AJ18">
            <v>-27148000</v>
          </cell>
          <cell r="AK18" t="str">
            <v>○</v>
          </cell>
          <cell r="AL18" t="str">
            <v>○</v>
          </cell>
          <cell r="AM18" t="str">
            <v>×</v>
          </cell>
          <cell r="AN18" t="str">
            <v>○</v>
          </cell>
          <cell r="AO18" t="str">
            <v/>
          </cell>
          <cell r="AP18" t="str">
            <v>12</v>
          </cell>
          <cell r="AQ18" t="str">
            <v>12</v>
          </cell>
          <cell r="AR18" t="str">
            <v>Ａ型</v>
          </cell>
          <cell r="AS18">
            <v>2</v>
          </cell>
          <cell r="AT18">
            <v>7.6</v>
          </cell>
          <cell r="AU18">
            <v>31340400</v>
          </cell>
          <cell r="AV18">
            <v>15837399</v>
          </cell>
          <cell r="AW18" t="str">
            <v>昭和４８</v>
          </cell>
          <cell r="AX18">
            <v>26938</v>
          </cell>
          <cell r="AY18">
            <v>26938</v>
          </cell>
          <cell r="AZ18" t="str">
            <v>1</v>
          </cell>
          <cell r="BA18" t="str">
            <v>2</v>
          </cell>
          <cell r="BB18">
            <v>6</v>
          </cell>
          <cell r="BC18" t="str">
            <v>1</v>
          </cell>
          <cell r="BD18">
            <v>211226938</v>
          </cell>
          <cell r="BE18" t="str">
            <v>Ａ型</v>
          </cell>
          <cell r="BF18" t="str">
            <v>1</v>
          </cell>
          <cell r="BG18">
            <v>211226938</v>
          </cell>
          <cell r="BH18">
            <v>-1.7</v>
          </cell>
          <cell r="BI18" t="str">
            <v>金岡病院内保育所</v>
          </cell>
        </row>
        <row r="19">
          <cell r="A19" t="str">
            <v>医療法人大植会葛城病院</v>
          </cell>
          <cell r="B19" t="str">
            <v>医療法人</v>
          </cell>
          <cell r="C19" t="str">
            <v>S50</v>
          </cell>
          <cell r="D19">
            <v>5</v>
          </cell>
          <cell r="E19">
            <v>6</v>
          </cell>
          <cell r="F19">
            <v>2400000</v>
          </cell>
          <cell r="G19">
            <v>4207500</v>
          </cell>
          <cell r="H19">
            <v>19842500</v>
          </cell>
          <cell r="I19">
            <v>0</v>
          </cell>
          <cell r="J19">
            <v>26450000</v>
          </cell>
          <cell r="K19">
            <v>21000000</v>
          </cell>
          <cell r="L19">
            <v>5450000</v>
          </cell>
          <cell r="M19">
            <v>26450000</v>
          </cell>
          <cell r="N19">
            <v>0</v>
          </cell>
          <cell r="O19">
            <v>5</v>
          </cell>
          <cell r="P19">
            <v>2</v>
          </cell>
          <cell r="Q19">
            <v>6</v>
          </cell>
          <cell r="R19" t="str">
            <v>直</v>
          </cell>
          <cell r="S19">
            <v>8</v>
          </cell>
          <cell r="T19">
            <v>216</v>
          </cell>
          <cell r="U19">
            <v>12875</v>
          </cell>
          <cell r="V19">
            <v>12875</v>
          </cell>
          <cell r="W19">
            <v>6</v>
          </cell>
          <cell r="X19">
            <v>13</v>
          </cell>
          <cell r="Y19">
            <v>7</v>
          </cell>
          <cell r="Z19">
            <v>2</v>
          </cell>
          <cell r="AA19">
            <v>28</v>
          </cell>
          <cell r="AB19">
            <v>1940783000</v>
          </cell>
          <cell r="AC19">
            <v>19217000</v>
          </cell>
          <cell r="AD19">
            <v>0</v>
          </cell>
          <cell r="AE19">
            <v>1960000000</v>
          </cell>
          <cell r="AF19">
            <v>1591934000</v>
          </cell>
          <cell r="AG19">
            <v>254770000</v>
          </cell>
          <cell r="AH19">
            <v>1827000</v>
          </cell>
          <cell r="AI19">
            <v>1848531000</v>
          </cell>
          <cell r="AJ19">
            <v>111469000</v>
          </cell>
          <cell r="AK19" t="str">
            <v>○</v>
          </cell>
          <cell r="AL19" t="str">
            <v>○</v>
          </cell>
          <cell r="AM19" t="str">
            <v>×</v>
          </cell>
          <cell r="AN19" t="str">
            <v>○</v>
          </cell>
          <cell r="AO19" t="str">
            <v/>
          </cell>
          <cell r="AP19" t="str">
            <v>12</v>
          </cell>
          <cell r="AQ19" t="str">
            <v>12</v>
          </cell>
          <cell r="AR19" t="str">
            <v>Ａ型</v>
          </cell>
          <cell r="AS19">
            <v>2</v>
          </cell>
          <cell r="AT19">
            <v>13.3</v>
          </cell>
          <cell r="AU19">
            <v>55883600</v>
          </cell>
          <cell r="AV19">
            <v>24050000</v>
          </cell>
          <cell r="AW19" t="str">
            <v>昭和５０</v>
          </cell>
          <cell r="AX19">
            <v>27520</v>
          </cell>
          <cell r="AY19">
            <v>27520</v>
          </cell>
          <cell r="AZ19" t="str">
            <v>1</v>
          </cell>
          <cell r="BA19" t="str">
            <v>2</v>
          </cell>
          <cell r="BB19">
            <v>7</v>
          </cell>
          <cell r="BC19" t="str">
            <v>1</v>
          </cell>
          <cell r="BD19">
            <v>211227520</v>
          </cell>
          <cell r="BE19" t="str">
            <v>Ａ型</v>
          </cell>
          <cell r="BF19" t="str">
            <v>1</v>
          </cell>
          <cell r="BG19">
            <v>211227520</v>
          </cell>
          <cell r="BH19">
            <v>4.5999999999999996</v>
          </cell>
          <cell r="BI19" t="str">
            <v>葛城病院保育所</v>
          </cell>
        </row>
        <row r="20">
          <cell r="A20" t="str">
            <v>医療法人友愛会松本病院</v>
          </cell>
          <cell r="B20" t="str">
            <v>医療法人</v>
          </cell>
          <cell r="C20" t="str">
            <v>S51</v>
          </cell>
          <cell r="D20">
            <v>3</v>
          </cell>
          <cell r="E20">
            <v>1</v>
          </cell>
          <cell r="F20">
            <v>1000000</v>
          </cell>
          <cell r="G20">
            <v>1402000</v>
          </cell>
          <cell r="H20">
            <v>9809600</v>
          </cell>
          <cell r="I20">
            <v>0</v>
          </cell>
          <cell r="J20">
            <v>12211600</v>
          </cell>
          <cell r="K20">
            <v>10000000</v>
          </cell>
          <cell r="L20">
            <v>2211600</v>
          </cell>
          <cell r="M20">
            <v>12211600</v>
          </cell>
          <cell r="N20">
            <v>0</v>
          </cell>
          <cell r="O20">
            <v>2</v>
          </cell>
          <cell r="P20">
            <v>1</v>
          </cell>
          <cell r="Q20">
            <v>3</v>
          </cell>
          <cell r="R20" t="str">
            <v>直</v>
          </cell>
          <cell r="S20">
            <v>10</v>
          </cell>
          <cell r="T20">
            <v>0</v>
          </cell>
          <cell r="U20">
            <v>8000</v>
          </cell>
          <cell r="V20">
            <v>8000</v>
          </cell>
          <cell r="W20">
            <v>1</v>
          </cell>
          <cell r="X20">
            <v>2</v>
          </cell>
          <cell r="Y20">
            <v>6</v>
          </cell>
          <cell r="Z20">
            <v>10</v>
          </cell>
          <cell r="AA20">
            <v>19</v>
          </cell>
          <cell r="AB20">
            <v>1646229235</v>
          </cell>
          <cell r="AC20">
            <v>76443038</v>
          </cell>
          <cell r="AD20">
            <v>34097300</v>
          </cell>
          <cell r="AE20">
            <v>1756769573</v>
          </cell>
          <cell r="AF20">
            <v>1887132114</v>
          </cell>
          <cell r="AG20">
            <v>99575972</v>
          </cell>
          <cell r="AH20">
            <v>436485327</v>
          </cell>
          <cell r="AI20">
            <v>2423193413</v>
          </cell>
          <cell r="AJ20">
            <v>-666423840</v>
          </cell>
          <cell r="AK20" t="str">
            <v>○</v>
          </cell>
          <cell r="AL20" t="str">
            <v>○</v>
          </cell>
          <cell r="AM20" t="str">
            <v>×</v>
          </cell>
          <cell r="AN20" t="str">
            <v>○</v>
          </cell>
          <cell r="AO20" t="str">
            <v/>
          </cell>
          <cell r="AP20" t="str">
            <v>12</v>
          </cell>
          <cell r="AQ20" t="str">
            <v>12</v>
          </cell>
          <cell r="AR20" t="str">
            <v>Ａ型</v>
          </cell>
          <cell r="AS20">
            <v>2</v>
          </cell>
          <cell r="AT20">
            <v>9</v>
          </cell>
          <cell r="AU20">
            <v>36339600</v>
          </cell>
          <cell r="AV20">
            <v>11211600</v>
          </cell>
          <cell r="AW20" t="str">
            <v>昭和５１</v>
          </cell>
          <cell r="AX20">
            <v>27820</v>
          </cell>
          <cell r="AY20">
            <v>27485</v>
          </cell>
          <cell r="AZ20" t="str">
            <v>1</v>
          </cell>
          <cell r="BA20" t="str">
            <v>2</v>
          </cell>
          <cell r="BB20">
            <v>8</v>
          </cell>
          <cell r="BC20" t="str">
            <v>1</v>
          </cell>
          <cell r="BD20">
            <v>211227820</v>
          </cell>
          <cell r="BE20" t="str">
            <v>Ａ型</v>
          </cell>
          <cell r="BF20" t="str">
            <v>1</v>
          </cell>
          <cell r="BG20">
            <v>211227820</v>
          </cell>
          <cell r="BH20">
            <v>-59.4</v>
          </cell>
          <cell r="BI20" t="str">
            <v>松本病院内託児室</v>
          </cell>
        </row>
        <row r="21">
          <cell r="A21" t="str">
            <v>医療法人行岡医学研究会行岡病院</v>
          </cell>
          <cell r="B21" t="str">
            <v>医療法人</v>
          </cell>
          <cell r="C21" t="str">
            <v>S52</v>
          </cell>
          <cell r="D21">
            <v>4</v>
          </cell>
          <cell r="E21">
            <v>1</v>
          </cell>
          <cell r="F21">
            <v>2088800</v>
          </cell>
          <cell r="G21">
            <v>1402000</v>
          </cell>
          <cell r="H21">
            <v>13198700</v>
          </cell>
          <cell r="I21">
            <v>0</v>
          </cell>
          <cell r="J21">
            <v>16689500</v>
          </cell>
          <cell r="K21">
            <v>12779900</v>
          </cell>
          <cell r="L21">
            <v>3909600</v>
          </cell>
          <cell r="M21">
            <v>16689500</v>
          </cell>
          <cell r="N21">
            <v>0</v>
          </cell>
          <cell r="O21">
            <v>3</v>
          </cell>
          <cell r="P21">
            <v>0</v>
          </cell>
          <cell r="Q21">
            <v>3</v>
          </cell>
          <cell r="R21" t="str">
            <v>直</v>
          </cell>
          <cell r="S21">
            <v>10</v>
          </cell>
          <cell r="T21">
            <v>0</v>
          </cell>
          <cell r="U21">
            <v>13390</v>
          </cell>
          <cell r="V21">
            <v>13390</v>
          </cell>
          <cell r="W21">
            <v>3</v>
          </cell>
          <cell r="X21">
            <v>7</v>
          </cell>
          <cell r="Y21">
            <v>2</v>
          </cell>
          <cell r="Z21">
            <v>1</v>
          </cell>
          <cell r="AA21">
            <v>13</v>
          </cell>
          <cell r="AB21">
            <v>4281697000</v>
          </cell>
          <cell r="AC21">
            <v>53120000</v>
          </cell>
          <cell r="AD21">
            <v>9362000</v>
          </cell>
          <cell r="AE21">
            <v>4344179000</v>
          </cell>
          <cell r="AF21">
            <v>4320739000</v>
          </cell>
          <cell r="AG21">
            <v>106953000</v>
          </cell>
          <cell r="AH21">
            <v>9563000</v>
          </cell>
          <cell r="AI21">
            <v>4437255000</v>
          </cell>
          <cell r="AJ21">
            <v>-93076000</v>
          </cell>
          <cell r="AK21" t="str">
            <v>○</v>
          </cell>
          <cell r="AL21" t="str">
            <v>○</v>
          </cell>
          <cell r="AM21" t="str">
            <v>×</v>
          </cell>
          <cell r="AN21" t="str">
            <v>○</v>
          </cell>
          <cell r="AO21" t="str">
            <v/>
          </cell>
          <cell r="AP21" t="str">
            <v>12</v>
          </cell>
          <cell r="AQ21" t="str">
            <v>12</v>
          </cell>
          <cell r="AR21" t="str">
            <v>Ａ型</v>
          </cell>
          <cell r="AS21">
            <v>2</v>
          </cell>
          <cell r="AT21">
            <v>6.2</v>
          </cell>
          <cell r="AU21">
            <v>27420000</v>
          </cell>
          <cell r="AV21">
            <v>14600700</v>
          </cell>
          <cell r="AW21" t="str">
            <v>昭和５２</v>
          </cell>
          <cell r="AX21">
            <v>28216</v>
          </cell>
          <cell r="AY21">
            <v>28216</v>
          </cell>
          <cell r="AZ21" t="str">
            <v>1</v>
          </cell>
          <cell r="BA21" t="str">
            <v>2</v>
          </cell>
          <cell r="BB21">
            <v>9</v>
          </cell>
          <cell r="BC21" t="str">
            <v>1</v>
          </cell>
          <cell r="BD21">
            <v>211228216</v>
          </cell>
          <cell r="BE21" t="str">
            <v>Ａ型</v>
          </cell>
          <cell r="BF21" t="str">
            <v>1</v>
          </cell>
          <cell r="BG21">
            <v>211228216</v>
          </cell>
          <cell r="BH21">
            <v>-6.3</v>
          </cell>
          <cell r="BI21" t="str">
            <v>行岡病院保育所</v>
          </cell>
        </row>
        <row r="22">
          <cell r="A22" t="str">
            <v>医療法人医誠会医誠会病院</v>
          </cell>
          <cell r="B22" t="str">
            <v>医療法人</v>
          </cell>
          <cell r="C22" t="str">
            <v>S58</v>
          </cell>
          <cell r="D22">
            <v>6</v>
          </cell>
          <cell r="E22">
            <v>1</v>
          </cell>
          <cell r="F22">
            <v>850000</v>
          </cell>
          <cell r="G22">
            <v>2421000</v>
          </cell>
          <cell r="H22">
            <v>24000000</v>
          </cell>
          <cell r="I22">
            <v>0</v>
          </cell>
          <cell r="J22">
            <v>27271000</v>
          </cell>
          <cell r="K22">
            <v>11656000</v>
          </cell>
          <cell r="L22">
            <v>15615000</v>
          </cell>
          <cell r="M22">
            <v>27271000</v>
          </cell>
          <cell r="N22">
            <v>0</v>
          </cell>
          <cell r="O22">
            <v>3</v>
          </cell>
          <cell r="P22">
            <v>2</v>
          </cell>
          <cell r="Q22">
            <v>3.8</v>
          </cell>
          <cell r="R22" t="str">
            <v>○</v>
          </cell>
          <cell r="S22">
            <v>9.5</v>
          </cell>
          <cell r="T22">
            <v>180</v>
          </cell>
          <cell r="U22">
            <v>6600</v>
          </cell>
          <cell r="V22">
            <v>6600</v>
          </cell>
          <cell r="W22">
            <v>0</v>
          </cell>
          <cell r="X22">
            <v>9</v>
          </cell>
          <cell r="Y22">
            <v>9</v>
          </cell>
          <cell r="Z22">
            <v>8</v>
          </cell>
          <cell r="AA22">
            <v>26</v>
          </cell>
          <cell r="AB22">
            <v>5367995000</v>
          </cell>
          <cell r="AC22">
            <v>198502000</v>
          </cell>
          <cell r="AD22">
            <v>1012000</v>
          </cell>
          <cell r="AE22">
            <v>5567509000</v>
          </cell>
          <cell r="AF22">
            <v>4712575000</v>
          </cell>
          <cell r="AG22">
            <v>436502000</v>
          </cell>
          <cell r="AH22">
            <v>331623000</v>
          </cell>
          <cell r="AI22">
            <v>5480700000</v>
          </cell>
          <cell r="AJ22">
            <v>86809000</v>
          </cell>
          <cell r="AK22" t="str">
            <v>○</v>
          </cell>
          <cell r="AL22" t="str">
            <v/>
          </cell>
          <cell r="AM22" t="str">
            <v>12</v>
          </cell>
          <cell r="AN22" t="str">
            <v>○</v>
          </cell>
          <cell r="AO22" t="str">
            <v/>
          </cell>
          <cell r="AP22" t="str">
            <v>12</v>
          </cell>
          <cell r="AQ22" t="str">
            <v>12</v>
          </cell>
          <cell r="AR22" t="str">
            <v>Ａ型</v>
          </cell>
          <cell r="AS22">
            <v>2</v>
          </cell>
          <cell r="AT22">
            <v>12.4</v>
          </cell>
          <cell r="AU22">
            <v>62635800</v>
          </cell>
          <cell r="AV22">
            <v>26421000</v>
          </cell>
          <cell r="AW22" t="str">
            <v>昭和５８</v>
          </cell>
          <cell r="AX22">
            <v>30468</v>
          </cell>
          <cell r="AY22">
            <v>30468</v>
          </cell>
          <cell r="AZ22">
            <v>211230468</v>
          </cell>
          <cell r="BA22" t="str">
            <v>2</v>
          </cell>
          <cell r="BB22">
            <v>10</v>
          </cell>
          <cell r="BC22" t="str">
            <v>1</v>
          </cell>
          <cell r="BD22">
            <v>211230468</v>
          </cell>
          <cell r="BE22" t="str">
            <v>Ａ型</v>
          </cell>
          <cell r="BF22" t="str">
            <v>1</v>
          </cell>
          <cell r="BG22">
            <v>211230468</v>
          </cell>
          <cell r="BH22">
            <v>3.2</v>
          </cell>
          <cell r="BI22" t="str">
            <v>医誠会病院託児所</v>
          </cell>
        </row>
        <row r="23">
          <cell r="A23" t="str">
            <v>医療法人穂翔会村田病院</v>
          </cell>
          <cell r="B23" t="str">
            <v>医療法人</v>
          </cell>
          <cell r="C23" t="str">
            <v>H2</v>
          </cell>
          <cell r="D23">
            <v>3</v>
          </cell>
          <cell r="E23">
            <v>21</v>
          </cell>
          <cell r="F23">
            <v>558000</v>
          </cell>
          <cell r="G23">
            <v>3186000</v>
          </cell>
          <cell r="H23">
            <v>6880023</v>
          </cell>
          <cell r="I23">
            <v>0</v>
          </cell>
          <cell r="J23">
            <v>10624023</v>
          </cell>
          <cell r="K23">
            <v>10504023</v>
          </cell>
          <cell r="L23">
            <v>120000</v>
          </cell>
          <cell r="M23">
            <v>10624023</v>
          </cell>
          <cell r="N23">
            <v>0</v>
          </cell>
          <cell r="O23">
            <v>3</v>
          </cell>
          <cell r="P23">
            <v>0</v>
          </cell>
          <cell r="Q23">
            <v>3</v>
          </cell>
          <cell r="R23" t="str">
            <v>直</v>
          </cell>
          <cell r="S23">
            <v>10</v>
          </cell>
          <cell r="T23">
            <v>180</v>
          </cell>
          <cell r="U23">
            <v>10000</v>
          </cell>
          <cell r="V23">
            <v>10000</v>
          </cell>
          <cell r="W23">
            <v>1</v>
          </cell>
          <cell r="X23">
            <v>2</v>
          </cell>
          <cell r="Y23">
            <v>5</v>
          </cell>
          <cell r="Z23">
            <v>1</v>
          </cell>
          <cell r="AA23">
            <v>9</v>
          </cell>
          <cell r="AB23">
            <v>1176645000</v>
          </cell>
          <cell r="AC23">
            <v>2546000</v>
          </cell>
          <cell r="AD23">
            <v>0</v>
          </cell>
          <cell r="AE23">
            <v>1179191000</v>
          </cell>
          <cell r="AF23">
            <v>1082341000</v>
          </cell>
          <cell r="AG23">
            <v>0</v>
          </cell>
          <cell r="AH23">
            <v>0</v>
          </cell>
          <cell r="AI23">
            <v>1082341000</v>
          </cell>
          <cell r="AJ23">
            <v>96850000</v>
          </cell>
          <cell r="AK23" t="str">
            <v>○</v>
          </cell>
          <cell r="AL23" t="str">
            <v>×</v>
          </cell>
          <cell r="AM23" t="str">
            <v/>
          </cell>
          <cell r="AN23" t="str">
            <v>○</v>
          </cell>
          <cell r="AO23" t="str">
            <v/>
          </cell>
          <cell r="AP23" t="str">
            <v>12</v>
          </cell>
          <cell r="AQ23" t="str">
            <v>12</v>
          </cell>
          <cell r="AR23" t="str">
            <v>Ａ型</v>
          </cell>
          <cell r="AS23">
            <v>2</v>
          </cell>
          <cell r="AT23">
            <v>4.3</v>
          </cell>
          <cell r="AU23">
            <v>16425600</v>
          </cell>
          <cell r="AV23">
            <v>10066023</v>
          </cell>
          <cell r="AW23" t="str">
            <v>2</v>
          </cell>
          <cell r="AX23">
            <v>32953</v>
          </cell>
          <cell r="AY23">
            <v>32599</v>
          </cell>
          <cell r="AZ23">
            <v>211232953</v>
          </cell>
          <cell r="BA23" t="str">
            <v>2</v>
          </cell>
          <cell r="BB23">
            <v>11</v>
          </cell>
          <cell r="BC23" t="str">
            <v>1</v>
          </cell>
          <cell r="BD23">
            <v>211232953</v>
          </cell>
          <cell r="BE23" t="str">
            <v>Ａ型</v>
          </cell>
          <cell r="BF23" t="str">
            <v>1</v>
          </cell>
          <cell r="BG23">
            <v>211232953</v>
          </cell>
          <cell r="BH23">
            <v>9.6</v>
          </cell>
          <cell r="BI23" t="str">
            <v>村田病院内保育所</v>
          </cell>
        </row>
        <row r="24">
          <cell r="A24" t="str">
            <v>医療法人橘会東住吉森本病院</v>
          </cell>
          <cell r="B24" t="str">
            <v>医療法人</v>
          </cell>
          <cell r="C24" t="str">
            <v>H3</v>
          </cell>
          <cell r="D24">
            <v>7</v>
          </cell>
          <cell r="E24">
            <v>12</v>
          </cell>
          <cell r="F24">
            <v>2475000</v>
          </cell>
          <cell r="G24">
            <v>1402000</v>
          </cell>
          <cell r="H24">
            <v>16716760</v>
          </cell>
          <cell r="I24">
            <v>0</v>
          </cell>
          <cell r="J24">
            <v>20593760</v>
          </cell>
          <cell r="K24">
            <v>15500000</v>
          </cell>
          <cell r="L24">
            <v>5093760</v>
          </cell>
          <cell r="M24">
            <v>20593760</v>
          </cell>
          <cell r="N24">
            <v>0</v>
          </cell>
          <cell r="O24">
            <v>4</v>
          </cell>
          <cell r="P24">
            <v>0</v>
          </cell>
          <cell r="Q24">
            <v>4</v>
          </cell>
          <cell r="R24" t="str">
            <v>直</v>
          </cell>
          <cell r="S24">
            <v>10</v>
          </cell>
          <cell r="T24">
            <v>0</v>
          </cell>
          <cell r="U24">
            <v>25000</v>
          </cell>
          <cell r="V24">
            <v>25000</v>
          </cell>
          <cell r="W24">
            <v>1</v>
          </cell>
          <cell r="X24">
            <v>4</v>
          </cell>
          <cell r="Y24">
            <v>0</v>
          </cell>
          <cell r="Z24">
            <v>0</v>
          </cell>
          <cell r="AA24">
            <v>5</v>
          </cell>
          <cell r="AB24">
            <v>4965545832</v>
          </cell>
          <cell r="AC24">
            <v>32786314</v>
          </cell>
          <cell r="AD24">
            <v>4300000</v>
          </cell>
          <cell r="AE24">
            <v>5002632146</v>
          </cell>
          <cell r="AF24">
            <v>4735696259</v>
          </cell>
          <cell r="AG24">
            <v>45019945</v>
          </cell>
          <cell r="AH24">
            <v>55728600</v>
          </cell>
          <cell r="AI24">
            <v>4836444804</v>
          </cell>
          <cell r="AJ24">
            <v>166187342</v>
          </cell>
          <cell r="AK24" t="str">
            <v>○</v>
          </cell>
          <cell r="AL24" t="str">
            <v/>
          </cell>
          <cell r="AM24" t="str">
            <v>12</v>
          </cell>
          <cell r="AN24" t="str">
            <v>○</v>
          </cell>
          <cell r="AO24" t="str">
            <v/>
          </cell>
          <cell r="AP24" t="str">
            <v>12</v>
          </cell>
          <cell r="AQ24" t="str">
            <v>12</v>
          </cell>
          <cell r="AR24" t="str">
            <v>Ａ型</v>
          </cell>
          <cell r="AS24">
            <v>2</v>
          </cell>
          <cell r="AT24">
            <v>2.4</v>
          </cell>
          <cell r="AU24">
            <v>14194560</v>
          </cell>
          <cell r="AV24">
            <v>11719560</v>
          </cell>
          <cell r="AW24" t="str">
            <v>平成　３</v>
          </cell>
          <cell r="AX24">
            <v>33431</v>
          </cell>
          <cell r="AY24">
            <v>33431</v>
          </cell>
          <cell r="AZ24">
            <v>211233431</v>
          </cell>
          <cell r="BA24" t="str">
            <v>2</v>
          </cell>
          <cell r="BB24">
            <v>12</v>
          </cell>
          <cell r="BC24" t="str">
            <v>1</v>
          </cell>
          <cell r="BD24">
            <v>211233431</v>
          </cell>
          <cell r="BE24" t="str">
            <v>Ａ型</v>
          </cell>
          <cell r="BF24" t="str">
            <v>1</v>
          </cell>
          <cell r="BG24">
            <v>211233431</v>
          </cell>
          <cell r="BH24">
            <v>14.1</v>
          </cell>
          <cell r="BI24" t="str">
            <v>東住吉森本病院保育所</v>
          </cell>
        </row>
        <row r="25">
          <cell r="A25" t="str">
            <v>医療法人紀和会正風病院</v>
          </cell>
          <cell r="B25" t="str">
            <v>医療法人</v>
          </cell>
          <cell r="C25" t="str">
            <v>H4</v>
          </cell>
          <cell r="D25">
            <v>5</v>
          </cell>
          <cell r="E25">
            <v>1</v>
          </cell>
          <cell r="F25">
            <v>840000</v>
          </cell>
          <cell r="G25">
            <v>0</v>
          </cell>
          <cell r="H25">
            <v>8170180</v>
          </cell>
          <cell r="I25">
            <v>0</v>
          </cell>
          <cell r="J25">
            <v>9010180</v>
          </cell>
          <cell r="K25">
            <v>7594180</v>
          </cell>
          <cell r="L25">
            <v>1416000</v>
          </cell>
          <cell r="M25">
            <v>9010180</v>
          </cell>
          <cell r="N25">
            <v>0</v>
          </cell>
          <cell r="O25">
            <v>4</v>
          </cell>
          <cell r="P25">
            <v>0</v>
          </cell>
          <cell r="Q25">
            <v>4</v>
          </cell>
          <cell r="R25" t="str">
            <v>○</v>
          </cell>
          <cell r="S25">
            <v>10</v>
          </cell>
          <cell r="T25">
            <v>20</v>
          </cell>
          <cell r="U25">
            <v>10000</v>
          </cell>
          <cell r="V25">
            <v>10000</v>
          </cell>
          <cell r="W25">
            <v>1</v>
          </cell>
          <cell r="X25">
            <v>2</v>
          </cell>
          <cell r="Y25">
            <v>0</v>
          </cell>
          <cell r="Z25">
            <v>2</v>
          </cell>
          <cell r="AA25">
            <v>5</v>
          </cell>
          <cell r="AB25">
            <v>1093181168</v>
          </cell>
          <cell r="AC25">
            <v>17535083</v>
          </cell>
          <cell r="AD25">
            <v>0</v>
          </cell>
          <cell r="AE25">
            <v>1110716251</v>
          </cell>
          <cell r="AF25">
            <v>972530533</v>
          </cell>
          <cell r="AG25">
            <v>90102991</v>
          </cell>
          <cell r="AH25">
            <v>0</v>
          </cell>
          <cell r="AI25">
            <v>1062633524</v>
          </cell>
          <cell r="AJ25">
            <v>48082727</v>
          </cell>
          <cell r="AK25" t="str">
            <v>○</v>
          </cell>
          <cell r="AL25" t="str">
            <v/>
          </cell>
          <cell r="AM25" t="str">
            <v>12</v>
          </cell>
          <cell r="AN25" t="str">
            <v>○</v>
          </cell>
          <cell r="AO25" t="str">
            <v/>
          </cell>
          <cell r="AP25" t="str">
            <v>12</v>
          </cell>
          <cell r="AQ25" t="str">
            <v>12</v>
          </cell>
          <cell r="AR25" t="str">
            <v>Ａ型</v>
          </cell>
          <cell r="AS25">
            <v>2</v>
          </cell>
          <cell r="AT25">
            <v>2.4</v>
          </cell>
          <cell r="AU25">
            <v>10516800</v>
          </cell>
          <cell r="AV25">
            <v>8170180</v>
          </cell>
          <cell r="AW25" t="str">
            <v>平成　４</v>
          </cell>
          <cell r="AX25">
            <v>33725</v>
          </cell>
          <cell r="AY25">
            <v>33725</v>
          </cell>
          <cell r="AZ25">
            <v>211233725</v>
          </cell>
          <cell r="BA25" t="str">
            <v>2</v>
          </cell>
          <cell r="BB25">
            <v>13</v>
          </cell>
          <cell r="BC25" t="str">
            <v>1</v>
          </cell>
          <cell r="BD25">
            <v>211233725</v>
          </cell>
          <cell r="BE25" t="str">
            <v>Ａ型</v>
          </cell>
          <cell r="BF25" t="str">
            <v>1</v>
          </cell>
          <cell r="BG25">
            <v>211233725</v>
          </cell>
          <cell r="BH25">
            <v>5.8</v>
          </cell>
          <cell r="BI25" t="str">
            <v>正風病院内保育所ふれあい保育園</v>
          </cell>
        </row>
        <row r="26">
          <cell r="A26" t="str">
            <v>医療法人仁泉会阪奈病院</v>
          </cell>
          <cell r="B26" t="str">
            <v>医療法人</v>
          </cell>
          <cell r="C26" t="str">
            <v>H4</v>
          </cell>
          <cell r="D26">
            <v>7</v>
          </cell>
          <cell r="E26">
            <v>21</v>
          </cell>
          <cell r="F26">
            <v>1620000</v>
          </cell>
          <cell r="G26">
            <v>3543000</v>
          </cell>
          <cell r="H26">
            <v>14977000</v>
          </cell>
          <cell r="I26">
            <v>0</v>
          </cell>
          <cell r="J26">
            <v>20140000</v>
          </cell>
          <cell r="K26">
            <v>17260000</v>
          </cell>
          <cell r="L26">
            <v>2880000</v>
          </cell>
          <cell r="M26">
            <v>20140000</v>
          </cell>
          <cell r="N26">
            <v>0</v>
          </cell>
          <cell r="O26">
            <v>5</v>
          </cell>
          <cell r="P26">
            <v>0</v>
          </cell>
          <cell r="Q26">
            <v>5</v>
          </cell>
          <cell r="R26" t="str">
            <v>直</v>
          </cell>
          <cell r="S26">
            <v>9</v>
          </cell>
          <cell r="T26">
            <v>216</v>
          </cell>
          <cell r="U26">
            <v>10000</v>
          </cell>
          <cell r="V26">
            <v>10000</v>
          </cell>
          <cell r="W26">
            <v>9</v>
          </cell>
          <cell r="X26">
            <v>14</v>
          </cell>
          <cell r="Y26">
            <v>13</v>
          </cell>
          <cell r="Z26">
            <v>2</v>
          </cell>
          <cell r="AA26">
            <v>38</v>
          </cell>
          <cell r="AB26">
            <v>3369833000</v>
          </cell>
          <cell r="AC26">
            <v>97441000</v>
          </cell>
          <cell r="AD26">
            <v>0</v>
          </cell>
          <cell r="AE26">
            <v>3467274000</v>
          </cell>
          <cell r="AF26">
            <v>1035290000</v>
          </cell>
          <cell r="AG26">
            <v>2179162000</v>
          </cell>
          <cell r="AH26">
            <v>92906000</v>
          </cell>
          <cell r="AI26">
            <v>3307358000</v>
          </cell>
          <cell r="AJ26">
            <v>159916000</v>
          </cell>
          <cell r="AK26" t="str">
            <v>○</v>
          </cell>
          <cell r="AL26" t="str">
            <v>○</v>
          </cell>
          <cell r="AM26" t="str">
            <v>×</v>
          </cell>
          <cell r="AN26" t="str">
            <v>○</v>
          </cell>
          <cell r="AO26" t="str">
            <v/>
          </cell>
          <cell r="AP26" t="str">
            <v>12</v>
          </cell>
          <cell r="AQ26" t="str">
            <v>12</v>
          </cell>
          <cell r="AR26" t="str">
            <v>Ａ型</v>
          </cell>
          <cell r="AS26">
            <v>2</v>
          </cell>
          <cell r="AT26">
            <v>18.100000000000001</v>
          </cell>
          <cell r="AU26">
            <v>71515200</v>
          </cell>
          <cell r="AV26">
            <v>18520000</v>
          </cell>
          <cell r="AW26" t="str">
            <v>平成　４</v>
          </cell>
          <cell r="AX26">
            <v>33806</v>
          </cell>
          <cell r="AY26">
            <v>33806</v>
          </cell>
          <cell r="AZ26" t="str">
            <v>1</v>
          </cell>
          <cell r="BA26" t="str">
            <v>2</v>
          </cell>
          <cell r="BB26">
            <v>14</v>
          </cell>
          <cell r="BC26" t="str">
            <v>1</v>
          </cell>
          <cell r="BD26">
            <v>211233806</v>
          </cell>
          <cell r="BE26" t="str">
            <v>Ａ型</v>
          </cell>
          <cell r="BF26" t="str">
            <v>1</v>
          </cell>
          <cell r="BG26">
            <v>211233806</v>
          </cell>
          <cell r="BH26">
            <v>8.6</v>
          </cell>
          <cell r="BI26" t="str">
            <v>阪奈病院内保育所</v>
          </cell>
        </row>
        <row r="27">
          <cell r="A27" t="str">
            <v>医療法人樫本会樫本病院</v>
          </cell>
          <cell r="B27" t="str">
            <v>医療法人</v>
          </cell>
          <cell r="C27" t="str">
            <v>H5</v>
          </cell>
          <cell r="D27">
            <v>2</v>
          </cell>
          <cell r="E27">
            <v>1</v>
          </cell>
          <cell r="F27">
            <v>720000</v>
          </cell>
          <cell r="G27">
            <v>2354000</v>
          </cell>
          <cell r="H27">
            <v>6946000</v>
          </cell>
          <cell r="I27">
            <v>0</v>
          </cell>
          <cell r="J27">
            <v>10020000</v>
          </cell>
          <cell r="K27">
            <v>8490000</v>
          </cell>
          <cell r="L27">
            <v>1530000</v>
          </cell>
          <cell r="M27">
            <v>10020000</v>
          </cell>
          <cell r="N27">
            <v>0</v>
          </cell>
          <cell r="O27">
            <v>2</v>
          </cell>
          <cell r="P27">
            <v>0</v>
          </cell>
          <cell r="Q27">
            <v>2</v>
          </cell>
          <cell r="R27" t="str">
            <v>直</v>
          </cell>
          <cell r="S27">
            <v>9</v>
          </cell>
          <cell r="T27">
            <v>96</v>
          </cell>
          <cell r="U27">
            <v>10000</v>
          </cell>
          <cell r="V27">
            <v>10000</v>
          </cell>
          <cell r="W27">
            <v>2</v>
          </cell>
          <cell r="X27">
            <v>8</v>
          </cell>
          <cell r="Y27">
            <v>3</v>
          </cell>
          <cell r="Z27">
            <v>5</v>
          </cell>
          <cell r="AA27">
            <v>18</v>
          </cell>
          <cell r="AB27">
            <v>1991285000</v>
          </cell>
          <cell r="AC27">
            <v>20492000</v>
          </cell>
          <cell r="AD27">
            <v>0</v>
          </cell>
          <cell r="AE27">
            <v>2011777000</v>
          </cell>
          <cell r="AF27">
            <v>1942078000</v>
          </cell>
          <cell r="AG27">
            <v>66762000</v>
          </cell>
          <cell r="AH27">
            <v>0</v>
          </cell>
          <cell r="AI27">
            <v>2008840000</v>
          </cell>
          <cell r="AJ27">
            <v>2937000</v>
          </cell>
          <cell r="AK27" t="str">
            <v>○</v>
          </cell>
          <cell r="AL27" t="str">
            <v>○</v>
          </cell>
          <cell r="AM27" t="str">
            <v>×</v>
          </cell>
          <cell r="AN27" t="str">
            <v>○</v>
          </cell>
          <cell r="AO27" t="str">
            <v/>
          </cell>
          <cell r="AP27" t="str">
            <v>12</v>
          </cell>
          <cell r="AQ27" t="str">
            <v>12</v>
          </cell>
          <cell r="AR27" t="str">
            <v>Ａ型</v>
          </cell>
          <cell r="AS27">
            <v>2</v>
          </cell>
          <cell r="AT27">
            <v>8.6</v>
          </cell>
          <cell r="AU27">
            <v>34141200</v>
          </cell>
          <cell r="AV27">
            <v>9300000</v>
          </cell>
          <cell r="AW27" t="str">
            <v>平成　５</v>
          </cell>
          <cell r="AX27">
            <v>34001</v>
          </cell>
          <cell r="AY27">
            <v>33695</v>
          </cell>
          <cell r="AZ27" t="str">
            <v>1</v>
          </cell>
          <cell r="BA27" t="str">
            <v>2</v>
          </cell>
          <cell r="BB27">
            <v>15</v>
          </cell>
          <cell r="BC27" t="str">
            <v>1</v>
          </cell>
          <cell r="BD27">
            <v>211234001</v>
          </cell>
          <cell r="BE27" t="str">
            <v>Ａ型</v>
          </cell>
          <cell r="BF27" t="str">
            <v>1</v>
          </cell>
          <cell r="BG27">
            <v>211234001</v>
          </cell>
          <cell r="BH27">
            <v>0.3</v>
          </cell>
          <cell r="BI27" t="str">
            <v>樫本病院院内保育所</v>
          </cell>
        </row>
        <row r="28">
          <cell r="A28" t="str">
            <v>医療法人桐葉会木島病院</v>
          </cell>
          <cell r="B28" t="str">
            <v>医療法人</v>
          </cell>
          <cell r="C28" t="str">
            <v>H5</v>
          </cell>
          <cell r="D28">
            <v>2</v>
          </cell>
          <cell r="E28">
            <v>1</v>
          </cell>
          <cell r="F28">
            <v>686500</v>
          </cell>
          <cell r="G28">
            <v>1402000</v>
          </cell>
          <cell r="H28">
            <v>7170538</v>
          </cell>
          <cell r="I28">
            <v>96750</v>
          </cell>
          <cell r="J28">
            <v>9355788</v>
          </cell>
          <cell r="K28">
            <v>7292006</v>
          </cell>
          <cell r="L28">
            <v>2063782</v>
          </cell>
          <cell r="M28">
            <v>9355788</v>
          </cell>
          <cell r="N28">
            <v>0</v>
          </cell>
          <cell r="O28">
            <v>3</v>
          </cell>
          <cell r="P28">
            <v>1</v>
          </cell>
          <cell r="Q28">
            <v>3.4</v>
          </cell>
          <cell r="R28" t="str">
            <v>直</v>
          </cell>
          <cell r="S28">
            <v>10</v>
          </cell>
          <cell r="T28">
            <v>0</v>
          </cell>
          <cell r="U28">
            <v>6100</v>
          </cell>
          <cell r="V28">
            <v>6100</v>
          </cell>
          <cell r="W28">
            <v>1</v>
          </cell>
          <cell r="X28">
            <v>8</v>
          </cell>
          <cell r="Y28">
            <v>3</v>
          </cell>
          <cell r="Z28">
            <v>1</v>
          </cell>
          <cell r="AA28">
            <v>13</v>
          </cell>
          <cell r="AB28">
            <v>2552009000</v>
          </cell>
          <cell r="AC28">
            <v>90098000</v>
          </cell>
          <cell r="AD28">
            <v>47806000</v>
          </cell>
          <cell r="AE28">
            <v>2689913000</v>
          </cell>
          <cell r="AF28">
            <v>2190809000</v>
          </cell>
          <cell r="AG28">
            <v>29807000</v>
          </cell>
          <cell r="AH28">
            <v>0</v>
          </cell>
          <cell r="AI28">
            <v>2220616000</v>
          </cell>
          <cell r="AJ28">
            <v>469297000</v>
          </cell>
          <cell r="AK28" t="str">
            <v>○</v>
          </cell>
          <cell r="AL28" t="str">
            <v>○</v>
          </cell>
          <cell r="AM28" t="str">
            <v>×</v>
          </cell>
          <cell r="AN28" t="str">
            <v>○</v>
          </cell>
          <cell r="AO28" t="str">
            <v/>
          </cell>
          <cell r="AP28" t="str">
            <v>12</v>
          </cell>
          <cell r="AQ28" t="str">
            <v>12</v>
          </cell>
          <cell r="AR28" t="str">
            <v>Ａ型</v>
          </cell>
          <cell r="AS28">
            <v>2</v>
          </cell>
          <cell r="AT28">
            <v>6.2</v>
          </cell>
          <cell r="AU28">
            <v>25574182</v>
          </cell>
          <cell r="AV28">
            <v>8572538</v>
          </cell>
          <cell r="AW28" t="str">
            <v>平成　５</v>
          </cell>
          <cell r="AX28">
            <v>34001</v>
          </cell>
          <cell r="AY28">
            <v>33695</v>
          </cell>
          <cell r="AZ28" t="str">
            <v>1</v>
          </cell>
          <cell r="BA28" t="str">
            <v>2</v>
          </cell>
          <cell r="BB28">
            <v>16</v>
          </cell>
          <cell r="BC28" t="str">
            <v>1</v>
          </cell>
          <cell r="BD28">
            <v>211234001</v>
          </cell>
          <cell r="BE28" t="str">
            <v>Ａ型</v>
          </cell>
          <cell r="BF28" t="str">
            <v>1</v>
          </cell>
          <cell r="BG28">
            <v>211234001</v>
          </cell>
          <cell r="BH28">
            <v>54.7</v>
          </cell>
          <cell r="BI28" t="str">
            <v>木島病院保育室</v>
          </cell>
        </row>
        <row r="29">
          <cell r="A29" t="str">
            <v>医療法人敬任会岡記念病院</v>
          </cell>
          <cell r="B29" t="str">
            <v>医療法人</v>
          </cell>
          <cell r="C29" t="str">
            <v>H6</v>
          </cell>
          <cell r="D29">
            <v>2</v>
          </cell>
          <cell r="E29">
            <v>16</v>
          </cell>
          <cell r="F29">
            <v>650000</v>
          </cell>
          <cell r="G29">
            <v>4850000</v>
          </cell>
          <cell r="H29">
            <v>4850000</v>
          </cell>
          <cell r="I29">
            <v>4350000</v>
          </cell>
          <cell r="J29">
            <v>5500000</v>
          </cell>
          <cell r="K29">
            <v>4350000</v>
          </cell>
          <cell r="L29">
            <v>1150000</v>
          </cell>
          <cell r="M29">
            <v>5500000</v>
          </cell>
          <cell r="N29">
            <v>0</v>
          </cell>
          <cell r="O29">
            <v>2</v>
          </cell>
          <cell r="P29">
            <v>1</v>
          </cell>
          <cell r="Q29">
            <v>2.5</v>
          </cell>
          <cell r="R29" t="str">
            <v>直</v>
          </cell>
          <cell r="S29">
            <v>9</v>
          </cell>
          <cell r="T29">
            <v>120</v>
          </cell>
          <cell r="U29">
            <v>4</v>
          </cell>
          <cell r="V29">
            <v>12500</v>
          </cell>
          <cell r="W29">
            <v>1</v>
          </cell>
          <cell r="X29">
            <v>4</v>
          </cell>
          <cell r="Y29">
            <v>5</v>
          </cell>
          <cell r="Z29">
            <v>6</v>
          </cell>
          <cell r="AA29">
            <v>16</v>
          </cell>
          <cell r="AB29">
            <v>1337291357</v>
          </cell>
          <cell r="AC29">
            <v>20852541</v>
          </cell>
          <cell r="AD29">
            <v>690940</v>
          </cell>
          <cell r="AE29">
            <v>1358834838</v>
          </cell>
          <cell r="AF29">
            <v>1241374473</v>
          </cell>
          <cell r="AG29">
            <v>96677667</v>
          </cell>
          <cell r="AH29">
            <v>0</v>
          </cell>
          <cell r="AI29">
            <v>1338052140</v>
          </cell>
          <cell r="AJ29">
            <v>20782698</v>
          </cell>
          <cell r="AK29" t="str">
            <v>×</v>
          </cell>
          <cell r="AL29" t="str">
            <v>12</v>
          </cell>
          <cell r="AM29" t="str">
            <v>Ａ型</v>
          </cell>
          <cell r="AN29" t="str">
            <v>○</v>
          </cell>
          <cell r="AO29" t="str">
            <v/>
          </cell>
          <cell r="AP29" t="str">
            <v>12</v>
          </cell>
          <cell r="AQ29" t="str">
            <v>12</v>
          </cell>
          <cell r="AR29" t="str">
            <v>Ａ型</v>
          </cell>
          <cell r="AS29">
            <v>2</v>
          </cell>
          <cell r="AT29">
            <v>7.6</v>
          </cell>
          <cell r="AU29">
            <v>29969200</v>
          </cell>
          <cell r="AV29">
            <v>4850000</v>
          </cell>
          <cell r="AW29">
            <v>211234381</v>
          </cell>
          <cell r="AX29">
            <v>34381</v>
          </cell>
          <cell r="AY29">
            <v>34060</v>
          </cell>
          <cell r="AZ29">
            <v>211234381</v>
          </cell>
          <cell r="BA29" t="str">
            <v>2</v>
          </cell>
          <cell r="BB29">
            <v>17</v>
          </cell>
          <cell r="BC29" t="str">
            <v>1</v>
          </cell>
          <cell r="BD29">
            <v>211234381</v>
          </cell>
          <cell r="BE29" t="str">
            <v>Ａ型</v>
          </cell>
          <cell r="BF29" t="str">
            <v>1</v>
          </cell>
          <cell r="BG29">
            <v>211234381</v>
          </cell>
          <cell r="BH29">
            <v>4.2</v>
          </cell>
          <cell r="BI29" t="str">
            <v>岡記念病院内保育所</v>
          </cell>
        </row>
        <row r="30">
          <cell r="A30" t="str">
            <v>医療法人三宝会南港病院</v>
          </cell>
          <cell r="B30" t="str">
            <v>医療法人</v>
          </cell>
          <cell r="C30" t="str">
            <v>H6</v>
          </cell>
          <cell r="D30">
            <v>5</v>
          </cell>
          <cell r="E30">
            <v>18</v>
          </cell>
          <cell r="F30">
            <v>1515000</v>
          </cell>
          <cell r="G30">
            <v>8569500</v>
          </cell>
          <cell r="H30">
            <v>8569500</v>
          </cell>
          <cell r="I30">
            <v>8449500</v>
          </cell>
          <cell r="J30">
            <v>10084500</v>
          </cell>
          <cell r="K30">
            <v>8449500</v>
          </cell>
          <cell r="L30">
            <v>1635000</v>
          </cell>
          <cell r="M30">
            <v>10084500</v>
          </cell>
          <cell r="N30">
            <v>0</v>
          </cell>
          <cell r="O30">
            <v>3</v>
          </cell>
          <cell r="P30">
            <v>0</v>
          </cell>
          <cell r="Q30">
            <v>3</v>
          </cell>
          <cell r="R30" t="str">
            <v>直</v>
          </cell>
          <cell r="S30">
            <v>9</v>
          </cell>
          <cell r="T30">
            <v>0</v>
          </cell>
          <cell r="U30">
            <v>2</v>
          </cell>
          <cell r="V30">
            <v>15000</v>
          </cell>
          <cell r="W30">
            <v>1</v>
          </cell>
          <cell r="X30">
            <v>2</v>
          </cell>
          <cell r="Y30">
            <v>1</v>
          </cell>
          <cell r="Z30">
            <v>2</v>
          </cell>
          <cell r="AA30">
            <v>6</v>
          </cell>
          <cell r="AB30">
            <v>1450078249</v>
          </cell>
          <cell r="AC30">
            <v>11152918</v>
          </cell>
          <cell r="AD30">
            <v>0</v>
          </cell>
          <cell r="AE30">
            <v>1461231167</v>
          </cell>
          <cell r="AF30">
            <v>1272690599</v>
          </cell>
          <cell r="AG30">
            <v>22608256</v>
          </cell>
          <cell r="AH30">
            <v>6682060</v>
          </cell>
          <cell r="AI30">
            <v>1301980915</v>
          </cell>
          <cell r="AJ30">
            <v>159250252</v>
          </cell>
          <cell r="AK30" t="str">
            <v>×</v>
          </cell>
          <cell r="AL30" t="str">
            <v>12</v>
          </cell>
          <cell r="AM30" t="str">
            <v>Ａ型</v>
          </cell>
          <cell r="AN30" t="str">
            <v>○</v>
          </cell>
          <cell r="AO30" t="str">
            <v/>
          </cell>
          <cell r="AP30" t="str">
            <v>12</v>
          </cell>
          <cell r="AQ30" t="str">
            <v>12</v>
          </cell>
          <cell r="AR30" t="str">
            <v>Ａ型</v>
          </cell>
          <cell r="AS30">
            <v>2</v>
          </cell>
          <cell r="AT30">
            <v>2.9</v>
          </cell>
          <cell r="AU30">
            <v>12631800</v>
          </cell>
          <cell r="AV30">
            <v>8569500</v>
          </cell>
          <cell r="AW30">
            <v>211234472</v>
          </cell>
          <cell r="AX30">
            <v>34472</v>
          </cell>
          <cell r="AY30">
            <v>34472</v>
          </cell>
          <cell r="AZ30">
            <v>211234472</v>
          </cell>
          <cell r="BA30" t="str">
            <v>2</v>
          </cell>
          <cell r="BB30">
            <v>18</v>
          </cell>
          <cell r="BC30" t="str">
            <v>1</v>
          </cell>
          <cell r="BD30">
            <v>211234472</v>
          </cell>
          <cell r="BE30" t="str">
            <v>Ａ型</v>
          </cell>
          <cell r="BF30" t="str">
            <v>1</v>
          </cell>
          <cell r="BG30">
            <v>211234472</v>
          </cell>
          <cell r="BH30">
            <v>18.5</v>
          </cell>
          <cell r="BI30" t="str">
            <v>南港病院内保育所</v>
          </cell>
        </row>
        <row r="31">
          <cell r="A31" t="str">
            <v>医療法人マックシール巽病院</v>
          </cell>
          <cell r="B31" t="str">
            <v>医療法人</v>
          </cell>
          <cell r="C31" t="str">
            <v>H7</v>
          </cell>
          <cell r="D31">
            <v>1</v>
          </cell>
          <cell r="E31">
            <v>26</v>
          </cell>
          <cell r="F31">
            <v>0</v>
          </cell>
          <cell r="G31">
            <v>0</v>
          </cell>
          <cell r="H31">
            <v>0</v>
          </cell>
          <cell r="I31">
            <v>2</v>
          </cell>
          <cell r="J31">
            <v>0</v>
          </cell>
          <cell r="K31">
            <v>3</v>
          </cell>
          <cell r="L31" t="str">
            <v>直</v>
          </cell>
          <cell r="M31">
            <v>0</v>
          </cell>
          <cell r="N31">
            <v>0</v>
          </cell>
          <cell r="O31">
            <v>2</v>
          </cell>
          <cell r="P31">
            <v>1</v>
          </cell>
          <cell r="Q31">
            <v>3</v>
          </cell>
          <cell r="R31" t="str">
            <v>直</v>
          </cell>
          <cell r="S31">
            <v>8.5</v>
          </cell>
          <cell r="T31">
            <v>144</v>
          </cell>
          <cell r="U31" t="str">
            <v>○</v>
          </cell>
          <cell r="V31">
            <v>17500</v>
          </cell>
          <cell r="W31" t="str">
            <v>12</v>
          </cell>
          <cell r="X31" t="str">
            <v>12</v>
          </cell>
          <cell r="Y31" t="str">
            <v>Ａ型</v>
          </cell>
          <cell r="Z31">
            <v>5</v>
          </cell>
          <cell r="AA31">
            <v>5</v>
          </cell>
          <cell r="AB31">
            <v>9100800</v>
          </cell>
          <cell r="AC31">
            <v>0</v>
          </cell>
          <cell r="AD31" t="str">
            <v>昭和５３</v>
          </cell>
          <cell r="AE31">
            <v>0</v>
          </cell>
          <cell r="AF31">
            <v>34425</v>
          </cell>
          <cell r="AG31" t="str">
            <v>2</v>
          </cell>
          <cell r="AH31">
            <v>19</v>
          </cell>
          <cell r="AI31">
            <v>0</v>
          </cell>
          <cell r="AJ31">
            <v>0</v>
          </cell>
          <cell r="AK31" t="str">
            <v>Ａ型</v>
          </cell>
          <cell r="AL31" t="str">
            <v>1</v>
          </cell>
          <cell r="AM31">
            <v>211234725</v>
          </cell>
          <cell r="AN31" t="str">
            <v>○</v>
          </cell>
          <cell r="AO31" t="str">
            <v/>
          </cell>
          <cell r="AP31" t="str">
            <v>12</v>
          </cell>
          <cell r="AQ31" t="str">
            <v>12</v>
          </cell>
          <cell r="AR31" t="str">
            <v>Ａ型</v>
          </cell>
          <cell r="AS31">
            <v>2</v>
          </cell>
          <cell r="AT31">
            <v>2.4</v>
          </cell>
          <cell r="AU31">
            <v>9100800</v>
          </cell>
          <cell r="AV31">
            <v>0</v>
          </cell>
          <cell r="AW31" t="str">
            <v>昭和５３</v>
          </cell>
          <cell r="AX31">
            <v>34725</v>
          </cell>
          <cell r="AY31">
            <v>34425</v>
          </cell>
          <cell r="BA31" t="str">
            <v>2</v>
          </cell>
          <cell r="BB31">
            <v>19</v>
          </cell>
          <cell r="BC31" t="str">
            <v>1</v>
          </cell>
          <cell r="BD31">
            <v>211234725</v>
          </cell>
          <cell r="BE31" t="str">
            <v>Ａ型</v>
          </cell>
          <cell r="BF31" t="str">
            <v>1</v>
          </cell>
          <cell r="BG31">
            <v>211234725</v>
          </cell>
          <cell r="BH31" t="e">
            <v>#DIV/0!</v>
          </cell>
        </row>
        <row r="32">
          <cell r="A32" t="str">
            <v>医療法人大阪精神医学研究所新阿武山病院</v>
          </cell>
          <cell r="B32" t="str">
            <v>医療法人</v>
          </cell>
          <cell r="C32" t="str">
            <v>H7</v>
          </cell>
          <cell r="D32">
            <v>3</v>
          </cell>
          <cell r="E32">
            <v>31</v>
          </cell>
          <cell r="F32">
            <v>0</v>
          </cell>
          <cell r="G32">
            <v>0</v>
          </cell>
          <cell r="H32">
            <v>0</v>
          </cell>
          <cell r="I32">
            <v>2</v>
          </cell>
          <cell r="J32">
            <v>0</v>
          </cell>
          <cell r="K32">
            <v>3</v>
          </cell>
          <cell r="L32" t="str">
            <v>直</v>
          </cell>
          <cell r="M32">
            <v>0</v>
          </cell>
          <cell r="N32">
            <v>0</v>
          </cell>
          <cell r="O32">
            <v>2</v>
          </cell>
          <cell r="P32">
            <v>1</v>
          </cell>
          <cell r="Q32">
            <v>3</v>
          </cell>
          <cell r="R32" t="str">
            <v>直</v>
          </cell>
          <cell r="S32">
            <v>8.25</v>
          </cell>
          <cell r="T32">
            <v>48</v>
          </cell>
          <cell r="U32" t="str">
            <v>○</v>
          </cell>
          <cell r="V32">
            <v>18400</v>
          </cell>
          <cell r="W32" t="str">
            <v>12</v>
          </cell>
          <cell r="X32" t="str">
            <v>12</v>
          </cell>
          <cell r="Y32" t="str">
            <v>Ａ型</v>
          </cell>
          <cell r="Z32">
            <v>9</v>
          </cell>
          <cell r="AA32">
            <v>9</v>
          </cell>
          <cell r="AB32">
            <v>16305600</v>
          </cell>
          <cell r="AC32">
            <v>0</v>
          </cell>
          <cell r="AD32" t="str">
            <v>昭和５２</v>
          </cell>
          <cell r="AE32">
            <v>0</v>
          </cell>
          <cell r="AF32">
            <v>34425</v>
          </cell>
          <cell r="AG32" t="str">
            <v>2</v>
          </cell>
          <cell r="AH32">
            <v>20</v>
          </cell>
          <cell r="AI32">
            <v>0</v>
          </cell>
          <cell r="AJ32">
            <v>0</v>
          </cell>
          <cell r="AK32" t="str">
            <v>Ａ型</v>
          </cell>
          <cell r="AL32" t="str">
            <v>1</v>
          </cell>
          <cell r="AM32">
            <v>211234789</v>
          </cell>
          <cell r="AN32" t="str">
            <v>○</v>
          </cell>
          <cell r="AO32" t="str">
            <v/>
          </cell>
          <cell r="AP32" t="str">
            <v>12</v>
          </cell>
          <cell r="AQ32" t="str">
            <v>12</v>
          </cell>
          <cell r="AR32" t="str">
            <v>Ａ型</v>
          </cell>
          <cell r="AS32">
            <v>2</v>
          </cell>
          <cell r="AT32">
            <v>4.3</v>
          </cell>
          <cell r="AU32">
            <v>16305600</v>
          </cell>
          <cell r="AV32">
            <v>0</v>
          </cell>
          <cell r="AW32" t="str">
            <v>昭和５２</v>
          </cell>
          <cell r="AX32">
            <v>34789</v>
          </cell>
          <cell r="AY32">
            <v>34425</v>
          </cell>
          <cell r="BA32" t="str">
            <v>2</v>
          </cell>
          <cell r="BB32">
            <v>20</v>
          </cell>
          <cell r="BC32" t="str">
            <v>1</v>
          </cell>
          <cell r="BD32">
            <v>211234789</v>
          </cell>
          <cell r="BE32" t="str">
            <v>Ａ型</v>
          </cell>
          <cell r="BF32" t="str">
            <v>1</v>
          </cell>
          <cell r="BG32">
            <v>211234789</v>
          </cell>
          <cell r="BH32" t="e">
            <v>#DIV/0!</v>
          </cell>
        </row>
        <row r="33">
          <cell r="A33" t="str">
            <v>財団法人大阪労働衛生センター第一病院</v>
          </cell>
          <cell r="B33" t="str">
            <v>民法法人</v>
          </cell>
          <cell r="C33" t="str">
            <v>S51</v>
          </cell>
          <cell r="D33">
            <v>4</v>
          </cell>
          <cell r="E33">
            <v>15</v>
          </cell>
          <cell r="F33">
            <v>1310400</v>
          </cell>
          <cell r="G33">
            <v>1776000</v>
          </cell>
          <cell r="H33">
            <v>14389173</v>
          </cell>
          <cell r="I33">
            <v>0</v>
          </cell>
          <cell r="J33">
            <v>17475573</v>
          </cell>
          <cell r="K33">
            <v>11858473</v>
          </cell>
          <cell r="L33">
            <v>5617100</v>
          </cell>
          <cell r="M33">
            <v>17475573</v>
          </cell>
          <cell r="N33">
            <v>0</v>
          </cell>
          <cell r="O33">
            <v>3</v>
          </cell>
          <cell r="P33">
            <v>0</v>
          </cell>
          <cell r="Q33">
            <v>3</v>
          </cell>
          <cell r="R33" t="str">
            <v>直</v>
          </cell>
          <cell r="S33">
            <v>8.75</v>
          </cell>
          <cell r="T33">
            <v>0</v>
          </cell>
          <cell r="U33">
            <v>7800</v>
          </cell>
          <cell r="V33">
            <v>7800</v>
          </cell>
          <cell r="W33">
            <v>0</v>
          </cell>
          <cell r="X33">
            <v>2</v>
          </cell>
          <cell r="Y33">
            <v>1</v>
          </cell>
          <cell r="Z33">
            <v>4</v>
          </cell>
          <cell r="AA33">
            <v>7</v>
          </cell>
          <cell r="AB33">
            <v>2299367000</v>
          </cell>
          <cell r="AC33">
            <v>48690000</v>
          </cell>
          <cell r="AD33">
            <v>15210000</v>
          </cell>
          <cell r="AE33">
            <v>2363267000</v>
          </cell>
          <cell r="AF33">
            <v>2069716000</v>
          </cell>
          <cell r="AG33">
            <v>2914000</v>
          </cell>
          <cell r="AH33">
            <v>25925000</v>
          </cell>
          <cell r="AI33">
            <v>2098555000</v>
          </cell>
          <cell r="AJ33">
            <v>264712000</v>
          </cell>
          <cell r="AK33" t="str">
            <v>○</v>
          </cell>
          <cell r="AL33" t="str">
            <v>○</v>
          </cell>
          <cell r="AM33" t="str">
            <v>×</v>
          </cell>
          <cell r="AN33" t="str">
            <v>○</v>
          </cell>
          <cell r="AO33" t="str">
            <v/>
          </cell>
          <cell r="AP33" t="str">
            <v>13</v>
          </cell>
          <cell r="AQ33" t="str">
            <v>13</v>
          </cell>
          <cell r="AR33" t="str">
            <v>Ａ型</v>
          </cell>
          <cell r="AS33">
            <v>2</v>
          </cell>
          <cell r="AT33">
            <v>3.3</v>
          </cell>
          <cell r="AU33">
            <v>18130700</v>
          </cell>
          <cell r="AV33">
            <v>16165173</v>
          </cell>
          <cell r="AW33" t="str">
            <v>昭和５１</v>
          </cell>
          <cell r="AX33">
            <v>27865</v>
          </cell>
          <cell r="AY33">
            <v>27865</v>
          </cell>
          <cell r="AZ33" t="str">
            <v>1</v>
          </cell>
          <cell r="BA33" t="str">
            <v>2</v>
          </cell>
          <cell r="BB33">
            <v>21</v>
          </cell>
          <cell r="BC33" t="str">
            <v>1</v>
          </cell>
          <cell r="BD33">
            <v>211327865</v>
          </cell>
          <cell r="BE33" t="str">
            <v>Ａ型</v>
          </cell>
          <cell r="BF33" t="str">
            <v>1</v>
          </cell>
          <cell r="BG33">
            <v>211327865</v>
          </cell>
          <cell r="BH33">
            <v>16.3</v>
          </cell>
          <cell r="BI33" t="str">
            <v>大阪労働衛生センター第一病院保育室</v>
          </cell>
        </row>
        <row r="34">
          <cell r="A34" t="str">
            <v>豊川病院</v>
          </cell>
          <cell r="B34" t="str">
            <v>個人</v>
          </cell>
          <cell r="C34" t="str">
            <v>S62</v>
          </cell>
          <cell r="D34">
            <v>4</v>
          </cell>
          <cell r="E34">
            <v>1</v>
          </cell>
          <cell r="F34">
            <v>1800000</v>
          </cell>
          <cell r="G34">
            <v>3305000</v>
          </cell>
          <cell r="H34">
            <v>9318740</v>
          </cell>
          <cell r="I34">
            <v>0</v>
          </cell>
          <cell r="J34">
            <v>14423740</v>
          </cell>
          <cell r="K34">
            <v>12100000</v>
          </cell>
          <cell r="L34">
            <v>2323740</v>
          </cell>
          <cell r="M34">
            <v>14423740</v>
          </cell>
          <cell r="N34">
            <v>0</v>
          </cell>
          <cell r="O34">
            <v>3</v>
          </cell>
          <cell r="P34">
            <v>2</v>
          </cell>
          <cell r="Q34">
            <v>3.3</v>
          </cell>
          <cell r="R34" t="str">
            <v>直</v>
          </cell>
          <cell r="S34">
            <v>8.25</v>
          </cell>
          <cell r="T34">
            <v>192</v>
          </cell>
          <cell r="U34">
            <v>17500</v>
          </cell>
          <cell r="V34">
            <v>17500</v>
          </cell>
          <cell r="W34">
            <v>0</v>
          </cell>
          <cell r="X34">
            <v>2</v>
          </cell>
          <cell r="Y34">
            <v>4</v>
          </cell>
          <cell r="Z34">
            <v>2</v>
          </cell>
          <cell r="AA34">
            <v>8</v>
          </cell>
          <cell r="AB34">
            <v>1127708000</v>
          </cell>
          <cell r="AC34">
            <v>7730000</v>
          </cell>
          <cell r="AD34">
            <v>0</v>
          </cell>
          <cell r="AE34">
            <v>1135438000</v>
          </cell>
          <cell r="AF34">
            <v>1077405000</v>
          </cell>
          <cell r="AG34">
            <v>0</v>
          </cell>
          <cell r="AH34">
            <v>0</v>
          </cell>
          <cell r="AI34">
            <v>1077405000</v>
          </cell>
          <cell r="AJ34">
            <v>58033000</v>
          </cell>
          <cell r="AK34" t="str">
            <v>○</v>
          </cell>
          <cell r="AL34" t="str">
            <v>○</v>
          </cell>
          <cell r="AM34" t="str">
            <v>×</v>
          </cell>
          <cell r="AN34" t="str">
            <v>○</v>
          </cell>
          <cell r="AO34" t="str">
            <v/>
          </cell>
          <cell r="AP34" t="str">
            <v>16</v>
          </cell>
          <cell r="AQ34" t="str">
            <v>16</v>
          </cell>
          <cell r="AR34" t="str">
            <v>Ａ型</v>
          </cell>
          <cell r="AS34">
            <v>2</v>
          </cell>
          <cell r="AT34">
            <v>3.8</v>
          </cell>
          <cell r="AU34">
            <v>16733340</v>
          </cell>
          <cell r="AV34">
            <v>12623740</v>
          </cell>
          <cell r="AW34" t="str">
            <v>昭和６２</v>
          </cell>
          <cell r="AX34">
            <v>31868</v>
          </cell>
          <cell r="AY34">
            <v>31868</v>
          </cell>
          <cell r="AZ34" t="str">
            <v>1</v>
          </cell>
          <cell r="BA34" t="str">
            <v>2</v>
          </cell>
          <cell r="BB34">
            <v>22</v>
          </cell>
          <cell r="BC34" t="str">
            <v>1</v>
          </cell>
          <cell r="BD34">
            <v>211631868</v>
          </cell>
          <cell r="BE34" t="str">
            <v>Ａ型</v>
          </cell>
          <cell r="BF34" t="str">
            <v>1</v>
          </cell>
          <cell r="BG34">
            <v>211631868</v>
          </cell>
          <cell r="BH34">
            <v>4.5</v>
          </cell>
          <cell r="BI34" t="str">
            <v>豊川病院内保育所</v>
          </cell>
        </row>
        <row r="35">
          <cell r="A35" t="str">
            <v>畷生会脳神経外科病院</v>
          </cell>
          <cell r="B35" t="str">
            <v>個人</v>
          </cell>
          <cell r="C35" t="str">
            <v>S63</v>
          </cell>
          <cell r="D35">
            <v>9</v>
          </cell>
          <cell r="E35">
            <v>7</v>
          </cell>
          <cell r="F35">
            <v>1050000</v>
          </cell>
          <cell r="G35">
            <v>2830000</v>
          </cell>
          <cell r="H35">
            <v>6516850</v>
          </cell>
          <cell r="I35">
            <v>300000</v>
          </cell>
          <cell r="J35">
            <v>10696850</v>
          </cell>
          <cell r="K35">
            <v>8511850</v>
          </cell>
          <cell r="L35">
            <v>2185000</v>
          </cell>
          <cell r="M35">
            <v>10696850</v>
          </cell>
          <cell r="N35">
            <v>0</v>
          </cell>
          <cell r="O35">
            <v>2</v>
          </cell>
          <cell r="P35">
            <v>1</v>
          </cell>
          <cell r="Q35">
            <v>2.4</v>
          </cell>
          <cell r="R35" t="str">
            <v>直</v>
          </cell>
          <cell r="S35">
            <v>9</v>
          </cell>
          <cell r="T35">
            <v>192</v>
          </cell>
          <cell r="U35">
            <v>6401</v>
          </cell>
          <cell r="V35">
            <v>6401</v>
          </cell>
          <cell r="W35">
            <v>1</v>
          </cell>
          <cell r="X35">
            <v>7</v>
          </cell>
          <cell r="Y35">
            <v>1</v>
          </cell>
          <cell r="Z35">
            <v>8</v>
          </cell>
          <cell r="AA35">
            <v>17</v>
          </cell>
          <cell r="AB35">
            <v>2661797676</v>
          </cell>
          <cell r="AC35">
            <v>40272459</v>
          </cell>
          <cell r="AD35">
            <v>0</v>
          </cell>
          <cell r="AE35">
            <v>2702070135</v>
          </cell>
          <cell r="AF35">
            <v>2428641862</v>
          </cell>
          <cell r="AG35">
            <v>87631544</v>
          </cell>
          <cell r="AH35">
            <v>0</v>
          </cell>
          <cell r="AI35">
            <v>2516273406</v>
          </cell>
          <cell r="AJ35">
            <v>185796729</v>
          </cell>
          <cell r="AK35" t="str">
            <v>○</v>
          </cell>
          <cell r="AL35" t="str">
            <v/>
          </cell>
          <cell r="AM35" t="str">
            <v>16</v>
          </cell>
          <cell r="AN35" t="str">
            <v>○</v>
          </cell>
          <cell r="AO35" t="str">
            <v/>
          </cell>
          <cell r="AP35" t="str">
            <v>16</v>
          </cell>
          <cell r="AQ35" t="str">
            <v>16</v>
          </cell>
          <cell r="AR35" t="str">
            <v>Ａ型</v>
          </cell>
          <cell r="AS35">
            <v>2</v>
          </cell>
          <cell r="AT35">
            <v>8.1</v>
          </cell>
          <cell r="AU35">
            <v>32900200</v>
          </cell>
          <cell r="AV35">
            <v>9346850</v>
          </cell>
          <cell r="AW35" t="str">
            <v>昭和６３</v>
          </cell>
          <cell r="AX35">
            <v>32393</v>
          </cell>
          <cell r="AY35">
            <v>32393</v>
          </cell>
          <cell r="AZ35">
            <v>211632393</v>
          </cell>
          <cell r="BA35" t="str">
            <v>2</v>
          </cell>
          <cell r="BB35">
            <v>23</v>
          </cell>
          <cell r="BC35" t="str">
            <v>1</v>
          </cell>
          <cell r="BD35">
            <v>211632393</v>
          </cell>
          <cell r="BE35" t="str">
            <v>Ａ型</v>
          </cell>
          <cell r="BF35" t="str">
            <v>1</v>
          </cell>
          <cell r="BG35">
            <v>211632393</v>
          </cell>
          <cell r="BH35">
            <v>19.8</v>
          </cell>
          <cell r="BI35" t="str">
            <v>畷生会脳神経外科病院内保育所</v>
          </cell>
        </row>
        <row r="36">
          <cell r="A36" t="str">
            <v>東佐野病院</v>
          </cell>
          <cell r="B36" t="str">
            <v>個人</v>
          </cell>
          <cell r="C36" t="str">
            <v>H2</v>
          </cell>
          <cell r="D36">
            <v>1</v>
          </cell>
          <cell r="E36">
            <v>16</v>
          </cell>
          <cell r="F36">
            <v>0</v>
          </cell>
          <cell r="G36">
            <v>0</v>
          </cell>
          <cell r="H36">
            <v>0</v>
          </cell>
          <cell r="I36">
            <v>3</v>
          </cell>
          <cell r="J36">
            <v>0</v>
          </cell>
          <cell r="K36" t="str">
            <v>直</v>
          </cell>
          <cell r="L36">
            <v>8.5</v>
          </cell>
          <cell r="M36">
            <v>0</v>
          </cell>
          <cell r="N36">
            <v>0</v>
          </cell>
          <cell r="O36">
            <v>3</v>
          </cell>
          <cell r="P36">
            <v>4</v>
          </cell>
          <cell r="Q36">
            <v>3</v>
          </cell>
          <cell r="R36" t="str">
            <v>直</v>
          </cell>
          <cell r="S36">
            <v>8.5</v>
          </cell>
          <cell r="T36">
            <v>180</v>
          </cell>
          <cell r="U36" t="str">
            <v/>
          </cell>
          <cell r="V36">
            <v>10000</v>
          </cell>
          <cell r="W36" t="str">
            <v>16</v>
          </cell>
          <cell r="X36" t="str">
            <v>Ａ型</v>
          </cell>
          <cell r="Y36">
            <v>2</v>
          </cell>
          <cell r="Z36">
            <v>4</v>
          </cell>
          <cell r="AA36">
            <v>4</v>
          </cell>
          <cell r="AB36">
            <v>0</v>
          </cell>
          <cell r="AC36" t="str">
            <v>昭和５１</v>
          </cell>
          <cell r="AD36">
            <v>32889</v>
          </cell>
          <cell r="AE36">
            <v>0</v>
          </cell>
          <cell r="AF36" t="str">
            <v>2</v>
          </cell>
          <cell r="AG36">
            <v>24</v>
          </cell>
          <cell r="AH36" t="str">
            <v>1</v>
          </cell>
          <cell r="AI36">
            <v>0</v>
          </cell>
          <cell r="AJ36">
            <v>0</v>
          </cell>
          <cell r="AK36" t="str">
            <v>1</v>
          </cell>
          <cell r="AL36">
            <v>211632889</v>
          </cell>
          <cell r="AM36" t="e">
            <v>#DIV/0!</v>
          </cell>
          <cell r="AN36" t="str">
            <v>○</v>
          </cell>
          <cell r="AO36" t="str">
            <v/>
          </cell>
          <cell r="AP36" t="str">
            <v>16</v>
          </cell>
          <cell r="AQ36" t="str">
            <v>16</v>
          </cell>
          <cell r="AR36" t="str">
            <v>Ａ型</v>
          </cell>
          <cell r="AS36">
            <v>2</v>
          </cell>
          <cell r="AT36">
            <v>2</v>
          </cell>
          <cell r="AU36">
            <v>7584000</v>
          </cell>
          <cell r="AV36">
            <v>0</v>
          </cell>
          <cell r="AW36" t="str">
            <v>昭和５１</v>
          </cell>
          <cell r="AX36">
            <v>32889</v>
          </cell>
          <cell r="AY36">
            <v>32599</v>
          </cell>
          <cell r="BA36" t="str">
            <v>2</v>
          </cell>
          <cell r="BB36">
            <v>24</v>
          </cell>
          <cell r="BC36" t="str">
            <v>1</v>
          </cell>
          <cell r="BD36">
            <v>211632889</v>
          </cell>
          <cell r="BE36" t="str">
            <v>Ａ型</v>
          </cell>
          <cell r="BF36" t="str">
            <v>1</v>
          </cell>
          <cell r="BG36">
            <v>211632889</v>
          </cell>
          <cell r="BH36" t="e">
            <v>#DIV/0!</v>
          </cell>
        </row>
        <row r="37">
          <cell r="A37" t="str">
            <v>全南病院</v>
          </cell>
          <cell r="B37" t="str">
            <v>個人</v>
          </cell>
          <cell r="C37" t="str">
            <v>H3</v>
          </cell>
          <cell r="D37">
            <v>10</v>
          </cell>
          <cell r="E37">
            <v>1</v>
          </cell>
          <cell r="F37">
            <v>1134000</v>
          </cell>
          <cell r="G37">
            <v>8722500</v>
          </cell>
          <cell r="H37">
            <v>8722500</v>
          </cell>
          <cell r="I37">
            <v>9455000</v>
          </cell>
          <cell r="J37">
            <v>9856500</v>
          </cell>
          <cell r="K37">
            <v>9455000</v>
          </cell>
          <cell r="L37">
            <v>401500</v>
          </cell>
          <cell r="M37">
            <v>9856500</v>
          </cell>
          <cell r="N37">
            <v>0</v>
          </cell>
          <cell r="O37">
            <v>3</v>
          </cell>
          <cell r="P37">
            <v>0</v>
          </cell>
          <cell r="Q37">
            <v>3</v>
          </cell>
          <cell r="R37" t="str">
            <v>直</v>
          </cell>
          <cell r="S37">
            <v>10</v>
          </cell>
          <cell r="T37">
            <v>0</v>
          </cell>
          <cell r="U37">
            <v>5</v>
          </cell>
          <cell r="V37">
            <v>6300</v>
          </cell>
          <cell r="W37">
            <v>1</v>
          </cell>
          <cell r="X37">
            <v>5</v>
          </cell>
          <cell r="Y37">
            <v>4</v>
          </cell>
          <cell r="Z37">
            <v>4</v>
          </cell>
          <cell r="AA37">
            <v>14</v>
          </cell>
          <cell r="AB37">
            <v>896929000</v>
          </cell>
          <cell r="AC37">
            <v>7393000</v>
          </cell>
          <cell r="AD37">
            <v>6800000</v>
          </cell>
          <cell r="AE37">
            <v>911122000</v>
          </cell>
          <cell r="AF37">
            <v>843282000</v>
          </cell>
          <cell r="AG37">
            <v>19712000</v>
          </cell>
          <cell r="AH37">
            <v>0</v>
          </cell>
          <cell r="AI37">
            <v>862994000</v>
          </cell>
          <cell r="AJ37">
            <v>48128000</v>
          </cell>
          <cell r="AK37" t="str">
            <v>×</v>
          </cell>
          <cell r="AL37" t="str">
            <v>×</v>
          </cell>
          <cell r="AM37" t="str">
            <v>×</v>
          </cell>
          <cell r="AN37" t="str">
            <v>○</v>
          </cell>
          <cell r="AO37" t="str">
            <v/>
          </cell>
          <cell r="AP37" t="str">
            <v>16</v>
          </cell>
          <cell r="AQ37" t="str">
            <v>16</v>
          </cell>
          <cell r="AR37" t="str">
            <v>Ａ型</v>
          </cell>
          <cell r="AS37">
            <v>2</v>
          </cell>
          <cell r="AT37">
            <v>6.7</v>
          </cell>
          <cell r="AU37">
            <v>25807900</v>
          </cell>
          <cell r="AV37">
            <v>8722500</v>
          </cell>
          <cell r="AW37">
            <v>25</v>
          </cell>
          <cell r="AX37">
            <v>33512</v>
          </cell>
          <cell r="AY37">
            <v>33512</v>
          </cell>
          <cell r="AZ37" t="str">
            <v>Ａ型</v>
          </cell>
          <cell r="BA37" t="str">
            <v>2</v>
          </cell>
          <cell r="BB37">
            <v>25</v>
          </cell>
          <cell r="BC37" t="str">
            <v>1</v>
          </cell>
          <cell r="BD37">
            <v>211633512</v>
          </cell>
          <cell r="BE37" t="str">
            <v>Ａ型</v>
          </cell>
          <cell r="BF37" t="str">
            <v>1</v>
          </cell>
          <cell r="BG37">
            <v>211633512</v>
          </cell>
          <cell r="BH37">
            <v>5.5</v>
          </cell>
          <cell r="BI37" t="str">
            <v>全南病院託児所</v>
          </cell>
        </row>
        <row r="38">
          <cell r="A38" t="str">
            <v>守口敬任会病院</v>
          </cell>
          <cell r="B38" t="str">
            <v>個人</v>
          </cell>
          <cell r="C38" t="str">
            <v>H3</v>
          </cell>
          <cell r="D38">
            <v>12</v>
          </cell>
          <cell r="E38">
            <v>1</v>
          </cell>
          <cell r="F38">
            <v>0</v>
          </cell>
          <cell r="G38">
            <v>0</v>
          </cell>
          <cell r="H38">
            <v>0</v>
          </cell>
          <cell r="I38">
            <v>6</v>
          </cell>
          <cell r="J38">
            <v>0</v>
          </cell>
          <cell r="K38" t="str">
            <v>直</v>
          </cell>
          <cell r="L38">
            <v>8.25</v>
          </cell>
          <cell r="M38">
            <v>0</v>
          </cell>
          <cell r="N38">
            <v>0</v>
          </cell>
          <cell r="O38">
            <v>6</v>
          </cell>
          <cell r="P38">
            <v>24</v>
          </cell>
          <cell r="Q38">
            <v>6</v>
          </cell>
          <cell r="R38" t="str">
            <v>直</v>
          </cell>
          <cell r="S38">
            <v>8.25</v>
          </cell>
          <cell r="T38">
            <v>108</v>
          </cell>
          <cell r="U38" t="str">
            <v/>
          </cell>
          <cell r="V38">
            <v>8500</v>
          </cell>
          <cell r="W38" t="str">
            <v>16</v>
          </cell>
          <cell r="X38" t="str">
            <v>Ａ型</v>
          </cell>
          <cell r="Y38">
            <v>2</v>
          </cell>
          <cell r="Z38">
            <v>24</v>
          </cell>
          <cell r="AA38">
            <v>24</v>
          </cell>
          <cell r="AB38">
            <v>0</v>
          </cell>
          <cell r="AC38" t="str">
            <v>昭和５０</v>
          </cell>
          <cell r="AD38">
            <v>33573</v>
          </cell>
          <cell r="AE38">
            <v>0</v>
          </cell>
          <cell r="AF38" t="str">
            <v>2</v>
          </cell>
          <cell r="AG38">
            <v>26</v>
          </cell>
          <cell r="AH38" t="str">
            <v>1</v>
          </cell>
          <cell r="AI38">
            <v>0</v>
          </cell>
          <cell r="AJ38">
            <v>0</v>
          </cell>
          <cell r="AK38" t="str">
            <v>1</v>
          </cell>
          <cell r="AL38">
            <v>211633573</v>
          </cell>
          <cell r="AM38" t="e">
            <v>#DIV/0!</v>
          </cell>
          <cell r="AN38" t="str">
            <v>○</v>
          </cell>
          <cell r="AO38" t="str">
            <v/>
          </cell>
          <cell r="AP38" t="str">
            <v>16</v>
          </cell>
          <cell r="AQ38" t="str">
            <v>16</v>
          </cell>
          <cell r="AR38" t="str">
            <v>Ａ型</v>
          </cell>
          <cell r="AS38">
            <v>2</v>
          </cell>
          <cell r="AT38">
            <v>11.4</v>
          </cell>
          <cell r="AU38">
            <v>43228800</v>
          </cell>
          <cell r="AV38">
            <v>0</v>
          </cell>
          <cell r="AW38" t="str">
            <v>昭和５０</v>
          </cell>
          <cell r="AX38">
            <v>33573</v>
          </cell>
          <cell r="AY38">
            <v>33573</v>
          </cell>
          <cell r="BA38" t="str">
            <v>2</v>
          </cell>
          <cell r="BB38">
            <v>26</v>
          </cell>
          <cell r="BC38" t="str">
            <v>1</v>
          </cell>
          <cell r="BD38">
            <v>211633573</v>
          </cell>
          <cell r="BE38" t="str">
            <v>Ａ型</v>
          </cell>
          <cell r="BF38" t="str">
            <v>1</v>
          </cell>
          <cell r="BG38">
            <v>211633573</v>
          </cell>
          <cell r="BH38" t="e">
            <v>#DIV/0!</v>
          </cell>
        </row>
        <row r="39">
          <cell r="A39" t="str">
            <v>青山病院</v>
          </cell>
          <cell r="B39" t="str">
            <v>個人</v>
          </cell>
          <cell r="C39" t="str">
            <v>H5</v>
          </cell>
          <cell r="D39">
            <v>7</v>
          </cell>
          <cell r="E39">
            <v>1</v>
          </cell>
          <cell r="F39">
            <v>2000000</v>
          </cell>
          <cell r="G39">
            <v>3000000</v>
          </cell>
          <cell r="H39">
            <v>8330000</v>
          </cell>
          <cell r="I39">
            <v>0</v>
          </cell>
          <cell r="J39">
            <v>13330000</v>
          </cell>
          <cell r="K39">
            <v>9000000</v>
          </cell>
          <cell r="L39">
            <v>4330000</v>
          </cell>
          <cell r="M39">
            <v>13330000</v>
          </cell>
          <cell r="N39">
            <v>0</v>
          </cell>
          <cell r="O39">
            <v>2</v>
          </cell>
          <cell r="P39">
            <v>2</v>
          </cell>
          <cell r="Q39">
            <v>3.4</v>
          </cell>
          <cell r="R39" t="str">
            <v>○</v>
          </cell>
          <cell r="S39">
            <v>9</v>
          </cell>
          <cell r="T39">
            <v>132</v>
          </cell>
          <cell r="U39">
            <v>10000</v>
          </cell>
          <cell r="V39">
            <v>10000</v>
          </cell>
          <cell r="W39">
            <v>2</v>
          </cell>
          <cell r="X39">
            <v>4</v>
          </cell>
          <cell r="Y39">
            <v>4</v>
          </cell>
          <cell r="Z39">
            <v>0</v>
          </cell>
          <cell r="AA39">
            <v>10</v>
          </cell>
          <cell r="AB39">
            <v>1472555121</v>
          </cell>
          <cell r="AC39">
            <v>29445330</v>
          </cell>
          <cell r="AD39">
            <v>0</v>
          </cell>
          <cell r="AE39">
            <v>1502000451</v>
          </cell>
          <cell r="AF39">
            <v>1468228652</v>
          </cell>
          <cell r="AG39">
            <v>8074560</v>
          </cell>
          <cell r="AH39">
            <v>0</v>
          </cell>
          <cell r="AI39">
            <v>1476303212</v>
          </cell>
          <cell r="AJ39">
            <v>25697239</v>
          </cell>
          <cell r="AK39" t="str">
            <v>○</v>
          </cell>
          <cell r="AL39" t="str">
            <v>○</v>
          </cell>
          <cell r="AM39" t="str">
            <v>○</v>
          </cell>
          <cell r="AN39" t="str">
            <v>○</v>
          </cell>
          <cell r="AO39" t="str">
            <v/>
          </cell>
          <cell r="AP39" t="str">
            <v>16</v>
          </cell>
          <cell r="AQ39" t="str">
            <v>16</v>
          </cell>
          <cell r="AR39" t="str">
            <v>Ａ型</v>
          </cell>
          <cell r="AS39">
            <v>2</v>
          </cell>
          <cell r="AT39">
            <v>4.8</v>
          </cell>
          <cell r="AU39">
            <v>22531600</v>
          </cell>
          <cell r="AV39">
            <v>11330000</v>
          </cell>
          <cell r="AW39" t="str">
            <v>平成　５</v>
          </cell>
          <cell r="AX39">
            <v>34151</v>
          </cell>
          <cell r="AY39">
            <v>34151</v>
          </cell>
          <cell r="AZ39" t="str">
            <v>1</v>
          </cell>
          <cell r="BA39" t="str">
            <v>2</v>
          </cell>
          <cell r="BB39">
            <v>27</v>
          </cell>
          <cell r="BC39" t="str">
            <v>1</v>
          </cell>
          <cell r="BD39">
            <v>211634151</v>
          </cell>
          <cell r="BE39" t="str">
            <v>Ａ型</v>
          </cell>
          <cell r="BF39" t="str">
            <v>1</v>
          </cell>
          <cell r="BG39">
            <v>211634151</v>
          </cell>
          <cell r="BH39">
            <v>2.2000000000000002</v>
          </cell>
          <cell r="BI39" t="str">
            <v>青山病院内保育所ちびっこ園</v>
          </cell>
        </row>
        <row r="40">
          <cell r="A40" t="str">
            <v>生野愛和病院</v>
          </cell>
          <cell r="B40" t="str">
            <v>個人</v>
          </cell>
          <cell r="C40" t="str">
            <v>H5</v>
          </cell>
          <cell r="D40">
            <v>10</v>
          </cell>
          <cell r="E40">
            <v>1</v>
          </cell>
          <cell r="F40">
            <v>1000000</v>
          </cell>
          <cell r="G40">
            <v>1878000</v>
          </cell>
          <cell r="H40">
            <v>11512000</v>
          </cell>
          <cell r="I40">
            <v>0</v>
          </cell>
          <cell r="J40">
            <v>14390000</v>
          </cell>
          <cell r="K40">
            <v>11750000</v>
          </cell>
          <cell r="L40">
            <v>2640000</v>
          </cell>
          <cell r="M40">
            <v>14390000</v>
          </cell>
          <cell r="N40">
            <v>0</v>
          </cell>
          <cell r="O40">
            <v>2</v>
          </cell>
          <cell r="P40">
            <v>3</v>
          </cell>
          <cell r="Q40">
            <v>3.2</v>
          </cell>
          <cell r="R40" t="str">
            <v>直</v>
          </cell>
          <cell r="S40">
            <v>9</v>
          </cell>
          <cell r="T40">
            <v>84</v>
          </cell>
          <cell r="U40">
            <v>6100</v>
          </cell>
          <cell r="V40">
            <v>6100</v>
          </cell>
          <cell r="W40">
            <v>2</v>
          </cell>
          <cell r="X40">
            <v>7</v>
          </cell>
          <cell r="Y40">
            <v>2</v>
          </cell>
          <cell r="Z40">
            <v>3</v>
          </cell>
          <cell r="AA40">
            <v>14</v>
          </cell>
          <cell r="AB40">
            <v>813591759</v>
          </cell>
          <cell r="AC40">
            <v>8947712</v>
          </cell>
          <cell r="AD40">
            <v>0</v>
          </cell>
          <cell r="AE40">
            <v>822539471</v>
          </cell>
          <cell r="AF40">
            <v>818243129</v>
          </cell>
          <cell r="AG40">
            <v>16223683</v>
          </cell>
          <cell r="AH40">
            <v>0</v>
          </cell>
          <cell r="AI40">
            <v>834466812</v>
          </cell>
          <cell r="AJ40">
            <v>-11927341</v>
          </cell>
          <cell r="AK40" t="str">
            <v>○</v>
          </cell>
          <cell r="AL40" t="str">
            <v/>
          </cell>
          <cell r="AM40" t="str">
            <v>16</v>
          </cell>
          <cell r="AN40" t="str">
            <v>○</v>
          </cell>
          <cell r="AO40" t="str">
            <v/>
          </cell>
          <cell r="AP40" t="str">
            <v>16</v>
          </cell>
          <cell r="AQ40" t="str">
            <v>16</v>
          </cell>
          <cell r="AR40" t="str">
            <v>Ａ型</v>
          </cell>
          <cell r="AS40">
            <v>2</v>
          </cell>
          <cell r="AT40">
            <v>6.7</v>
          </cell>
          <cell r="AU40">
            <v>28046400</v>
          </cell>
          <cell r="AV40">
            <v>13390000</v>
          </cell>
          <cell r="AW40" t="str">
            <v>平成　元</v>
          </cell>
          <cell r="AX40">
            <v>34243</v>
          </cell>
          <cell r="AY40">
            <v>34243</v>
          </cell>
          <cell r="AZ40">
            <v>211634243</v>
          </cell>
          <cell r="BA40" t="str">
            <v>2</v>
          </cell>
          <cell r="BB40">
            <v>28</v>
          </cell>
          <cell r="BC40" t="str">
            <v>1</v>
          </cell>
          <cell r="BD40">
            <v>211634243</v>
          </cell>
          <cell r="BE40" t="str">
            <v>Ａ型</v>
          </cell>
          <cell r="BF40" t="str">
            <v>1</v>
          </cell>
          <cell r="BG40">
            <v>211634243</v>
          </cell>
          <cell r="BH40">
            <v>-0.8</v>
          </cell>
          <cell r="BI40" t="str">
            <v>生野愛和病院保育所</v>
          </cell>
        </row>
        <row r="41">
          <cell r="A41" t="str">
            <v>新世病院</v>
          </cell>
          <cell r="B41" t="str">
            <v>個人</v>
          </cell>
          <cell r="C41" t="str">
            <v>H6</v>
          </cell>
          <cell r="D41">
            <v>4</v>
          </cell>
          <cell r="E41">
            <v>1</v>
          </cell>
          <cell r="F41">
            <v>2000000</v>
          </cell>
          <cell r="G41">
            <v>5600000</v>
          </cell>
          <cell r="H41">
            <v>6640000</v>
          </cell>
          <cell r="I41">
            <v>100000</v>
          </cell>
          <cell r="J41">
            <v>14340000</v>
          </cell>
          <cell r="K41">
            <v>13200000</v>
          </cell>
          <cell r="L41">
            <v>1140000</v>
          </cell>
          <cell r="M41">
            <v>14340000</v>
          </cell>
          <cell r="N41">
            <v>0</v>
          </cell>
          <cell r="O41">
            <v>4</v>
          </cell>
          <cell r="P41">
            <v>0</v>
          </cell>
          <cell r="Q41">
            <v>4</v>
          </cell>
          <cell r="R41" t="str">
            <v>直</v>
          </cell>
          <cell r="S41">
            <v>8.5</v>
          </cell>
          <cell r="T41">
            <v>96</v>
          </cell>
          <cell r="U41">
            <v>12500</v>
          </cell>
          <cell r="V41">
            <v>12500</v>
          </cell>
          <cell r="W41">
            <v>2</v>
          </cell>
          <cell r="X41">
            <v>5</v>
          </cell>
          <cell r="Y41">
            <v>5</v>
          </cell>
          <cell r="Z41">
            <v>11</v>
          </cell>
          <cell r="AA41">
            <v>23</v>
          </cell>
          <cell r="AB41">
            <v>1448316073</v>
          </cell>
          <cell r="AC41">
            <v>10750468</v>
          </cell>
          <cell r="AD41">
            <v>0</v>
          </cell>
          <cell r="AE41">
            <v>1459066541</v>
          </cell>
          <cell r="AF41">
            <v>1264197670</v>
          </cell>
          <cell r="AG41">
            <v>104807268</v>
          </cell>
          <cell r="AH41">
            <v>0</v>
          </cell>
          <cell r="AI41">
            <v>1369004938</v>
          </cell>
          <cell r="AJ41">
            <v>90061603</v>
          </cell>
          <cell r="AK41" t="str">
            <v>○</v>
          </cell>
          <cell r="AL41" t="str">
            <v>○</v>
          </cell>
          <cell r="AM41" t="str">
            <v>×</v>
          </cell>
          <cell r="AN41" t="str">
            <v>○</v>
          </cell>
          <cell r="AO41" t="str">
            <v/>
          </cell>
          <cell r="AP41" t="str">
            <v>16</v>
          </cell>
          <cell r="AQ41" t="str">
            <v>16</v>
          </cell>
          <cell r="AR41" t="str">
            <v>Ａ型</v>
          </cell>
          <cell r="AS41">
            <v>2</v>
          </cell>
          <cell r="AT41">
            <v>11</v>
          </cell>
          <cell r="AU41">
            <v>42852000</v>
          </cell>
          <cell r="AV41">
            <v>12240000</v>
          </cell>
          <cell r="AW41" t="str">
            <v>平成６年４月</v>
          </cell>
          <cell r="AX41">
            <v>34425</v>
          </cell>
          <cell r="AY41">
            <v>34425</v>
          </cell>
          <cell r="AZ41" t="str">
            <v>1</v>
          </cell>
          <cell r="BA41" t="str">
            <v>2</v>
          </cell>
          <cell r="BB41">
            <v>29</v>
          </cell>
          <cell r="BC41" t="str">
            <v>1</v>
          </cell>
          <cell r="BD41">
            <v>211634425</v>
          </cell>
          <cell r="BE41" t="str">
            <v>Ａ型</v>
          </cell>
          <cell r="BF41" t="str">
            <v>1</v>
          </cell>
          <cell r="BG41">
            <v>211634425</v>
          </cell>
          <cell r="BH41">
            <v>7.3</v>
          </cell>
          <cell r="BI41" t="str">
            <v>新世病院附属あこ保育所</v>
          </cell>
        </row>
        <row r="42">
          <cell r="A42" t="str">
            <v>星光病院</v>
          </cell>
          <cell r="B42" t="str">
            <v>個人</v>
          </cell>
          <cell r="C42" t="str">
            <v>H7</v>
          </cell>
          <cell r="D42">
            <v>4</v>
          </cell>
          <cell r="E42">
            <v>1</v>
          </cell>
          <cell r="F42">
            <v>502500</v>
          </cell>
          <cell r="G42">
            <v>2244000</v>
          </cell>
          <cell r="H42">
            <v>6453924</v>
          </cell>
          <cell r="I42">
            <v>73650</v>
          </cell>
          <cell r="J42">
            <v>9274074</v>
          </cell>
          <cell r="K42">
            <v>7580692</v>
          </cell>
          <cell r="L42">
            <v>1693382</v>
          </cell>
          <cell r="M42">
            <v>9274074</v>
          </cell>
          <cell r="N42">
            <v>0</v>
          </cell>
          <cell r="O42">
            <v>2</v>
          </cell>
          <cell r="P42">
            <v>3.5</v>
          </cell>
          <cell r="Q42">
            <v>3.5</v>
          </cell>
          <cell r="R42" t="str">
            <v>直</v>
          </cell>
          <cell r="S42">
            <v>9.67</v>
          </cell>
          <cell r="T42">
            <v>72</v>
          </cell>
          <cell r="U42">
            <v>0</v>
          </cell>
          <cell r="V42">
            <v>7500</v>
          </cell>
          <cell r="W42">
            <v>0</v>
          </cell>
          <cell r="X42">
            <v>2</v>
          </cell>
          <cell r="Y42">
            <v>2</v>
          </cell>
          <cell r="Z42">
            <v>0</v>
          </cell>
          <cell r="AA42">
            <v>4</v>
          </cell>
          <cell r="AB42">
            <v>848271321</v>
          </cell>
          <cell r="AC42">
            <v>8665348</v>
          </cell>
          <cell r="AD42">
            <v>0</v>
          </cell>
          <cell r="AE42">
            <v>856936669</v>
          </cell>
          <cell r="AF42">
            <v>837268407</v>
          </cell>
          <cell r="AG42">
            <v>27157406</v>
          </cell>
          <cell r="AH42">
            <v>0</v>
          </cell>
          <cell r="AI42">
            <v>864425813</v>
          </cell>
          <cell r="AJ42">
            <v>-7489144</v>
          </cell>
          <cell r="AK42" t="str">
            <v>×</v>
          </cell>
          <cell r="AL42" t="str">
            <v>×</v>
          </cell>
          <cell r="AM42" t="str">
            <v>×</v>
          </cell>
          <cell r="AN42" t="str">
            <v>○</v>
          </cell>
          <cell r="AO42" t="str">
            <v/>
          </cell>
          <cell r="AP42" t="str">
            <v>16</v>
          </cell>
          <cell r="AQ42" t="str">
            <v>16</v>
          </cell>
          <cell r="AR42" t="str">
            <v>Ａ型</v>
          </cell>
          <cell r="AS42">
            <v>2</v>
          </cell>
          <cell r="AT42">
            <v>2</v>
          </cell>
          <cell r="AU42">
            <v>9277382</v>
          </cell>
          <cell r="AV42">
            <v>8697924</v>
          </cell>
          <cell r="AW42" t="str">
            <v>2</v>
          </cell>
          <cell r="AX42">
            <v>34790</v>
          </cell>
          <cell r="AY42">
            <v>34790</v>
          </cell>
          <cell r="AZ42">
            <v>211634790</v>
          </cell>
          <cell r="BA42" t="str">
            <v>2</v>
          </cell>
          <cell r="BB42">
            <v>30</v>
          </cell>
          <cell r="BC42" t="str">
            <v>1</v>
          </cell>
          <cell r="BD42">
            <v>211634790</v>
          </cell>
          <cell r="BE42" t="str">
            <v>Ａ型</v>
          </cell>
          <cell r="BF42" t="str">
            <v>1</v>
          </cell>
          <cell r="BG42">
            <v>211634790</v>
          </cell>
          <cell r="BH42">
            <v>-0.8</v>
          </cell>
          <cell r="BI42" t="str">
            <v>星光病院さつき保育所</v>
          </cell>
        </row>
        <row r="43">
          <cell r="A43" t="str">
            <v>中谷病院</v>
          </cell>
          <cell r="B43" t="str">
            <v>個人</v>
          </cell>
          <cell r="C43" t="str">
            <v>H8</v>
          </cell>
          <cell r="D43">
            <v>3</v>
          </cell>
          <cell r="E43">
            <v>1</v>
          </cell>
          <cell r="F43">
            <v>512000</v>
          </cell>
          <cell r="G43">
            <v>5313000</v>
          </cell>
          <cell r="H43">
            <v>5313000</v>
          </cell>
          <cell r="I43">
            <v>4135000</v>
          </cell>
          <cell r="J43">
            <v>5825000</v>
          </cell>
          <cell r="K43">
            <v>4135000</v>
          </cell>
          <cell r="L43">
            <v>1690000</v>
          </cell>
          <cell r="M43">
            <v>5825000</v>
          </cell>
          <cell r="N43">
            <v>0</v>
          </cell>
          <cell r="O43">
            <v>2</v>
          </cell>
          <cell r="P43">
            <v>36</v>
          </cell>
          <cell r="Q43">
            <v>2</v>
          </cell>
          <cell r="R43">
            <v>2</v>
          </cell>
          <cell r="S43">
            <v>10</v>
          </cell>
          <cell r="T43">
            <v>36</v>
          </cell>
          <cell r="U43">
            <v>798590927</v>
          </cell>
          <cell r="V43">
            <v>11000</v>
          </cell>
          <cell r="W43">
            <v>2</v>
          </cell>
          <cell r="X43">
            <v>2</v>
          </cell>
          <cell r="Y43">
            <v>790081293</v>
          </cell>
          <cell r="Z43">
            <v>20645609</v>
          </cell>
          <cell r="AA43">
            <v>4</v>
          </cell>
          <cell r="AB43">
            <v>798590927</v>
          </cell>
          <cell r="AC43">
            <v>43919174</v>
          </cell>
          <cell r="AD43">
            <v>0</v>
          </cell>
          <cell r="AE43">
            <v>842510101</v>
          </cell>
          <cell r="AF43">
            <v>790081293</v>
          </cell>
          <cell r="AG43">
            <v>20645609</v>
          </cell>
          <cell r="AH43">
            <v>0</v>
          </cell>
          <cell r="AI43">
            <v>810726902</v>
          </cell>
          <cell r="AJ43">
            <v>31783199</v>
          </cell>
          <cell r="AK43" t="str">
            <v>×</v>
          </cell>
          <cell r="AL43">
            <v>9274000</v>
          </cell>
          <cell r="AM43">
            <v>5313000</v>
          </cell>
          <cell r="AN43" t="str">
            <v>○</v>
          </cell>
          <cell r="AO43" t="str">
            <v/>
          </cell>
          <cell r="AP43" t="str">
            <v>16</v>
          </cell>
          <cell r="AQ43" t="str">
            <v>16</v>
          </cell>
          <cell r="AR43" t="str">
            <v>Ａ型</v>
          </cell>
          <cell r="AS43">
            <v>2</v>
          </cell>
          <cell r="AT43">
            <v>2</v>
          </cell>
          <cell r="AU43">
            <v>9274000</v>
          </cell>
          <cell r="AV43">
            <v>5313000</v>
          </cell>
          <cell r="AW43">
            <v>5.9</v>
          </cell>
          <cell r="AX43">
            <v>35125</v>
          </cell>
          <cell r="AY43">
            <v>34790</v>
          </cell>
          <cell r="BA43" t="str">
            <v>2</v>
          </cell>
          <cell r="BB43">
            <v>31</v>
          </cell>
          <cell r="BC43" t="str">
            <v>1</v>
          </cell>
          <cell r="BD43">
            <v>211635125</v>
          </cell>
          <cell r="BE43" t="str">
            <v>Ａ型</v>
          </cell>
          <cell r="BF43" t="str">
            <v>1</v>
          </cell>
          <cell r="BG43">
            <v>211635125</v>
          </cell>
          <cell r="BH43">
            <v>5.9</v>
          </cell>
          <cell r="BI43" t="str">
            <v>中谷病院内保育所</v>
          </cell>
        </row>
        <row r="44">
          <cell r="A44" t="str">
            <v>新井病院</v>
          </cell>
          <cell r="B44" t="str">
            <v>個人</v>
          </cell>
          <cell r="C44" t="str">
            <v>H8</v>
          </cell>
          <cell r="D44">
            <v>8</v>
          </cell>
          <cell r="E44">
            <v>1</v>
          </cell>
          <cell r="F44">
            <v>0</v>
          </cell>
          <cell r="G44">
            <v>0</v>
          </cell>
          <cell r="H44">
            <v>0</v>
          </cell>
          <cell r="I44">
            <v>2</v>
          </cell>
          <cell r="J44">
            <v>0</v>
          </cell>
          <cell r="K44" t="str">
            <v>直</v>
          </cell>
          <cell r="L44">
            <v>9</v>
          </cell>
          <cell r="M44">
            <v>0</v>
          </cell>
          <cell r="N44">
            <v>0</v>
          </cell>
          <cell r="O44">
            <v>4</v>
          </cell>
          <cell r="P44">
            <v>2</v>
          </cell>
          <cell r="Q44">
            <v>2</v>
          </cell>
          <cell r="R44" t="str">
            <v>直</v>
          </cell>
          <cell r="S44">
            <v>9</v>
          </cell>
          <cell r="T44">
            <v>0</v>
          </cell>
          <cell r="U44" t="str">
            <v/>
          </cell>
          <cell r="V44">
            <v>6200</v>
          </cell>
          <cell r="W44" t="str">
            <v>16</v>
          </cell>
          <cell r="X44" t="str">
            <v>Ａ型</v>
          </cell>
          <cell r="Y44">
            <v>2</v>
          </cell>
          <cell r="Z44">
            <v>4</v>
          </cell>
          <cell r="AA44">
            <v>4</v>
          </cell>
          <cell r="AB44">
            <v>0</v>
          </cell>
          <cell r="AC44" t="str">
            <v>昭和５４</v>
          </cell>
          <cell r="AD44">
            <v>35278</v>
          </cell>
          <cell r="AE44">
            <v>0</v>
          </cell>
          <cell r="AF44" t="str">
            <v>2</v>
          </cell>
          <cell r="AG44">
            <v>32</v>
          </cell>
          <cell r="AH44" t="str">
            <v>1</v>
          </cell>
          <cell r="AI44">
            <v>0</v>
          </cell>
          <cell r="AJ44">
            <v>0</v>
          </cell>
          <cell r="AK44" t="str">
            <v>1</v>
          </cell>
          <cell r="AL44">
            <v>211635278</v>
          </cell>
          <cell r="AM44" t="e">
            <v>#DIV/0!</v>
          </cell>
          <cell r="AN44" t="str">
            <v>○</v>
          </cell>
          <cell r="AO44" t="str">
            <v/>
          </cell>
          <cell r="AP44" t="str">
            <v>16</v>
          </cell>
          <cell r="AQ44" t="str">
            <v>16</v>
          </cell>
          <cell r="AR44" t="str">
            <v>Ａ型</v>
          </cell>
          <cell r="AS44">
            <v>2</v>
          </cell>
          <cell r="AT44">
            <v>2</v>
          </cell>
          <cell r="AU44">
            <v>7584000</v>
          </cell>
          <cell r="AV44">
            <v>0</v>
          </cell>
          <cell r="AW44" t="str">
            <v>昭和５４</v>
          </cell>
          <cell r="AX44">
            <v>35278</v>
          </cell>
          <cell r="AY44">
            <v>35278</v>
          </cell>
          <cell r="BA44" t="str">
            <v>2</v>
          </cell>
          <cell r="BB44">
            <v>32</v>
          </cell>
          <cell r="BC44" t="str">
            <v>1</v>
          </cell>
          <cell r="BD44">
            <v>211635278</v>
          </cell>
          <cell r="BE44" t="str">
            <v>Ａ型</v>
          </cell>
          <cell r="BF44" t="str">
            <v>1</v>
          </cell>
          <cell r="BG44">
            <v>211635278</v>
          </cell>
          <cell r="BH44" t="e">
            <v>#DIV/0!</v>
          </cell>
        </row>
        <row r="45">
          <cell r="A45" t="str">
            <v>日赤大阪府支部大阪赤十字病院</v>
          </cell>
          <cell r="B45" t="str">
            <v>日赤</v>
          </cell>
          <cell r="C45" t="str">
            <v>S47</v>
          </cell>
          <cell r="D45">
            <v>1</v>
          </cell>
          <cell r="E45">
            <v>13</v>
          </cell>
          <cell r="F45">
            <v>4700000</v>
          </cell>
          <cell r="G45">
            <v>2805000</v>
          </cell>
          <cell r="H45">
            <v>19635000</v>
          </cell>
          <cell r="I45">
            <v>0</v>
          </cell>
          <cell r="J45">
            <v>27140000</v>
          </cell>
          <cell r="K45">
            <v>23448000</v>
          </cell>
          <cell r="L45">
            <v>3692000</v>
          </cell>
          <cell r="M45">
            <v>27140000</v>
          </cell>
          <cell r="N45">
            <v>0</v>
          </cell>
          <cell r="O45">
            <v>6</v>
          </cell>
          <cell r="P45">
            <v>0</v>
          </cell>
          <cell r="Q45">
            <v>6</v>
          </cell>
          <cell r="R45" t="str">
            <v>○</v>
          </cell>
          <cell r="S45">
            <v>10</v>
          </cell>
          <cell r="T45">
            <v>0</v>
          </cell>
          <cell r="U45">
            <v>23000</v>
          </cell>
          <cell r="V45">
            <v>23000</v>
          </cell>
          <cell r="W45">
            <v>17</v>
          </cell>
          <cell r="X45">
            <v>6</v>
          </cell>
          <cell r="Y45">
            <v>0</v>
          </cell>
          <cell r="Z45">
            <v>0</v>
          </cell>
          <cell r="AA45">
            <v>23</v>
          </cell>
          <cell r="AB45">
            <v>17890278000</v>
          </cell>
          <cell r="AC45">
            <v>1001474000</v>
          </cell>
          <cell r="AD45">
            <v>101694000</v>
          </cell>
          <cell r="AE45">
            <v>18993446000</v>
          </cell>
          <cell r="AF45">
            <v>17956270000</v>
          </cell>
          <cell r="AG45">
            <v>1076745000</v>
          </cell>
          <cell r="AH45">
            <v>12425000</v>
          </cell>
          <cell r="AI45">
            <v>19045440000</v>
          </cell>
          <cell r="AJ45">
            <v>-51994000</v>
          </cell>
          <cell r="AK45" t="str">
            <v>○</v>
          </cell>
          <cell r="AL45" t="str">
            <v>03</v>
          </cell>
          <cell r="AM45" t="str">
            <v/>
          </cell>
          <cell r="AN45" t="str">
            <v>○</v>
          </cell>
          <cell r="AO45" t="str">
            <v>03</v>
          </cell>
          <cell r="AP45" t="str">
            <v/>
          </cell>
          <cell r="AQ45" t="str">
            <v>03</v>
          </cell>
          <cell r="AR45" t="str">
            <v>Ｂ型</v>
          </cell>
          <cell r="AS45">
            <v>4</v>
          </cell>
          <cell r="AT45">
            <v>11</v>
          </cell>
          <cell r="AU45">
            <v>45404000</v>
          </cell>
          <cell r="AV45">
            <v>22440000</v>
          </cell>
          <cell r="AW45" t="str">
            <v>昭和４７</v>
          </cell>
          <cell r="AX45">
            <v>26311</v>
          </cell>
          <cell r="AY45">
            <v>26024</v>
          </cell>
          <cell r="AZ45">
            <v>220326311</v>
          </cell>
          <cell r="BA45" t="str">
            <v>2</v>
          </cell>
          <cell r="BB45">
            <v>1</v>
          </cell>
          <cell r="BC45" t="str">
            <v>2</v>
          </cell>
          <cell r="BD45">
            <v>220326311</v>
          </cell>
          <cell r="BE45" t="str">
            <v>Ｂ型</v>
          </cell>
          <cell r="BF45" t="str">
            <v>2</v>
          </cell>
          <cell r="BG45">
            <v>220326311</v>
          </cell>
          <cell r="BH45">
            <v>-2.2999999999999998</v>
          </cell>
          <cell r="BI45" t="str">
            <v>大阪赤十字病院院内保育所</v>
          </cell>
        </row>
        <row r="46">
          <cell r="A46" t="str">
            <v>社会福祉法人済生会茨木病院</v>
          </cell>
          <cell r="B46" t="str">
            <v>済生会</v>
          </cell>
          <cell r="C46" t="str">
            <v>S47</v>
          </cell>
          <cell r="D46">
            <v>8</v>
          </cell>
          <cell r="E46">
            <v>28</v>
          </cell>
          <cell r="F46">
            <v>1900000</v>
          </cell>
          <cell r="G46">
            <v>2805000</v>
          </cell>
          <cell r="H46">
            <v>16752160</v>
          </cell>
          <cell r="I46">
            <v>0</v>
          </cell>
          <cell r="J46">
            <v>21457160</v>
          </cell>
          <cell r="K46">
            <v>17240160</v>
          </cell>
          <cell r="L46">
            <v>4217000</v>
          </cell>
          <cell r="M46">
            <v>21457160</v>
          </cell>
          <cell r="N46">
            <v>0</v>
          </cell>
          <cell r="O46">
            <v>4</v>
          </cell>
          <cell r="P46">
            <v>1</v>
          </cell>
          <cell r="Q46">
            <v>5</v>
          </cell>
          <cell r="R46" t="str">
            <v>直</v>
          </cell>
          <cell r="S46">
            <v>11</v>
          </cell>
          <cell r="T46">
            <v>0</v>
          </cell>
          <cell r="U46">
            <v>17736</v>
          </cell>
          <cell r="V46">
            <v>17736</v>
          </cell>
          <cell r="W46">
            <v>1</v>
          </cell>
          <cell r="X46">
            <v>5</v>
          </cell>
          <cell r="Y46">
            <v>0</v>
          </cell>
          <cell r="Z46">
            <v>0</v>
          </cell>
          <cell r="AA46">
            <v>6</v>
          </cell>
          <cell r="AB46">
            <v>4206380451</v>
          </cell>
          <cell r="AC46">
            <v>58944711</v>
          </cell>
          <cell r="AD46">
            <v>63783921</v>
          </cell>
          <cell r="AE46">
            <v>4329109083</v>
          </cell>
          <cell r="AF46">
            <v>4298415099</v>
          </cell>
          <cell r="AG46">
            <v>80568236</v>
          </cell>
          <cell r="AH46">
            <v>9274290</v>
          </cell>
          <cell r="AI46">
            <v>4388257625</v>
          </cell>
          <cell r="AJ46">
            <v>-59148542</v>
          </cell>
          <cell r="AK46" t="str">
            <v>○</v>
          </cell>
          <cell r="AL46" t="str">
            <v>04</v>
          </cell>
          <cell r="AM46" t="str">
            <v/>
          </cell>
          <cell r="AN46" t="str">
            <v>○</v>
          </cell>
          <cell r="AO46" t="str">
            <v>04</v>
          </cell>
          <cell r="AP46" t="str">
            <v/>
          </cell>
          <cell r="AQ46" t="str">
            <v>04</v>
          </cell>
          <cell r="AR46" t="str">
            <v>Ｂ型</v>
          </cell>
          <cell r="AS46">
            <v>4</v>
          </cell>
          <cell r="AT46">
            <v>4</v>
          </cell>
          <cell r="AU46">
            <v>19385000</v>
          </cell>
          <cell r="AV46">
            <v>17485000</v>
          </cell>
          <cell r="AW46" t="str">
            <v>昭和４７</v>
          </cell>
          <cell r="AX46">
            <v>26539</v>
          </cell>
          <cell r="AY46">
            <v>26539</v>
          </cell>
          <cell r="AZ46">
            <v>220426539</v>
          </cell>
          <cell r="BA46" t="str">
            <v>2</v>
          </cell>
          <cell r="BB46">
            <v>2</v>
          </cell>
          <cell r="BC46" t="str">
            <v>2</v>
          </cell>
          <cell r="BD46">
            <v>220426539</v>
          </cell>
          <cell r="BE46" t="str">
            <v>Ａ型</v>
          </cell>
          <cell r="BF46" t="str">
            <v>1</v>
          </cell>
          <cell r="BG46">
            <v>210426539</v>
          </cell>
          <cell r="BH46">
            <v>-3.3</v>
          </cell>
          <cell r="BI46" t="str">
            <v>大阪府済生会茨木病院附属保育所</v>
          </cell>
        </row>
        <row r="47">
          <cell r="A47" t="str">
            <v>学校法人関西医科大学付属病院</v>
          </cell>
          <cell r="B47" t="str">
            <v>学校</v>
          </cell>
          <cell r="C47" t="str">
            <v>S48</v>
          </cell>
          <cell r="D47">
            <v>12</v>
          </cell>
          <cell r="E47">
            <v>15</v>
          </cell>
          <cell r="F47">
            <v>3914000</v>
          </cell>
          <cell r="G47">
            <v>4488000</v>
          </cell>
          <cell r="H47">
            <v>19918939</v>
          </cell>
          <cell r="I47">
            <v>450000</v>
          </cell>
          <cell r="J47">
            <v>28770939</v>
          </cell>
          <cell r="K47">
            <v>27564409</v>
          </cell>
          <cell r="L47">
            <v>1206530</v>
          </cell>
          <cell r="M47">
            <v>28770939</v>
          </cell>
          <cell r="N47">
            <v>0</v>
          </cell>
          <cell r="O47">
            <v>4</v>
          </cell>
          <cell r="P47">
            <v>0</v>
          </cell>
          <cell r="Q47">
            <v>4</v>
          </cell>
          <cell r="R47" t="str">
            <v>直</v>
          </cell>
          <cell r="S47">
            <v>10</v>
          </cell>
          <cell r="T47">
            <v>0</v>
          </cell>
          <cell r="U47">
            <v>25750</v>
          </cell>
          <cell r="V47">
            <v>25750</v>
          </cell>
          <cell r="W47">
            <v>9</v>
          </cell>
          <cell r="X47">
            <v>1</v>
          </cell>
          <cell r="Y47">
            <v>0</v>
          </cell>
          <cell r="Z47">
            <v>0</v>
          </cell>
          <cell r="AA47">
            <v>10</v>
          </cell>
          <cell r="AB47">
            <v>20946444000</v>
          </cell>
          <cell r="AC47">
            <v>246035000</v>
          </cell>
          <cell r="AD47">
            <v>0</v>
          </cell>
          <cell r="AE47">
            <v>21192479000</v>
          </cell>
          <cell r="AF47">
            <v>20531149000</v>
          </cell>
          <cell r="AG47">
            <v>291512000</v>
          </cell>
          <cell r="AH47">
            <v>0</v>
          </cell>
          <cell r="AI47">
            <v>20822661000</v>
          </cell>
          <cell r="AJ47">
            <v>369818000</v>
          </cell>
          <cell r="AK47" t="str">
            <v>○</v>
          </cell>
          <cell r="AL47" t="str">
            <v>○</v>
          </cell>
          <cell r="AM47" t="str">
            <v>×</v>
          </cell>
          <cell r="AN47" t="str">
            <v>○</v>
          </cell>
          <cell r="AO47" t="str">
            <v/>
          </cell>
          <cell r="AP47" t="str">
            <v>10</v>
          </cell>
          <cell r="AQ47" t="str">
            <v>10</v>
          </cell>
          <cell r="AR47" t="str">
            <v>Ｂ型</v>
          </cell>
          <cell r="AS47">
            <v>4</v>
          </cell>
          <cell r="AT47">
            <v>4.8</v>
          </cell>
          <cell r="AU47">
            <v>19408130</v>
          </cell>
          <cell r="AV47">
            <v>15044130</v>
          </cell>
          <cell r="AW47" t="str">
            <v>昭和４８</v>
          </cell>
          <cell r="AX47">
            <v>27013</v>
          </cell>
          <cell r="AY47">
            <v>27013</v>
          </cell>
          <cell r="AZ47" t="str">
            <v>2</v>
          </cell>
          <cell r="BA47" t="str">
            <v>2</v>
          </cell>
          <cell r="BB47">
            <v>3</v>
          </cell>
          <cell r="BC47" t="str">
            <v>2</v>
          </cell>
          <cell r="BD47">
            <v>221027013</v>
          </cell>
          <cell r="BE47" t="str">
            <v>Ｂ型</v>
          </cell>
          <cell r="BF47" t="str">
            <v>2</v>
          </cell>
          <cell r="BG47">
            <v>221027013</v>
          </cell>
          <cell r="BH47">
            <v>24.5</v>
          </cell>
          <cell r="BI47" t="str">
            <v>関西医科大学付属病院付設保育所</v>
          </cell>
        </row>
        <row r="48">
          <cell r="A48" t="str">
            <v>社会福祉法人枚方療育園</v>
          </cell>
          <cell r="B48" t="str">
            <v>社福</v>
          </cell>
          <cell r="C48" t="str">
            <v>S54</v>
          </cell>
          <cell r="D48">
            <v>4</v>
          </cell>
          <cell r="E48">
            <v>1</v>
          </cell>
          <cell r="F48">
            <v>4000000</v>
          </cell>
          <cell r="G48">
            <v>2805000</v>
          </cell>
          <cell r="H48">
            <v>31195000</v>
          </cell>
          <cell r="I48">
            <v>0</v>
          </cell>
          <cell r="J48">
            <v>38000000</v>
          </cell>
          <cell r="K48">
            <v>30940000</v>
          </cell>
          <cell r="L48">
            <v>7060000</v>
          </cell>
          <cell r="M48">
            <v>38000000</v>
          </cell>
          <cell r="N48">
            <v>0</v>
          </cell>
          <cell r="O48">
            <v>8</v>
          </cell>
          <cell r="P48">
            <v>0</v>
          </cell>
          <cell r="Q48">
            <v>8</v>
          </cell>
          <cell r="R48" t="str">
            <v>直</v>
          </cell>
          <cell r="S48">
            <v>10.5</v>
          </cell>
          <cell r="T48">
            <v>0</v>
          </cell>
          <cell r="U48">
            <v>13500</v>
          </cell>
          <cell r="V48">
            <v>13500</v>
          </cell>
          <cell r="W48">
            <v>6</v>
          </cell>
          <cell r="X48">
            <v>10</v>
          </cell>
          <cell r="Y48">
            <v>1</v>
          </cell>
          <cell r="Z48">
            <v>1</v>
          </cell>
          <cell r="AA48">
            <v>18</v>
          </cell>
          <cell r="AB48">
            <v>971283000</v>
          </cell>
          <cell r="AC48">
            <v>1435749000</v>
          </cell>
          <cell r="AD48">
            <v>0</v>
          </cell>
          <cell r="AE48">
            <v>2407032000</v>
          </cell>
          <cell r="AF48">
            <v>2408824000</v>
          </cell>
          <cell r="AG48">
            <v>0</v>
          </cell>
          <cell r="AH48">
            <v>0</v>
          </cell>
          <cell r="AI48">
            <v>2408824000</v>
          </cell>
          <cell r="AJ48">
            <v>-1792000</v>
          </cell>
          <cell r="AK48" t="str">
            <v>○</v>
          </cell>
          <cell r="AL48" t="str">
            <v/>
          </cell>
          <cell r="AM48" t="str">
            <v>11</v>
          </cell>
          <cell r="AN48" t="str">
            <v>○</v>
          </cell>
          <cell r="AO48" t="str">
            <v/>
          </cell>
          <cell r="AP48" t="str">
            <v>11</v>
          </cell>
          <cell r="AQ48" t="str">
            <v>11</v>
          </cell>
          <cell r="AR48" t="str">
            <v>Ｂ型</v>
          </cell>
          <cell r="AS48">
            <v>4</v>
          </cell>
          <cell r="AT48">
            <v>8.6</v>
          </cell>
          <cell r="AU48">
            <v>39671200</v>
          </cell>
          <cell r="AV48">
            <v>34000000</v>
          </cell>
          <cell r="AW48" t="str">
            <v>昭和５４</v>
          </cell>
          <cell r="AX48">
            <v>28946</v>
          </cell>
          <cell r="AY48">
            <v>28946</v>
          </cell>
          <cell r="AZ48">
            <v>221128946</v>
          </cell>
          <cell r="BA48" t="str">
            <v>2</v>
          </cell>
          <cell r="BB48">
            <v>4</v>
          </cell>
          <cell r="BC48" t="str">
            <v>2</v>
          </cell>
          <cell r="BD48">
            <v>221128946</v>
          </cell>
          <cell r="BE48" t="str">
            <v>Ｂ型</v>
          </cell>
          <cell r="BF48" t="str">
            <v>2</v>
          </cell>
          <cell r="BG48">
            <v>221128946</v>
          </cell>
          <cell r="BH48">
            <v>0</v>
          </cell>
          <cell r="BI48" t="str">
            <v>枚方療育園園内保育所</v>
          </cell>
        </row>
        <row r="49">
          <cell r="A49" t="str">
            <v>医療法人仙養会北摂病院</v>
          </cell>
          <cell r="B49" t="str">
            <v>医療法人</v>
          </cell>
          <cell r="C49" t="str">
            <v>S43</v>
          </cell>
          <cell r="D49">
            <v>5</v>
          </cell>
          <cell r="E49">
            <v>1</v>
          </cell>
          <cell r="F49">
            <v>1815000</v>
          </cell>
          <cell r="G49">
            <v>6373000</v>
          </cell>
          <cell r="H49">
            <v>13796000</v>
          </cell>
          <cell r="I49">
            <v>0</v>
          </cell>
          <cell r="J49">
            <v>21984000</v>
          </cell>
          <cell r="K49">
            <v>20574000</v>
          </cell>
          <cell r="L49">
            <v>1410000</v>
          </cell>
          <cell r="M49">
            <v>21984000</v>
          </cell>
          <cell r="N49">
            <v>0</v>
          </cell>
          <cell r="O49">
            <v>6</v>
          </cell>
          <cell r="P49">
            <v>0</v>
          </cell>
          <cell r="Q49">
            <v>6</v>
          </cell>
          <cell r="R49" t="str">
            <v>直</v>
          </cell>
          <cell r="S49">
            <v>24</v>
          </cell>
          <cell r="T49">
            <v>365</v>
          </cell>
          <cell r="U49">
            <v>12000</v>
          </cell>
          <cell r="V49">
            <v>12000</v>
          </cell>
          <cell r="W49">
            <v>2</v>
          </cell>
          <cell r="X49">
            <v>9</v>
          </cell>
          <cell r="Y49">
            <v>3</v>
          </cell>
          <cell r="Z49">
            <v>3</v>
          </cell>
          <cell r="AA49">
            <v>17</v>
          </cell>
          <cell r="AB49">
            <v>2386070000</v>
          </cell>
          <cell r="AC49">
            <v>117018000</v>
          </cell>
          <cell r="AD49">
            <v>0</v>
          </cell>
          <cell r="AE49">
            <v>2503088000</v>
          </cell>
          <cell r="AF49">
            <v>2291532000</v>
          </cell>
          <cell r="AG49">
            <v>171504000</v>
          </cell>
          <cell r="AH49">
            <v>33869000</v>
          </cell>
          <cell r="AI49">
            <v>2496905000</v>
          </cell>
          <cell r="AJ49">
            <v>6183000</v>
          </cell>
          <cell r="AK49" t="str">
            <v>○</v>
          </cell>
          <cell r="AL49" t="str">
            <v>○</v>
          </cell>
          <cell r="AM49" t="str">
            <v>×</v>
          </cell>
          <cell r="AN49" t="str">
            <v>○</v>
          </cell>
          <cell r="AO49" t="str">
            <v/>
          </cell>
          <cell r="AP49" t="str">
            <v>12</v>
          </cell>
          <cell r="AQ49" t="str">
            <v>12</v>
          </cell>
          <cell r="AR49" t="str">
            <v>Ｂ型</v>
          </cell>
          <cell r="AS49">
            <v>4</v>
          </cell>
          <cell r="AT49">
            <v>8.1</v>
          </cell>
          <cell r="AU49">
            <v>32125200</v>
          </cell>
          <cell r="AV49">
            <v>20169000</v>
          </cell>
          <cell r="AW49" t="str">
            <v>昭和４３</v>
          </cell>
          <cell r="AX49">
            <v>24959</v>
          </cell>
          <cell r="AY49">
            <v>24959</v>
          </cell>
          <cell r="AZ49" t="str">
            <v>2</v>
          </cell>
          <cell r="BA49" t="str">
            <v>2</v>
          </cell>
          <cell r="BB49">
            <v>5</v>
          </cell>
          <cell r="BC49" t="str">
            <v>2</v>
          </cell>
          <cell r="BD49">
            <v>221224959</v>
          </cell>
          <cell r="BE49" t="str">
            <v>Ｂ型</v>
          </cell>
          <cell r="BF49" t="str">
            <v>2</v>
          </cell>
          <cell r="BG49">
            <v>221224959</v>
          </cell>
          <cell r="BH49">
            <v>0.3</v>
          </cell>
          <cell r="BI49" t="str">
            <v>北摂病院院内保育所</v>
          </cell>
        </row>
        <row r="50">
          <cell r="A50" t="str">
            <v>医療法人寺西報恩会長吉総合病院</v>
          </cell>
          <cell r="B50" t="str">
            <v>医療法人</v>
          </cell>
          <cell r="C50" t="str">
            <v>S43</v>
          </cell>
          <cell r="D50">
            <v>7</v>
          </cell>
          <cell r="E50">
            <v>1</v>
          </cell>
          <cell r="F50">
            <v>2880400</v>
          </cell>
          <cell r="G50">
            <v>6373000</v>
          </cell>
          <cell r="H50">
            <v>34508265</v>
          </cell>
          <cell r="I50">
            <v>0</v>
          </cell>
          <cell r="J50">
            <v>43761665</v>
          </cell>
          <cell r="K50">
            <v>37068499</v>
          </cell>
          <cell r="L50">
            <v>6693166</v>
          </cell>
          <cell r="M50">
            <v>43761665</v>
          </cell>
          <cell r="N50">
            <v>0</v>
          </cell>
          <cell r="O50">
            <v>8</v>
          </cell>
          <cell r="P50">
            <v>0</v>
          </cell>
          <cell r="Q50">
            <v>8</v>
          </cell>
          <cell r="R50" t="str">
            <v>直</v>
          </cell>
          <cell r="S50">
            <v>24</v>
          </cell>
          <cell r="T50">
            <v>365</v>
          </cell>
          <cell r="U50">
            <v>6500</v>
          </cell>
          <cell r="V50">
            <v>6500</v>
          </cell>
          <cell r="W50">
            <v>4</v>
          </cell>
          <cell r="X50">
            <v>19</v>
          </cell>
          <cell r="Y50">
            <v>10</v>
          </cell>
          <cell r="Z50">
            <v>15</v>
          </cell>
          <cell r="AA50">
            <v>48</v>
          </cell>
          <cell r="AB50">
            <v>4143618222</v>
          </cell>
          <cell r="AC50">
            <v>140048430</v>
          </cell>
          <cell r="AD50">
            <v>0</v>
          </cell>
          <cell r="AE50">
            <v>4283666652</v>
          </cell>
          <cell r="AF50">
            <v>4030544475</v>
          </cell>
          <cell r="AG50">
            <v>119677008</v>
          </cell>
          <cell r="AH50">
            <v>1579782</v>
          </cell>
          <cell r="AI50">
            <v>4151801265</v>
          </cell>
          <cell r="AJ50">
            <v>131865387</v>
          </cell>
          <cell r="AK50" t="str">
            <v>○</v>
          </cell>
          <cell r="AL50" t="str">
            <v>○</v>
          </cell>
          <cell r="AM50" t="str">
            <v>×</v>
          </cell>
          <cell r="AN50" t="str">
            <v>○</v>
          </cell>
          <cell r="AO50" t="str">
            <v/>
          </cell>
          <cell r="AP50" t="str">
            <v>12</v>
          </cell>
          <cell r="AQ50" t="str">
            <v>12</v>
          </cell>
          <cell r="AR50" t="str">
            <v>Ｂ型</v>
          </cell>
          <cell r="AS50">
            <v>4</v>
          </cell>
          <cell r="AT50">
            <v>22.9</v>
          </cell>
          <cell r="AU50">
            <v>93529966</v>
          </cell>
          <cell r="AV50">
            <v>40881265</v>
          </cell>
          <cell r="AW50" t="str">
            <v>昭和４３</v>
          </cell>
          <cell r="AX50">
            <v>25020</v>
          </cell>
          <cell r="AY50">
            <v>25020</v>
          </cell>
          <cell r="AZ50" t="str">
            <v>2</v>
          </cell>
          <cell r="BA50" t="str">
            <v>2</v>
          </cell>
          <cell r="BB50">
            <v>6</v>
          </cell>
          <cell r="BC50" t="str">
            <v>2</v>
          </cell>
          <cell r="BD50">
            <v>221225020</v>
          </cell>
          <cell r="BE50" t="str">
            <v>Ｂ型</v>
          </cell>
          <cell r="BF50" t="str">
            <v>2</v>
          </cell>
          <cell r="BG50">
            <v>221225020</v>
          </cell>
          <cell r="BH50">
            <v>3.2</v>
          </cell>
          <cell r="BI50" t="str">
            <v>長吉総合病院保育所</v>
          </cell>
        </row>
        <row r="51">
          <cell r="A51" t="str">
            <v>医療法人恒昭会藍野病院</v>
          </cell>
          <cell r="B51" t="str">
            <v>医療法人</v>
          </cell>
          <cell r="C51" t="str">
            <v>S43</v>
          </cell>
          <cell r="D51">
            <v>8</v>
          </cell>
          <cell r="E51">
            <v>1</v>
          </cell>
          <cell r="F51">
            <v>6050000</v>
          </cell>
          <cell r="G51">
            <v>2805000</v>
          </cell>
          <cell r="H51">
            <v>25478000</v>
          </cell>
          <cell r="I51">
            <v>0</v>
          </cell>
          <cell r="J51">
            <v>34333000</v>
          </cell>
          <cell r="K51">
            <v>31000000</v>
          </cell>
          <cell r="L51">
            <v>3333000</v>
          </cell>
          <cell r="M51">
            <v>34333000</v>
          </cell>
          <cell r="N51">
            <v>0</v>
          </cell>
          <cell r="O51">
            <v>7</v>
          </cell>
          <cell r="P51">
            <v>0</v>
          </cell>
          <cell r="Q51">
            <v>7</v>
          </cell>
          <cell r="R51" t="str">
            <v>○</v>
          </cell>
          <cell r="S51">
            <v>10.083</v>
          </cell>
          <cell r="T51">
            <v>24</v>
          </cell>
          <cell r="U51">
            <v>23659</v>
          </cell>
          <cell r="V51">
            <v>23659</v>
          </cell>
          <cell r="W51">
            <v>5</v>
          </cell>
          <cell r="X51">
            <v>4</v>
          </cell>
          <cell r="Y51">
            <v>1</v>
          </cell>
          <cell r="Z51">
            <v>0</v>
          </cell>
          <cell r="AA51">
            <v>10</v>
          </cell>
          <cell r="AB51">
            <v>13864776000</v>
          </cell>
          <cell r="AC51">
            <v>1110228000</v>
          </cell>
          <cell r="AD51">
            <v>675688000</v>
          </cell>
          <cell r="AE51">
            <v>15650692000</v>
          </cell>
          <cell r="AF51">
            <v>12765224000</v>
          </cell>
          <cell r="AG51">
            <v>494034000</v>
          </cell>
          <cell r="AH51">
            <v>2383540000</v>
          </cell>
          <cell r="AI51">
            <v>15642798000</v>
          </cell>
          <cell r="AJ51">
            <v>7894000</v>
          </cell>
          <cell r="AK51" t="str">
            <v>○</v>
          </cell>
          <cell r="AL51" t="str">
            <v/>
          </cell>
          <cell r="AM51" t="str">
            <v>12</v>
          </cell>
          <cell r="AN51" t="str">
            <v>○</v>
          </cell>
          <cell r="AO51" t="str">
            <v/>
          </cell>
          <cell r="AP51" t="str">
            <v>12</v>
          </cell>
          <cell r="AQ51" t="str">
            <v>12</v>
          </cell>
          <cell r="AR51" t="str">
            <v>Ｂ型</v>
          </cell>
          <cell r="AS51">
            <v>4</v>
          </cell>
          <cell r="AT51">
            <v>4.8</v>
          </cell>
          <cell r="AU51">
            <v>21534600</v>
          </cell>
          <cell r="AV51">
            <v>15484600</v>
          </cell>
          <cell r="AW51" t="str">
            <v>昭和４３</v>
          </cell>
          <cell r="AX51">
            <v>25051</v>
          </cell>
          <cell r="AY51">
            <v>25051</v>
          </cell>
          <cell r="AZ51">
            <v>221225051</v>
          </cell>
          <cell r="BA51" t="str">
            <v>2</v>
          </cell>
          <cell r="BB51">
            <v>7</v>
          </cell>
          <cell r="BC51" t="str">
            <v>2</v>
          </cell>
          <cell r="BD51">
            <v>221225051</v>
          </cell>
          <cell r="BE51" t="str">
            <v>Ｂ型</v>
          </cell>
          <cell r="BF51" t="str">
            <v>2</v>
          </cell>
          <cell r="BG51">
            <v>221225051</v>
          </cell>
          <cell r="BH51">
            <v>0.5</v>
          </cell>
          <cell r="BI51" t="str">
            <v>藍野病院あいのひまわり園</v>
          </cell>
        </row>
        <row r="52">
          <cell r="A52" t="str">
            <v>医療法人協仁会小松病院</v>
          </cell>
          <cell r="B52" t="str">
            <v>医療法人</v>
          </cell>
          <cell r="C52" t="str">
            <v>S43</v>
          </cell>
          <cell r="D52">
            <v>11</v>
          </cell>
          <cell r="E52">
            <v>1</v>
          </cell>
          <cell r="F52">
            <v>1050000</v>
          </cell>
          <cell r="G52">
            <v>6373000</v>
          </cell>
          <cell r="H52">
            <v>9202000</v>
          </cell>
          <cell r="I52">
            <v>300000</v>
          </cell>
          <cell r="J52">
            <v>16925000</v>
          </cell>
          <cell r="K52">
            <v>15120000</v>
          </cell>
          <cell r="L52">
            <v>1805000</v>
          </cell>
          <cell r="M52">
            <v>16925000</v>
          </cell>
          <cell r="N52">
            <v>0</v>
          </cell>
          <cell r="O52">
            <v>1</v>
          </cell>
          <cell r="P52">
            <v>9</v>
          </cell>
          <cell r="Q52">
            <v>6.5</v>
          </cell>
          <cell r="R52" t="str">
            <v>直</v>
          </cell>
          <cell r="S52">
            <v>24</v>
          </cell>
          <cell r="T52">
            <v>365</v>
          </cell>
          <cell r="U52">
            <v>8000</v>
          </cell>
          <cell r="V52">
            <v>8000</v>
          </cell>
          <cell r="W52">
            <v>5</v>
          </cell>
          <cell r="X52">
            <v>2</v>
          </cell>
          <cell r="Y52">
            <v>1</v>
          </cell>
          <cell r="Z52">
            <v>0</v>
          </cell>
          <cell r="AA52">
            <v>8</v>
          </cell>
          <cell r="AB52">
            <v>2834454000</v>
          </cell>
          <cell r="AC52">
            <v>84486000</v>
          </cell>
          <cell r="AD52">
            <v>72985000</v>
          </cell>
          <cell r="AE52">
            <v>2991925000</v>
          </cell>
          <cell r="AF52">
            <v>2902083000</v>
          </cell>
          <cell r="AG52">
            <v>67988000</v>
          </cell>
          <cell r="AH52">
            <v>18600000</v>
          </cell>
          <cell r="AI52">
            <v>2988671000</v>
          </cell>
          <cell r="AJ52">
            <v>3254000</v>
          </cell>
          <cell r="AK52" t="str">
            <v>○</v>
          </cell>
          <cell r="AL52" t="str">
            <v/>
          </cell>
          <cell r="AM52" t="str">
            <v>12</v>
          </cell>
          <cell r="AN52" t="str">
            <v>○</v>
          </cell>
          <cell r="AO52" t="str">
            <v/>
          </cell>
          <cell r="AP52" t="str">
            <v>12</v>
          </cell>
          <cell r="AQ52" t="str">
            <v>12</v>
          </cell>
          <cell r="AR52" t="str">
            <v>Ｂ型</v>
          </cell>
          <cell r="AS52">
            <v>4</v>
          </cell>
          <cell r="AT52">
            <v>4</v>
          </cell>
          <cell r="AU52">
            <v>16973000</v>
          </cell>
          <cell r="AV52">
            <v>15575000</v>
          </cell>
          <cell r="AW52" t="str">
            <v>昭和４３</v>
          </cell>
          <cell r="AX52">
            <v>25143</v>
          </cell>
          <cell r="AY52">
            <v>25143</v>
          </cell>
          <cell r="AZ52">
            <v>221225143</v>
          </cell>
          <cell r="BA52" t="str">
            <v>2</v>
          </cell>
          <cell r="BB52">
            <v>8</v>
          </cell>
          <cell r="BC52" t="str">
            <v>2</v>
          </cell>
          <cell r="BD52">
            <v>221225143</v>
          </cell>
          <cell r="BE52" t="str">
            <v>Ａ型</v>
          </cell>
          <cell r="BF52" t="str">
            <v>1</v>
          </cell>
          <cell r="BG52">
            <v>211225143</v>
          </cell>
          <cell r="BH52">
            <v>0.2</v>
          </cell>
          <cell r="BI52" t="str">
            <v>小松病院こばと保育所</v>
          </cell>
        </row>
        <row r="53">
          <cell r="A53" t="str">
            <v>医療法人光愛会光愛病院</v>
          </cell>
          <cell r="B53" t="str">
            <v>医療法人</v>
          </cell>
          <cell r="C53" t="str">
            <v>S47</v>
          </cell>
          <cell r="D53">
            <v>5</v>
          </cell>
          <cell r="E53">
            <v>1</v>
          </cell>
          <cell r="F53">
            <v>765000</v>
          </cell>
          <cell r="G53">
            <v>3756000</v>
          </cell>
          <cell r="H53">
            <v>15364520</v>
          </cell>
          <cell r="I53">
            <v>200000</v>
          </cell>
          <cell r="J53">
            <v>20085520</v>
          </cell>
          <cell r="K53">
            <v>18922520</v>
          </cell>
          <cell r="L53">
            <v>1163000</v>
          </cell>
          <cell r="M53">
            <v>20085520</v>
          </cell>
          <cell r="N53">
            <v>0</v>
          </cell>
          <cell r="O53">
            <v>4</v>
          </cell>
          <cell r="P53">
            <v>3</v>
          </cell>
          <cell r="Q53">
            <v>5.2</v>
          </cell>
          <cell r="R53" t="str">
            <v>直</v>
          </cell>
          <cell r="S53">
            <v>10</v>
          </cell>
          <cell r="T53">
            <v>96</v>
          </cell>
          <cell r="U53">
            <v>6100</v>
          </cell>
          <cell r="V53">
            <v>6100</v>
          </cell>
          <cell r="W53">
            <v>2</v>
          </cell>
          <cell r="X53">
            <v>11</v>
          </cell>
          <cell r="Y53">
            <v>1</v>
          </cell>
          <cell r="Z53">
            <v>2</v>
          </cell>
          <cell r="AA53">
            <v>16</v>
          </cell>
          <cell r="AB53">
            <v>1265031000</v>
          </cell>
          <cell r="AC53">
            <v>61128000</v>
          </cell>
          <cell r="AD53">
            <v>0</v>
          </cell>
          <cell r="AE53">
            <v>1326159000</v>
          </cell>
          <cell r="AF53">
            <v>1230224000</v>
          </cell>
          <cell r="AG53">
            <v>67364000</v>
          </cell>
          <cell r="AH53">
            <v>0</v>
          </cell>
          <cell r="AI53">
            <v>1297588000</v>
          </cell>
          <cell r="AJ53">
            <v>28571000</v>
          </cell>
          <cell r="AK53" t="str">
            <v>○</v>
          </cell>
          <cell r="AL53" t="str">
            <v/>
          </cell>
          <cell r="AM53" t="str">
            <v>12</v>
          </cell>
          <cell r="AN53" t="str">
            <v>○</v>
          </cell>
          <cell r="AO53" t="str">
            <v/>
          </cell>
          <cell r="AP53" t="str">
            <v>12</v>
          </cell>
          <cell r="AQ53" t="str">
            <v>12</v>
          </cell>
          <cell r="AR53" t="str">
            <v>Ｂ型</v>
          </cell>
          <cell r="AS53">
            <v>4</v>
          </cell>
          <cell r="AT53">
            <v>7.6</v>
          </cell>
          <cell r="AU53">
            <v>29982200</v>
          </cell>
          <cell r="AV53">
            <v>19120520</v>
          </cell>
          <cell r="AW53" t="str">
            <v>昭和４７</v>
          </cell>
          <cell r="AX53">
            <v>26420</v>
          </cell>
          <cell r="AY53">
            <v>26420</v>
          </cell>
          <cell r="AZ53">
            <v>221226420</v>
          </cell>
          <cell r="BA53" t="str">
            <v>2</v>
          </cell>
          <cell r="BB53">
            <v>9</v>
          </cell>
          <cell r="BC53" t="str">
            <v>2</v>
          </cell>
          <cell r="BD53">
            <v>221226420</v>
          </cell>
          <cell r="BE53" t="str">
            <v>Ｂ型</v>
          </cell>
          <cell r="BF53" t="str">
            <v>2</v>
          </cell>
          <cell r="BG53">
            <v>221226420</v>
          </cell>
          <cell r="BH53">
            <v>1.4</v>
          </cell>
          <cell r="BI53" t="str">
            <v>光愛病院さざなみ保育所</v>
          </cell>
        </row>
        <row r="54">
          <cell r="A54" t="str">
            <v>医療法人愛仁会千船病院</v>
          </cell>
          <cell r="B54" t="str">
            <v>医療法人</v>
          </cell>
          <cell r="C54" t="str">
            <v>S48</v>
          </cell>
          <cell r="D54">
            <v>11</v>
          </cell>
          <cell r="E54">
            <v>30</v>
          </cell>
          <cell r="F54">
            <v>4800000</v>
          </cell>
          <cell r="G54">
            <v>6373000</v>
          </cell>
          <cell r="H54">
            <v>27350000</v>
          </cell>
          <cell r="I54">
            <v>0</v>
          </cell>
          <cell r="J54">
            <v>38523000</v>
          </cell>
          <cell r="K54">
            <v>34301000</v>
          </cell>
          <cell r="L54">
            <v>4222000</v>
          </cell>
          <cell r="M54">
            <v>38523000</v>
          </cell>
          <cell r="N54">
            <v>0</v>
          </cell>
          <cell r="O54">
            <v>8</v>
          </cell>
          <cell r="P54">
            <v>0</v>
          </cell>
          <cell r="Q54">
            <v>8</v>
          </cell>
          <cell r="R54" t="str">
            <v>直</v>
          </cell>
          <cell r="S54">
            <v>24</v>
          </cell>
          <cell r="T54">
            <v>365</v>
          </cell>
          <cell r="U54">
            <v>18100</v>
          </cell>
          <cell r="V54">
            <v>18100</v>
          </cell>
          <cell r="W54">
            <v>6</v>
          </cell>
          <cell r="X54">
            <v>12</v>
          </cell>
          <cell r="Y54">
            <v>6</v>
          </cell>
          <cell r="Z54">
            <v>5</v>
          </cell>
          <cell r="AA54">
            <v>29</v>
          </cell>
          <cell r="AB54">
            <v>15812303000</v>
          </cell>
          <cell r="AC54">
            <v>808535000</v>
          </cell>
          <cell r="AD54">
            <v>387974000</v>
          </cell>
          <cell r="AE54">
            <v>17008812000</v>
          </cell>
          <cell r="AF54">
            <v>14731213000</v>
          </cell>
          <cell r="AG54">
            <v>1167539000</v>
          </cell>
          <cell r="AH54">
            <v>444804000</v>
          </cell>
          <cell r="AI54">
            <v>16343556000</v>
          </cell>
          <cell r="AJ54">
            <v>665256000</v>
          </cell>
          <cell r="AK54" t="str">
            <v>○</v>
          </cell>
          <cell r="AL54" t="str">
            <v>○</v>
          </cell>
          <cell r="AM54" t="str">
            <v>×</v>
          </cell>
          <cell r="AN54" t="str">
            <v>○</v>
          </cell>
          <cell r="AO54" t="str">
            <v/>
          </cell>
          <cell r="AP54" t="str">
            <v>12</v>
          </cell>
          <cell r="AQ54" t="str">
            <v>12</v>
          </cell>
          <cell r="AR54" t="str">
            <v>Ｂ型</v>
          </cell>
          <cell r="AS54">
            <v>4</v>
          </cell>
          <cell r="AT54">
            <v>13.8</v>
          </cell>
          <cell r="AU54">
            <v>56551600</v>
          </cell>
          <cell r="AV54">
            <v>33723000</v>
          </cell>
          <cell r="AW54" t="str">
            <v>昭和４８</v>
          </cell>
          <cell r="AX54">
            <v>26998</v>
          </cell>
          <cell r="AY54">
            <v>26998</v>
          </cell>
          <cell r="AZ54" t="str">
            <v>2</v>
          </cell>
          <cell r="BA54" t="str">
            <v>2</v>
          </cell>
          <cell r="BB54">
            <v>10</v>
          </cell>
          <cell r="BC54" t="str">
            <v>2</v>
          </cell>
          <cell r="BD54">
            <v>221226998</v>
          </cell>
          <cell r="BE54" t="str">
            <v>Ｂ型</v>
          </cell>
          <cell r="BF54" t="str">
            <v>2</v>
          </cell>
          <cell r="BG54">
            <v>221226998</v>
          </cell>
          <cell r="BH54">
            <v>19.7</v>
          </cell>
          <cell r="BI54" t="str">
            <v>千船病院保育所</v>
          </cell>
        </row>
        <row r="55">
          <cell r="A55" t="str">
            <v>医療法人（社団）有隣会東大阪病院</v>
          </cell>
          <cell r="B55" t="str">
            <v>医療法人</v>
          </cell>
          <cell r="C55" t="str">
            <v>S49</v>
          </cell>
          <cell r="D55">
            <v>6</v>
          </cell>
          <cell r="E55">
            <v>21</v>
          </cell>
          <cell r="F55">
            <v>4200000</v>
          </cell>
          <cell r="G55">
            <v>3756000</v>
          </cell>
          <cell r="H55">
            <v>16869000</v>
          </cell>
          <cell r="I55">
            <v>0</v>
          </cell>
          <cell r="J55">
            <v>24825000</v>
          </cell>
          <cell r="K55">
            <v>14500000</v>
          </cell>
          <cell r="L55">
            <v>10325000</v>
          </cell>
          <cell r="M55">
            <v>24825000</v>
          </cell>
          <cell r="N55">
            <v>0</v>
          </cell>
          <cell r="O55">
            <v>4</v>
          </cell>
          <cell r="P55">
            <v>1</v>
          </cell>
          <cell r="Q55">
            <v>4.5999999999999996</v>
          </cell>
          <cell r="R55" t="str">
            <v>直</v>
          </cell>
          <cell r="S55">
            <v>10</v>
          </cell>
          <cell r="T55">
            <v>96</v>
          </cell>
          <cell r="U55">
            <v>15000</v>
          </cell>
          <cell r="V55">
            <v>15000</v>
          </cell>
          <cell r="W55">
            <v>3</v>
          </cell>
          <cell r="X55">
            <v>13</v>
          </cell>
          <cell r="Y55">
            <v>6</v>
          </cell>
          <cell r="Z55">
            <v>5</v>
          </cell>
          <cell r="AA55">
            <v>27</v>
          </cell>
          <cell r="AB55">
            <v>2767748000</v>
          </cell>
          <cell r="AC55">
            <v>184440000</v>
          </cell>
          <cell r="AD55">
            <v>0</v>
          </cell>
          <cell r="AE55">
            <v>2952188000</v>
          </cell>
          <cell r="AF55">
            <v>2750685000</v>
          </cell>
          <cell r="AG55">
            <v>532000</v>
          </cell>
          <cell r="AH55">
            <v>0</v>
          </cell>
          <cell r="AI55">
            <v>2751217000</v>
          </cell>
          <cell r="AJ55">
            <v>200971000</v>
          </cell>
          <cell r="AK55" t="str">
            <v>○</v>
          </cell>
          <cell r="AL55" t="str">
            <v>○</v>
          </cell>
          <cell r="AM55" t="str">
            <v>×</v>
          </cell>
          <cell r="AN55" t="str">
            <v>○</v>
          </cell>
          <cell r="AO55" t="str">
            <v/>
          </cell>
          <cell r="AP55" t="str">
            <v>12</v>
          </cell>
          <cell r="AQ55" t="str">
            <v>12</v>
          </cell>
          <cell r="AR55" t="str">
            <v>Ｂ型</v>
          </cell>
          <cell r="AS55">
            <v>4</v>
          </cell>
          <cell r="AT55">
            <v>12.9</v>
          </cell>
          <cell r="AU55">
            <v>59241800</v>
          </cell>
          <cell r="AV55">
            <v>20625000</v>
          </cell>
          <cell r="AW55" t="str">
            <v>昭和４９</v>
          </cell>
          <cell r="AX55">
            <v>27201</v>
          </cell>
          <cell r="AY55">
            <v>27201</v>
          </cell>
          <cell r="AZ55" t="str">
            <v>2</v>
          </cell>
          <cell r="BA55" t="str">
            <v>2</v>
          </cell>
          <cell r="BB55">
            <v>11</v>
          </cell>
          <cell r="BC55" t="str">
            <v>2</v>
          </cell>
          <cell r="BD55">
            <v>221227201</v>
          </cell>
          <cell r="BE55" t="str">
            <v>Ｂ型</v>
          </cell>
          <cell r="BF55" t="str">
            <v>2</v>
          </cell>
          <cell r="BG55">
            <v>221227201</v>
          </cell>
          <cell r="BH55">
            <v>9.6999999999999993</v>
          </cell>
          <cell r="BI55" t="str">
            <v>東大阪病院保育所ひまわり園</v>
          </cell>
        </row>
        <row r="56">
          <cell r="A56" t="str">
            <v>医療法人きっこう会総合病院多根病院</v>
          </cell>
          <cell r="B56" t="str">
            <v>医療法人</v>
          </cell>
          <cell r="C56" t="str">
            <v>S50</v>
          </cell>
          <cell r="D56">
            <v>4</v>
          </cell>
          <cell r="E56">
            <v>1</v>
          </cell>
          <cell r="F56">
            <v>5550000</v>
          </cell>
          <cell r="G56">
            <v>6373000</v>
          </cell>
          <cell r="H56">
            <v>39691600</v>
          </cell>
          <cell r="I56">
            <v>0</v>
          </cell>
          <cell r="J56">
            <v>51614600</v>
          </cell>
          <cell r="K56">
            <v>35659600</v>
          </cell>
          <cell r="L56">
            <v>15955000</v>
          </cell>
          <cell r="M56">
            <v>51614600</v>
          </cell>
          <cell r="N56">
            <v>0</v>
          </cell>
          <cell r="O56">
            <v>10</v>
          </cell>
          <cell r="P56">
            <v>0</v>
          </cell>
          <cell r="Q56">
            <v>10</v>
          </cell>
          <cell r="R56" t="str">
            <v>直</v>
          </cell>
          <cell r="S56">
            <v>24</v>
          </cell>
          <cell r="T56">
            <v>71</v>
          </cell>
          <cell r="U56">
            <v>37185</v>
          </cell>
          <cell r="V56">
            <v>37185</v>
          </cell>
          <cell r="W56">
            <v>4</v>
          </cell>
          <cell r="X56">
            <v>9</v>
          </cell>
          <cell r="Y56">
            <v>6</v>
          </cell>
          <cell r="Z56">
            <v>6</v>
          </cell>
          <cell r="AA56">
            <v>25</v>
          </cell>
          <cell r="AB56">
            <v>9284302000</v>
          </cell>
          <cell r="AC56">
            <v>168460000</v>
          </cell>
          <cell r="AD56">
            <v>309047000</v>
          </cell>
          <cell r="AE56">
            <v>9761809000</v>
          </cell>
          <cell r="AF56">
            <v>8666857000</v>
          </cell>
          <cell r="AG56">
            <v>448535000</v>
          </cell>
          <cell r="AH56">
            <v>315949000</v>
          </cell>
          <cell r="AI56">
            <v>9431341000</v>
          </cell>
          <cell r="AJ56">
            <v>330468000</v>
          </cell>
          <cell r="AK56" t="str">
            <v>○</v>
          </cell>
          <cell r="AL56" t="str">
            <v>○</v>
          </cell>
          <cell r="AM56" t="str">
            <v>×</v>
          </cell>
          <cell r="AN56" t="str">
            <v>○</v>
          </cell>
          <cell r="AO56" t="str">
            <v/>
          </cell>
          <cell r="AP56" t="str">
            <v>12</v>
          </cell>
          <cell r="AQ56" t="str">
            <v>12</v>
          </cell>
          <cell r="AR56" t="str">
            <v>Ｂ型</v>
          </cell>
          <cell r="AS56">
            <v>4</v>
          </cell>
          <cell r="AT56">
            <v>11.9</v>
          </cell>
          <cell r="AU56">
            <v>61079800</v>
          </cell>
          <cell r="AV56">
            <v>46064600</v>
          </cell>
          <cell r="AW56" t="str">
            <v>昭和５０</v>
          </cell>
          <cell r="AX56">
            <v>27485</v>
          </cell>
          <cell r="AY56">
            <v>27485</v>
          </cell>
          <cell r="AZ56" t="str">
            <v>2</v>
          </cell>
          <cell r="BA56" t="str">
            <v>2</v>
          </cell>
          <cell r="BB56">
            <v>12</v>
          </cell>
          <cell r="BC56" t="str">
            <v>2</v>
          </cell>
          <cell r="BD56">
            <v>221227485</v>
          </cell>
          <cell r="BE56" t="str">
            <v>Ｂ型</v>
          </cell>
          <cell r="BF56" t="str">
            <v>2</v>
          </cell>
          <cell r="BG56">
            <v>221227485</v>
          </cell>
          <cell r="BH56">
            <v>7.1</v>
          </cell>
          <cell r="BI56" t="str">
            <v>総合病院多根病院多根保育所</v>
          </cell>
        </row>
        <row r="57">
          <cell r="A57" t="str">
            <v>医療法人宝生会ＰＬ病院</v>
          </cell>
          <cell r="B57" t="str">
            <v>医療法人</v>
          </cell>
          <cell r="C57" t="str">
            <v>S50</v>
          </cell>
          <cell r="D57">
            <v>10</v>
          </cell>
          <cell r="E57">
            <v>1</v>
          </cell>
          <cell r="F57">
            <v>1750000</v>
          </cell>
          <cell r="G57">
            <v>2805000</v>
          </cell>
          <cell r="H57">
            <v>13952000</v>
          </cell>
          <cell r="I57">
            <v>0</v>
          </cell>
          <cell r="J57">
            <v>18507000</v>
          </cell>
          <cell r="K57">
            <v>16968000</v>
          </cell>
          <cell r="L57">
            <v>1539000</v>
          </cell>
          <cell r="M57">
            <v>18507000</v>
          </cell>
          <cell r="N57">
            <v>0</v>
          </cell>
          <cell r="O57">
            <v>4</v>
          </cell>
          <cell r="P57">
            <v>1</v>
          </cell>
          <cell r="Q57">
            <v>4.0999999999999996</v>
          </cell>
          <cell r="R57" t="str">
            <v>直</v>
          </cell>
          <cell r="S57">
            <v>13</v>
          </cell>
          <cell r="T57">
            <v>24</v>
          </cell>
          <cell r="U57">
            <v>6100</v>
          </cell>
          <cell r="V57">
            <v>6100</v>
          </cell>
          <cell r="W57">
            <v>1</v>
          </cell>
          <cell r="X57">
            <v>4</v>
          </cell>
          <cell r="Y57">
            <v>4</v>
          </cell>
          <cell r="Z57">
            <v>9</v>
          </cell>
          <cell r="AA57">
            <v>18</v>
          </cell>
          <cell r="AB57">
            <v>5791232820</v>
          </cell>
          <cell r="AC57">
            <v>183004631</v>
          </cell>
          <cell r="AD57">
            <v>0</v>
          </cell>
          <cell r="AE57">
            <v>5974237451</v>
          </cell>
          <cell r="AF57">
            <v>5636115150</v>
          </cell>
          <cell r="AG57">
            <v>207994661</v>
          </cell>
          <cell r="AH57">
            <v>2549182</v>
          </cell>
          <cell r="AI57">
            <v>5846658993</v>
          </cell>
          <cell r="AJ57">
            <v>127578458</v>
          </cell>
          <cell r="AK57" t="str">
            <v>○</v>
          </cell>
          <cell r="AL57" t="str">
            <v>○</v>
          </cell>
          <cell r="AM57" t="str">
            <v>×</v>
          </cell>
          <cell r="AN57" t="str">
            <v>○</v>
          </cell>
          <cell r="AO57" t="str">
            <v/>
          </cell>
          <cell r="AP57" t="str">
            <v>12</v>
          </cell>
          <cell r="AQ57" t="str">
            <v>12</v>
          </cell>
          <cell r="AR57" t="str">
            <v>Ｂ型</v>
          </cell>
          <cell r="AS57">
            <v>4</v>
          </cell>
          <cell r="AT57">
            <v>8.6</v>
          </cell>
          <cell r="AU57">
            <v>34150200</v>
          </cell>
          <cell r="AV57">
            <v>16757000</v>
          </cell>
          <cell r="AW57" t="str">
            <v>昭和５０</v>
          </cell>
          <cell r="AX57">
            <v>27668</v>
          </cell>
          <cell r="AY57">
            <v>27668</v>
          </cell>
          <cell r="AZ57" t="str">
            <v>2</v>
          </cell>
          <cell r="BA57" t="str">
            <v>2</v>
          </cell>
          <cell r="BB57">
            <v>13</v>
          </cell>
          <cell r="BC57" t="str">
            <v>2</v>
          </cell>
          <cell r="BD57">
            <v>221227668</v>
          </cell>
          <cell r="BE57" t="str">
            <v>Ｂ型</v>
          </cell>
          <cell r="BF57" t="str">
            <v>2</v>
          </cell>
          <cell r="BG57">
            <v>221227668</v>
          </cell>
          <cell r="BH57">
            <v>7.6</v>
          </cell>
          <cell r="BI57" t="str">
            <v>ＰＬ病院内保育所</v>
          </cell>
        </row>
        <row r="58">
          <cell r="A58" t="str">
            <v>医療法人大道会大道病院、ボバース記念病院</v>
          </cell>
          <cell r="B58" t="str">
            <v>医療法人</v>
          </cell>
          <cell r="C58" t="str">
            <v>S51</v>
          </cell>
          <cell r="D58">
            <v>2</v>
          </cell>
          <cell r="E58">
            <v>1</v>
          </cell>
          <cell r="F58">
            <v>2667000</v>
          </cell>
          <cell r="G58">
            <v>6373000</v>
          </cell>
          <cell r="H58">
            <v>15108000</v>
          </cell>
          <cell r="I58">
            <v>858000</v>
          </cell>
          <cell r="J58">
            <v>25006000</v>
          </cell>
          <cell r="K58">
            <v>17140000</v>
          </cell>
          <cell r="L58">
            <v>7866000</v>
          </cell>
          <cell r="M58">
            <v>25006000</v>
          </cell>
          <cell r="N58">
            <v>0</v>
          </cell>
          <cell r="O58">
            <v>3</v>
          </cell>
          <cell r="P58">
            <v>3</v>
          </cell>
          <cell r="Q58">
            <v>4.7</v>
          </cell>
          <cell r="R58" t="str">
            <v>直</v>
          </cell>
          <cell r="S58">
            <v>24</v>
          </cell>
          <cell r="T58">
            <v>365</v>
          </cell>
          <cell r="U58" t="str">
            <v>○</v>
          </cell>
          <cell r="V58">
            <v>19060</v>
          </cell>
          <cell r="W58">
            <v>0</v>
          </cell>
          <cell r="X58">
            <v>7</v>
          </cell>
          <cell r="Y58">
            <v>2</v>
          </cell>
          <cell r="Z58">
            <v>2</v>
          </cell>
          <cell r="AA58">
            <v>11</v>
          </cell>
          <cell r="AB58">
            <v>6825919000</v>
          </cell>
          <cell r="AC58">
            <v>184927000</v>
          </cell>
          <cell r="AD58">
            <v>0</v>
          </cell>
          <cell r="AE58">
            <v>7010846000</v>
          </cell>
          <cell r="AF58">
            <v>6332088</v>
          </cell>
          <cell r="AG58">
            <v>83748000</v>
          </cell>
          <cell r="AH58">
            <v>12855000</v>
          </cell>
          <cell r="AI58">
            <v>102935088</v>
          </cell>
          <cell r="AJ58">
            <v>6907910912</v>
          </cell>
          <cell r="AK58" t="str">
            <v>○</v>
          </cell>
          <cell r="AL58" t="str">
            <v>○</v>
          </cell>
          <cell r="AM58" t="str">
            <v/>
          </cell>
          <cell r="AN58" t="str">
            <v>○</v>
          </cell>
          <cell r="AO58" t="str">
            <v/>
          </cell>
          <cell r="AP58" t="str">
            <v>12</v>
          </cell>
          <cell r="AQ58" t="str">
            <v>12</v>
          </cell>
          <cell r="AR58" t="str">
            <v>Ｂ型</v>
          </cell>
          <cell r="AS58">
            <v>4</v>
          </cell>
          <cell r="AT58">
            <v>5.2</v>
          </cell>
          <cell r="AU58">
            <v>27584400</v>
          </cell>
          <cell r="AV58">
            <v>21481000</v>
          </cell>
          <cell r="AW58" t="str">
            <v>昭和５１</v>
          </cell>
          <cell r="AX58">
            <v>27791</v>
          </cell>
          <cell r="AY58">
            <v>27485</v>
          </cell>
          <cell r="AZ58" t="str">
            <v>2</v>
          </cell>
          <cell r="BA58" t="str">
            <v>2</v>
          </cell>
          <cell r="BB58">
            <v>14</v>
          </cell>
          <cell r="BC58" t="str">
            <v>2</v>
          </cell>
          <cell r="BD58">
            <v>221227791</v>
          </cell>
          <cell r="BE58" t="str">
            <v>Ｂ型</v>
          </cell>
          <cell r="BF58" t="str">
            <v>2</v>
          </cell>
          <cell r="BG58">
            <v>221227791</v>
          </cell>
          <cell r="BH58">
            <v>321.5</v>
          </cell>
          <cell r="BI58" t="str">
            <v>医療法人大道会ポッポ保育所</v>
          </cell>
        </row>
        <row r="59">
          <cell r="A59" t="str">
            <v>医療法人徳洲会野崎病院</v>
          </cell>
          <cell r="B59" t="str">
            <v>医療法人</v>
          </cell>
          <cell r="C59" t="str">
            <v>S52</v>
          </cell>
          <cell r="D59">
            <v>3</v>
          </cell>
          <cell r="E59">
            <v>1</v>
          </cell>
          <cell r="F59">
            <v>1816300</v>
          </cell>
          <cell r="G59">
            <v>6373000</v>
          </cell>
          <cell r="H59">
            <v>27449700</v>
          </cell>
          <cell r="I59">
            <v>0</v>
          </cell>
          <cell r="J59">
            <v>35639000</v>
          </cell>
          <cell r="K59">
            <v>32100000</v>
          </cell>
          <cell r="L59">
            <v>3539000</v>
          </cell>
          <cell r="M59">
            <v>35639000</v>
          </cell>
          <cell r="N59">
            <v>0</v>
          </cell>
          <cell r="O59">
            <v>9</v>
          </cell>
          <cell r="P59">
            <v>0</v>
          </cell>
          <cell r="Q59">
            <v>9</v>
          </cell>
          <cell r="R59" t="str">
            <v>直</v>
          </cell>
          <cell r="S59">
            <v>24</v>
          </cell>
          <cell r="T59">
            <v>365</v>
          </cell>
          <cell r="U59">
            <v>10000</v>
          </cell>
          <cell r="V59">
            <v>10000</v>
          </cell>
          <cell r="W59">
            <v>0</v>
          </cell>
          <cell r="X59">
            <v>10</v>
          </cell>
          <cell r="Y59">
            <v>4</v>
          </cell>
          <cell r="Z59">
            <v>7</v>
          </cell>
          <cell r="AA59">
            <v>21</v>
          </cell>
          <cell r="AB59">
            <v>204624240</v>
          </cell>
          <cell r="AC59">
            <v>10202286</v>
          </cell>
          <cell r="AD59">
            <v>143749</v>
          </cell>
          <cell r="AE59">
            <v>214970275</v>
          </cell>
          <cell r="AF59">
            <v>163082380</v>
          </cell>
          <cell r="AG59">
            <v>976970</v>
          </cell>
          <cell r="AH59">
            <v>0</v>
          </cell>
          <cell r="AI59">
            <v>164059350</v>
          </cell>
          <cell r="AJ59">
            <v>50910925</v>
          </cell>
          <cell r="AK59" t="str">
            <v>○</v>
          </cell>
          <cell r="AL59" t="str">
            <v/>
          </cell>
          <cell r="AM59" t="str">
            <v>12</v>
          </cell>
          <cell r="AN59" t="str">
            <v>○</v>
          </cell>
          <cell r="AO59" t="str">
            <v/>
          </cell>
          <cell r="AP59" t="str">
            <v>12</v>
          </cell>
          <cell r="AQ59" t="str">
            <v>12</v>
          </cell>
          <cell r="AR59" t="str">
            <v>Ｂ型</v>
          </cell>
          <cell r="AS59">
            <v>4</v>
          </cell>
          <cell r="AT59">
            <v>10</v>
          </cell>
          <cell r="AU59">
            <v>41459000</v>
          </cell>
          <cell r="AV59">
            <v>33822700</v>
          </cell>
          <cell r="AW59" t="str">
            <v>昭和５２</v>
          </cell>
          <cell r="AX59">
            <v>28185</v>
          </cell>
          <cell r="AY59">
            <v>27851</v>
          </cell>
          <cell r="AZ59">
            <v>221228185</v>
          </cell>
          <cell r="BA59" t="str">
            <v>2</v>
          </cell>
          <cell r="BB59">
            <v>15</v>
          </cell>
          <cell r="BC59" t="str">
            <v>2</v>
          </cell>
          <cell r="BD59">
            <v>221228185</v>
          </cell>
          <cell r="BE59" t="str">
            <v>Ｂ型</v>
          </cell>
          <cell r="BF59" t="str">
            <v>2</v>
          </cell>
          <cell r="BG59">
            <v>221228185</v>
          </cell>
          <cell r="BH59">
            <v>1.5</v>
          </cell>
          <cell r="BI59" t="str">
            <v>野崎病院保育所</v>
          </cell>
        </row>
        <row r="60">
          <cell r="A60" t="str">
            <v>医療法人弘雅会寺方生野病院</v>
          </cell>
          <cell r="B60" t="str">
            <v>医療法人</v>
          </cell>
          <cell r="C60" t="str">
            <v>S52</v>
          </cell>
          <cell r="D60">
            <v>4</v>
          </cell>
          <cell r="E60">
            <v>1</v>
          </cell>
          <cell r="F60">
            <v>2000000</v>
          </cell>
          <cell r="G60">
            <v>3756000</v>
          </cell>
          <cell r="H60">
            <v>13914000</v>
          </cell>
          <cell r="I60">
            <v>0</v>
          </cell>
          <cell r="J60">
            <v>19670000</v>
          </cell>
          <cell r="K60">
            <v>19500000</v>
          </cell>
          <cell r="L60">
            <v>170000</v>
          </cell>
          <cell r="M60">
            <v>19670000</v>
          </cell>
          <cell r="N60">
            <v>0</v>
          </cell>
          <cell r="O60">
            <v>5</v>
          </cell>
          <cell r="P60">
            <v>0</v>
          </cell>
          <cell r="Q60">
            <v>5</v>
          </cell>
          <cell r="R60" t="str">
            <v>直</v>
          </cell>
          <cell r="S60">
            <v>10</v>
          </cell>
          <cell r="T60">
            <v>96</v>
          </cell>
          <cell r="U60">
            <v>10000</v>
          </cell>
          <cell r="V60">
            <v>10000</v>
          </cell>
          <cell r="W60">
            <v>2</v>
          </cell>
          <cell r="X60">
            <v>4</v>
          </cell>
          <cell r="Y60">
            <v>1</v>
          </cell>
          <cell r="Z60">
            <v>5</v>
          </cell>
          <cell r="AA60">
            <v>12</v>
          </cell>
          <cell r="AB60">
            <v>2259073209</v>
          </cell>
          <cell r="AC60">
            <v>20284124</v>
          </cell>
          <cell r="AD60">
            <v>1033471975</v>
          </cell>
          <cell r="AE60">
            <v>3312829308</v>
          </cell>
          <cell r="AF60">
            <v>2812433441</v>
          </cell>
          <cell r="AG60">
            <v>94117500</v>
          </cell>
          <cell r="AH60">
            <v>691113685</v>
          </cell>
          <cell r="AI60">
            <v>3597664626</v>
          </cell>
          <cell r="AJ60">
            <v>-284835318</v>
          </cell>
          <cell r="AK60" t="str">
            <v>○</v>
          </cell>
          <cell r="AL60" t="str">
            <v/>
          </cell>
          <cell r="AM60" t="str">
            <v>12</v>
          </cell>
          <cell r="AN60" t="str">
            <v>○</v>
          </cell>
          <cell r="AO60" t="str">
            <v/>
          </cell>
          <cell r="AP60" t="str">
            <v>12</v>
          </cell>
          <cell r="AQ60" t="str">
            <v>12</v>
          </cell>
          <cell r="AR60" t="str">
            <v>Ｂ型</v>
          </cell>
          <cell r="AS60">
            <v>4</v>
          </cell>
          <cell r="AT60">
            <v>5.7</v>
          </cell>
          <cell r="AU60">
            <v>21784400</v>
          </cell>
          <cell r="AV60">
            <v>17670000</v>
          </cell>
          <cell r="AW60" t="str">
            <v>2</v>
          </cell>
          <cell r="AX60">
            <v>28216</v>
          </cell>
          <cell r="AY60">
            <v>28216</v>
          </cell>
          <cell r="AZ60" t="str">
            <v>医療法人福徳医学会福徳医学会病院より変更</v>
          </cell>
          <cell r="BA60" t="str">
            <v>2</v>
          </cell>
          <cell r="BB60">
            <v>16</v>
          </cell>
          <cell r="BC60" t="str">
            <v>2</v>
          </cell>
          <cell r="BD60">
            <v>221228216</v>
          </cell>
          <cell r="BE60" t="str">
            <v>Ｂ型</v>
          </cell>
          <cell r="BF60" t="str">
            <v>2</v>
          </cell>
          <cell r="BG60">
            <v>221228216</v>
          </cell>
          <cell r="BH60">
            <v>-16.100000000000001</v>
          </cell>
          <cell r="BI60" t="str">
            <v>寺方生野病院保育室</v>
          </cell>
        </row>
        <row r="61">
          <cell r="A61" t="str">
            <v>医療法人蒼龍会井上病院</v>
          </cell>
          <cell r="B61" t="str">
            <v>医療法人</v>
          </cell>
          <cell r="C61" t="str">
            <v>S52</v>
          </cell>
          <cell r="D61">
            <v>6</v>
          </cell>
          <cell r="E61">
            <v>2</v>
          </cell>
          <cell r="F61">
            <v>2400000</v>
          </cell>
          <cell r="G61">
            <v>2805000</v>
          </cell>
          <cell r="H61">
            <v>22013000</v>
          </cell>
          <cell r="I61">
            <v>0</v>
          </cell>
          <cell r="J61">
            <v>27218000</v>
          </cell>
          <cell r="K61">
            <v>15748000</v>
          </cell>
          <cell r="L61">
            <v>11470000</v>
          </cell>
          <cell r="M61">
            <v>27218000</v>
          </cell>
          <cell r="N61">
            <v>0</v>
          </cell>
          <cell r="O61">
            <v>4</v>
          </cell>
          <cell r="P61">
            <v>0</v>
          </cell>
          <cell r="Q61">
            <v>4</v>
          </cell>
          <cell r="R61" t="str">
            <v>○</v>
          </cell>
          <cell r="S61">
            <v>10.5</v>
          </cell>
          <cell r="T61">
            <v>0</v>
          </cell>
          <cell r="U61">
            <v>15960</v>
          </cell>
          <cell r="V61">
            <v>15960</v>
          </cell>
          <cell r="W61">
            <v>1</v>
          </cell>
          <cell r="X61">
            <v>11</v>
          </cell>
          <cell r="Y61">
            <v>0</v>
          </cell>
          <cell r="Z61">
            <v>0</v>
          </cell>
          <cell r="AA61">
            <v>12</v>
          </cell>
          <cell r="AB61">
            <v>6552146000</v>
          </cell>
          <cell r="AC61">
            <v>68576000</v>
          </cell>
          <cell r="AD61">
            <v>111288000</v>
          </cell>
          <cell r="AE61">
            <v>6732010000</v>
          </cell>
          <cell r="AF61">
            <v>6214121000</v>
          </cell>
          <cell r="AG61">
            <v>131761000</v>
          </cell>
          <cell r="AH61">
            <v>143098000</v>
          </cell>
          <cell r="AI61">
            <v>6488980000</v>
          </cell>
          <cell r="AJ61">
            <v>243030000</v>
          </cell>
          <cell r="AK61" t="str">
            <v>○</v>
          </cell>
          <cell r="AL61" t="str">
            <v/>
          </cell>
          <cell r="AM61" t="str">
            <v>12</v>
          </cell>
          <cell r="AN61" t="str">
            <v>○</v>
          </cell>
          <cell r="AO61" t="str">
            <v/>
          </cell>
          <cell r="AP61" t="str">
            <v>12</v>
          </cell>
          <cell r="AQ61" t="str">
            <v>12</v>
          </cell>
          <cell r="AR61" t="str">
            <v>Ｂ型</v>
          </cell>
          <cell r="AS61">
            <v>4</v>
          </cell>
          <cell r="AT61">
            <v>5.7</v>
          </cell>
          <cell r="AU61">
            <v>33084400</v>
          </cell>
          <cell r="AV61">
            <v>24818000</v>
          </cell>
          <cell r="AW61" t="str">
            <v>昭和５２</v>
          </cell>
          <cell r="AX61">
            <v>28278</v>
          </cell>
          <cell r="AY61">
            <v>28278</v>
          </cell>
          <cell r="AZ61">
            <v>221228278</v>
          </cell>
          <cell r="BA61" t="str">
            <v>2</v>
          </cell>
          <cell r="BB61">
            <v>17</v>
          </cell>
          <cell r="BC61" t="str">
            <v>2</v>
          </cell>
          <cell r="BD61">
            <v>221228278</v>
          </cell>
          <cell r="BE61" t="str">
            <v>Ｂ型</v>
          </cell>
          <cell r="BF61" t="str">
            <v>2</v>
          </cell>
          <cell r="BG61">
            <v>221228278</v>
          </cell>
          <cell r="BH61">
            <v>9.6999999999999993</v>
          </cell>
          <cell r="BI61" t="str">
            <v>井上病院託児室</v>
          </cell>
        </row>
        <row r="62">
          <cell r="A62" t="str">
            <v>医療法人愛仁会高槻病院</v>
          </cell>
          <cell r="B62" t="str">
            <v>医療法人</v>
          </cell>
          <cell r="C62" t="str">
            <v>S52</v>
          </cell>
          <cell r="D62">
            <v>10</v>
          </cell>
          <cell r="E62">
            <v>1</v>
          </cell>
          <cell r="F62">
            <v>4500000</v>
          </cell>
          <cell r="G62">
            <v>6373000</v>
          </cell>
          <cell r="H62">
            <v>34047000</v>
          </cell>
          <cell r="I62">
            <v>0</v>
          </cell>
          <cell r="J62">
            <v>44920000</v>
          </cell>
          <cell r="K62">
            <v>35173000</v>
          </cell>
          <cell r="L62">
            <v>9747000</v>
          </cell>
          <cell r="M62">
            <v>44920000</v>
          </cell>
          <cell r="N62">
            <v>0</v>
          </cell>
          <cell r="O62">
            <v>9</v>
          </cell>
          <cell r="P62">
            <v>0</v>
          </cell>
          <cell r="Q62">
            <v>9</v>
          </cell>
          <cell r="R62" t="str">
            <v>直</v>
          </cell>
          <cell r="S62">
            <v>24</v>
          </cell>
          <cell r="T62">
            <v>365</v>
          </cell>
          <cell r="U62">
            <v>16936</v>
          </cell>
          <cell r="V62">
            <v>16936</v>
          </cell>
          <cell r="W62">
            <v>5</v>
          </cell>
          <cell r="X62">
            <v>12</v>
          </cell>
          <cell r="Y62">
            <v>7</v>
          </cell>
          <cell r="Z62">
            <v>5</v>
          </cell>
          <cell r="AA62">
            <v>29</v>
          </cell>
          <cell r="AB62">
            <v>15812303000</v>
          </cell>
          <cell r="AC62">
            <v>808535000</v>
          </cell>
          <cell r="AD62">
            <v>387974000</v>
          </cell>
          <cell r="AE62">
            <v>17008812000</v>
          </cell>
          <cell r="AF62">
            <v>14731214000</v>
          </cell>
          <cell r="AG62">
            <v>1167539000</v>
          </cell>
          <cell r="AH62">
            <v>444804000</v>
          </cell>
          <cell r="AI62">
            <v>16343557000</v>
          </cell>
          <cell r="AJ62">
            <v>665255000</v>
          </cell>
          <cell r="AK62" t="str">
            <v>○</v>
          </cell>
          <cell r="AL62" t="str">
            <v>○</v>
          </cell>
          <cell r="AM62" t="str">
            <v>×</v>
          </cell>
          <cell r="AN62" t="str">
            <v>○</v>
          </cell>
          <cell r="AO62" t="str">
            <v/>
          </cell>
          <cell r="AP62" t="str">
            <v>12</v>
          </cell>
          <cell r="AQ62" t="str">
            <v>12</v>
          </cell>
          <cell r="AR62" t="str">
            <v>Ｂ型</v>
          </cell>
          <cell r="AS62">
            <v>4</v>
          </cell>
          <cell r="AT62">
            <v>13.8</v>
          </cell>
          <cell r="AU62">
            <v>62076600</v>
          </cell>
          <cell r="AV62">
            <v>40420000</v>
          </cell>
          <cell r="AW62" t="str">
            <v>昭和５２</v>
          </cell>
          <cell r="AX62">
            <v>28399</v>
          </cell>
          <cell r="AY62">
            <v>28399</v>
          </cell>
          <cell r="AZ62" t="str">
            <v>2</v>
          </cell>
          <cell r="BA62" t="str">
            <v>2</v>
          </cell>
          <cell r="BB62">
            <v>18</v>
          </cell>
          <cell r="BC62" t="str">
            <v>2</v>
          </cell>
          <cell r="BD62">
            <v>221228399</v>
          </cell>
          <cell r="BE62" t="str">
            <v>Ｂ型</v>
          </cell>
          <cell r="BF62" t="str">
            <v>2</v>
          </cell>
          <cell r="BG62">
            <v>221228399</v>
          </cell>
          <cell r="BH62">
            <v>16.399999999999999</v>
          </cell>
          <cell r="BI62" t="str">
            <v>高槻病院保育所</v>
          </cell>
        </row>
        <row r="63">
          <cell r="A63" t="str">
            <v>医療法人清恵会清恵会病院</v>
          </cell>
          <cell r="B63" t="str">
            <v>医療法人</v>
          </cell>
          <cell r="C63" t="str">
            <v>S53</v>
          </cell>
          <cell r="D63">
            <v>7</v>
          </cell>
          <cell r="E63">
            <v>1</v>
          </cell>
          <cell r="F63">
            <v>1700000</v>
          </cell>
          <cell r="G63">
            <v>6373000</v>
          </cell>
          <cell r="H63">
            <v>18763508</v>
          </cell>
          <cell r="I63">
            <v>0</v>
          </cell>
          <cell r="J63">
            <v>26836508</v>
          </cell>
          <cell r="K63">
            <v>19929429</v>
          </cell>
          <cell r="L63">
            <v>6907079</v>
          </cell>
          <cell r="M63">
            <v>26836508</v>
          </cell>
          <cell r="N63">
            <v>0</v>
          </cell>
          <cell r="O63">
            <v>5</v>
          </cell>
          <cell r="P63">
            <v>5.5</v>
          </cell>
          <cell r="Q63">
            <v>5.5</v>
          </cell>
          <cell r="R63" t="str">
            <v>直</v>
          </cell>
          <cell r="S63">
            <v>24</v>
          </cell>
          <cell r="T63">
            <v>365</v>
          </cell>
          <cell r="U63">
            <v>0</v>
          </cell>
          <cell r="V63">
            <v>7000</v>
          </cell>
          <cell r="W63">
            <v>0</v>
          </cell>
          <cell r="X63">
            <v>6</v>
          </cell>
          <cell r="Y63">
            <v>9</v>
          </cell>
          <cell r="Z63">
            <v>0</v>
          </cell>
          <cell r="AA63">
            <v>15</v>
          </cell>
          <cell r="AB63">
            <v>8662069548</v>
          </cell>
          <cell r="AC63">
            <v>183216199</v>
          </cell>
          <cell r="AD63">
            <v>0</v>
          </cell>
          <cell r="AE63">
            <v>8845285747</v>
          </cell>
          <cell r="AF63">
            <v>8239817686</v>
          </cell>
          <cell r="AG63">
            <v>257493400</v>
          </cell>
          <cell r="AH63">
            <v>11932262</v>
          </cell>
          <cell r="AI63">
            <v>8509243348</v>
          </cell>
          <cell r="AJ63">
            <v>336042399</v>
          </cell>
          <cell r="AK63" t="str">
            <v>○</v>
          </cell>
          <cell r="AL63" t="str">
            <v/>
          </cell>
          <cell r="AM63" t="str">
            <v>×</v>
          </cell>
          <cell r="AN63" t="str">
            <v>○</v>
          </cell>
          <cell r="AO63" t="str">
            <v/>
          </cell>
          <cell r="AP63" t="str">
            <v>12</v>
          </cell>
          <cell r="AQ63" t="str">
            <v>12</v>
          </cell>
          <cell r="AR63" t="str">
            <v>Ｂ型</v>
          </cell>
          <cell r="AS63">
            <v>4</v>
          </cell>
          <cell r="AT63">
            <v>7.1</v>
          </cell>
          <cell r="AU63">
            <v>33830279</v>
          </cell>
          <cell r="AV63">
            <v>25136508</v>
          </cell>
          <cell r="AW63" t="str">
            <v>昭和５３</v>
          </cell>
          <cell r="AX63">
            <v>28672</v>
          </cell>
          <cell r="AY63">
            <v>28672</v>
          </cell>
          <cell r="AZ63">
            <v>221228672</v>
          </cell>
          <cell r="BA63" t="str">
            <v>2</v>
          </cell>
          <cell r="BB63">
            <v>19</v>
          </cell>
          <cell r="BC63" t="str">
            <v>2</v>
          </cell>
          <cell r="BD63">
            <v>221228672</v>
          </cell>
          <cell r="BE63" t="str">
            <v>Ｂ型</v>
          </cell>
          <cell r="BF63" t="str">
            <v>2</v>
          </cell>
          <cell r="BG63">
            <v>221228672</v>
          </cell>
          <cell r="BH63">
            <v>13.3</v>
          </cell>
          <cell r="BI63" t="str">
            <v>清恵会病院ちゅうりっぷ保育園</v>
          </cell>
        </row>
        <row r="64">
          <cell r="A64" t="str">
            <v>医療法人同友会共和病院</v>
          </cell>
          <cell r="B64" t="str">
            <v>医療法人</v>
          </cell>
          <cell r="C64" t="str">
            <v>S53</v>
          </cell>
          <cell r="D64">
            <v>10</v>
          </cell>
          <cell r="E64">
            <v>26</v>
          </cell>
          <cell r="F64">
            <v>1080000</v>
          </cell>
          <cell r="G64">
            <v>2805000</v>
          </cell>
          <cell r="H64">
            <v>6635000</v>
          </cell>
          <cell r="I64">
            <v>0</v>
          </cell>
          <cell r="J64">
            <v>10520000</v>
          </cell>
          <cell r="K64">
            <v>9500000</v>
          </cell>
          <cell r="L64">
            <v>1020000</v>
          </cell>
          <cell r="M64">
            <v>10520000</v>
          </cell>
          <cell r="N64">
            <v>0</v>
          </cell>
          <cell r="O64">
            <v>3</v>
          </cell>
          <cell r="P64">
            <v>2</v>
          </cell>
          <cell r="Q64">
            <v>4.2</v>
          </cell>
          <cell r="R64" t="str">
            <v>○</v>
          </cell>
          <cell r="S64">
            <v>10.5</v>
          </cell>
          <cell r="T64">
            <v>0</v>
          </cell>
          <cell r="U64">
            <v>15000</v>
          </cell>
          <cell r="V64">
            <v>15000</v>
          </cell>
          <cell r="W64">
            <v>2</v>
          </cell>
          <cell r="X64">
            <v>4</v>
          </cell>
          <cell r="Y64">
            <v>0</v>
          </cell>
          <cell r="Z64">
            <v>0</v>
          </cell>
          <cell r="AA64">
            <v>6</v>
          </cell>
          <cell r="AB64">
            <v>2452470000</v>
          </cell>
          <cell r="AC64">
            <v>90476000</v>
          </cell>
          <cell r="AD64">
            <v>0</v>
          </cell>
          <cell r="AE64">
            <v>2542946000</v>
          </cell>
          <cell r="AF64">
            <v>2199383000</v>
          </cell>
          <cell r="AG64">
            <v>145074000</v>
          </cell>
          <cell r="AH64">
            <v>197421000</v>
          </cell>
          <cell r="AI64">
            <v>2541878000</v>
          </cell>
          <cell r="AJ64">
            <v>1068000</v>
          </cell>
          <cell r="AK64" t="str">
            <v>○</v>
          </cell>
          <cell r="AL64" t="str">
            <v>○</v>
          </cell>
          <cell r="AM64" t="str">
            <v>×</v>
          </cell>
          <cell r="AN64" t="str">
            <v>○</v>
          </cell>
          <cell r="AO64" t="str">
            <v/>
          </cell>
          <cell r="AP64" t="str">
            <v>12</v>
          </cell>
          <cell r="AQ64" t="str">
            <v>12</v>
          </cell>
          <cell r="AR64" t="str">
            <v>Ｂ型</v>
          </cell>
          <cell r="AS64">
            <v>4</v>
          </cell>
          <cell r="AT64">
            <v>4</v>
          </cell>
          <cell r="AU64">
            <v>16188000</v>
          </cell>
          <cell r="AV64">
            <v>9440000</v>
          </cell>
          <cell r="AW64" t="str">
            <v>昭和５３</v>
          </cell>
          <cell r="AX64">
            <v>28789</v>
          </cell>
          <cell r="AY64">
            <v>28789</v>
          </cell>
          <cell r="AZ64" t="str">
            <v>2</v>
          </cell>
          <cell r="BA64" t="str">
            <v>2</v>
          </cell>
          <cell r="BB64">
            <v>20</v>
          </cell>
          <cell r="BC64" t="str">
            <v>2</v>
          </cell>
          <cell r="BD64">
            <v>221228789</v>
          </cell>
          <cell r="BE64" t="str">
            <v>Ａ型</v>
          </cell>
          <cell r="BF64" t="str">
            <v>1</v>
          </cell>
          <cell r="BG64">
            <v>211228789</v>
          </cell>
          <cell r="BH64">
            <v>0.1</v>
          </cell>
          <cell r="BI64" t="str">
            <v>共和病院附属保育室</v>
          </cell>
        </row>
        <row r="65">
          <cell r="A65" t="str">
            <v>医療法人春秋会城山病院</v>
          </cell>
          <cell r="B65" t="str">
            <v>医療法人</v>
          </cell>
          <cell r="C65" t="str">
            <v>S53</v>
          </cell>
          <cell r="D65">
            <v>12</v>
          </cell>
          <cell r="E65">
            <v>1</v>
          </cell>
          <cell r="F65">
            <v>7000000</v>
          </cell>
          <cell r="G65">
            <v>5184000</v>
          </cell>
          <cell r="H65">
            <v>23416000</v>
          </cell>
          <cell r="I65">
            <v>0</v>
          </cell>
          <cell r="J65">
            <v>35600000</v>
          </cell>
          <cell r="K65">
            <v>35000000</v>
          </cell>
          <cell r="L65">
            <v>600000</v>
          </cell>
          <cell r="M65">
            <v>35600000</v>
          </cell>
          <cell r="N65">
            <v>0</v>
          </cell>
          <cell r="O65">
            <v>8</v>
          </cell>
          <cell r="P65">
            <v>1</v>
          </cell>
          <cell r="Q65">
            <v>8.9</v>
          </cell>
          <cell r="R65" t="str">
            <v>直</v>
          </cell>
          <cell r="S65">
            <v>24</v>
          </cell>
          <cell r="T65">
            <v>269</v>
          </cell>
          <cell r="U65">
            <v>13000</v>
          </cell>
          <cell r="V65">
            <v>13000</v>
          </cell>
          <cell r="W65">
            <v>10</v>
          </cell>
          <cell r="X65">
            <v>16</v>
          </cell>
          <cell r="Y65">
            <v>5</v>
          </cell>
          <cell r="Z65">
            <v>17</v>
          </cell>
          <cell r="AA65">
            <v>48</v>
          </cell>
          <cell r="AB65">
            <v>4839747000</v>
          </cell>
          <cell r="AC65">
            <v>34453000</v>
          </cell>
          <cell r="AD65">
            <v>0</v>
          </cell>
          <cell r="AE65">
            <v>4874200000</v>
          </cell>
          <cell r="AF65">
            <v>4524822000</v>
          </cell>
          <cell r="AG65">
            <v>283826000</v>
          </cell>
          <cell r="AH65">
            <v>0</v>
          </cell>
          <cell r="AI65">
            <v>4808648000</v>
          </cell>
          <cell r="AJ65">
            <v>65552000</v>
          </cell>
          <cell r="AK65" t="str">
            <v>○</v>
          </cell>
          <cell r="AL65" t="str">
            <v>○</v>
          </cell>
          <cell r="AM65" t="str">
            <v>×</v>
          </cell>
          <cell r="AN65" t="str">
            <v>○</v>
          </cell>
          <cell r="AO65" t="str">
            <v/>
          </cell>
          <cell r="AP65" t="str">
            <v>12</v>
          </cell>
          <cell r="AQ65" t="str">
            <v>12</v>
          </cell>
          <cell r="AR65" t="str">
            <v>Ｂ型</v>
          </cell>
          <cell r="AS65">
            <v>4</v>
          </cell>
          <cell r="AT65">
            <v>22.9</v>
          </cell>
          <cell r="AU65">
            <v>87436800</v>
          </cell>
          <cell r="AV65">
            <v>28600000</v>
          </cell>
          <cell r="AW65" t="str">
            <v>昭和５３</v>
          </cell>
          <cell r="AX65">
            <v>28825</v>
          </cell>
          <cell r="AY65">
            <v>28825</v>
          </cell>
          <cell r="AZ65" t="str">
            <v>2</v>
          </cell>
          <cell r="BA65" t="str">
            <v>2</v>
          </cell>
          <cell r="BB65">
            <v>21</v>
          </cell>
          <cell r="BC65" t="str">
            <v>2</v>
          </cell>
          <cell r="BD65">
            <v>221228825</v>
          </cell>
          <cell r="BE65" t="str">
            <v>Ｂ型</v>
          </cell>
          <cell r="BF65" t="str">
            <v>2</v>
          </cell>
          <cell r="BG65">
            <v>221228825</v>
          </cell>
          <cell r="BH65">
            <v>2.2000000000000002</v>
          </cell>
          <cell r="BI65" t="str">
            <v>城山病院こばと園</v>
          </cell>
        </row>
        <row r="66">
          <cell r="A66" t="str">
            <v>医療法人三世会森本病院</v>
          </cell>
          <cell r="B66" t="str">
            <v>医療法人</v>
          </cell>
          <cell r="C66" t="str">
            <v>S54</v>
          </cell>
          <cell r="D66">
            <v>1</v>
          </cell>
          <cell r="E66">
            <v>29</v>
          </cell>
          <cell r="F66">
            <v>1660000</v>
          </cell>
          <cell r="G66">
            <v>6373000</v>
          </cell>
          <cell r="H66">
            <v>16764000</v>
          </cell>
          <cell r="I66">
            <v>0</v>
          </cell>
          <cell r="J66">
            <v>24797000</v>
          </cell>
          <cell r="K66">
            <v>20350000</v>
          </cell>
          <cell r="L66">
            <v>4447000</v>
          </cell>
          <cell r="M66">
            <v>24797000</v>
          </cell>
          <cell r="N66">
            <v>0</v>
          </cell>
          <cell r="O66">
            <v>7</v>
          </cell>
          <cell r="P66">
            <v>0</v>
          </cell>
          <cell r="Q66">
            <v>7</v>
          </cell>
          <cell r="R66" t="str">
            <v>直</v>
          </cell>
          <cell r="S66">
            <v>24</v>
          </cell>
          <cell r="T66">
            <v>365</v>
          </cell>
          <cell r="U66">
            <v>10000</v>
          </cell>
          <cell r="V66">
            <v>10000</v>
          </cell>
          <cell r="W66">
            <v>2</v>
          </cell>
          <cell r="X66">
            <v>4</v>
          </cell>
          <cell r="Y66">
            <v>4</v>
          </cell>
          <cell r="Z66">
            <v>3</v>
          </cell>
          <cell r="AA66">
            <v>13</v>
          </cell>
          <cell r="AB66">
            <v>655704000</v>
          </cell>
          <cell r="AC66">
            <v>10987000</v>
          </cell>
          <cell r="AD66">
            <v>0</v>
          </cell>
          <cell r="AE66">
            <v>666691000</v>
          </cell>
          <cell r="AF66">
            <v>562698000</v>
          </cell>
          <cell r="AG66">
            <v>2879000</v>
          </cell>
          <cell r="AH66">
            <v>5352000</v>
          </cell>
          <cell r="AI66">
            <v>570929000</v>
          </cell>
          <cell r="AJ66">
            <v>95762000</v>
          </cell>
          <cell r="AK66" t="str">
            <v>○</v>
          </cell>
          <cell r="AL66" t="str">
            <v>○</v>
          </cell>
          <cell r="AM66" t="str">
            <v>×</v>
          </cell>
          <cell r="AN66" t="str">
            <v>○</v>
          </cell>
          <cell r="AO66" t="str">
            <v/>
          </cell>
          <cell r="AP66" t="str">
            <v>12</v>
          </cell>
          <cell r="AQ66" t="str">
            <v>12</v>
          </cell>
          <cell r="AR66" t="str">
            <v>Ｂ型</v>
          </cell>
          <cell r="AS66">
            <v>4</v>
          </cell>
          <cell r="AT66">
            <v>6.2</v>
          </cell>
          <cell r="AU66">
            <v>27957400</v>
          </cell>
          <cell r="AV66">
            <v>23137000</v>
          </cell>
          <cell r="AW66" t="str">
            <v>昭和５４</v>
          </cell>
          <cell r="AX66">
            <v>28884</v>
          </cell>
          <cell r="AY66">
            <v>28581</v>
          </cell>
          <cell r="AZ66" t="str">
            <v>2</v>
          </cell>
          <cell r="BA66" t="str">
            <v>2</v>
          </cell>
          <cell r="BB66">
            <v>22</v>
          </cell>
          <cell r="BC66" t="str">
            <v>2</v>
          </cell>
          <cell r="BD66">
            <v>221228884</v>
          </cell>
          <cell r="BE66" t="str">
            <v>Ｂ型</v>
          </cell>
          <cell r="BF66" t="str">
            <v>2</v>
          </cell>
          <cell r="BG66">
            <v>221228884</v>
          </cell>
          <cell r="BH66">
            <v>4.0999999999999996</v>
          </cell>
          <cell r="BI66" t="str">
            <v>森本病院保育所</v>
          </cell>
        </row>
        <row r="67">
          <cell r="A67" t="str">
            <v>医療法人（社団）有恵会有澤総合病院</v>
          </cell>
          <cell r="B67" t="str">
            <v>医療法人</v>
          </cell>
          <cell r="C67" t="str">
            <v>S54</v>
          </cell>
          <cell r="D67">
            <v>2</v>
          </cell>
          <cell r="E67">
            <v>1</v>
          </cell>
          <cell r="F67">
            <v>1200000</v>
          </cell>
          <cell r="G67">
            <v>3756000</v>
          </cell>
          <cell r="H67">
            <v>10579000</v>
          </cell>
          <cell r="I67">
            <v>0</v>
          </cell>
          <cell r="J67">
            <v>15535000</v>
          </cell>
          <cell r="K67">
            <v>14900000</v>
          </cell>
          <cell r="L67">
            <v>635000</v>
          </cell>
          <cell r="M67">
            <v>15535000</v>
          </cell>
          <cell r="N67">
            <v>0</v>
          </cell>
          <cell r="O67">
            <v>4</v>
          </cell>
          <cell r="P67">
            <v>0</v>
          </cell>
          <cell r="Q67">
            <v>4</v>
          </cell>
          <cell r="R67" t="str">
            <v>直</v>
          </cell>
          <cell r="S67">
            <v>10</v>
          </cell>
          <cell r="T67">
            <v>96</v>
          </cell>
          <cell r="U67">
            <v>20000</v>
          </cell>
          <cell r="V67">
            <v>20000</v>
          </cell>
          <cell r="W67">
            <v>1</v>
          </cell>
          <cell r="X67">
            <v>3</v>
          </cell>
          <cell r="Y67">
            <v>8</v>
          </cell>
          <cell r="Z67">
            <v>11</v>
          </cell>
          <cell r="AA67">
            <v>23</v>
          </cell>
          <cell r="AB67">
            <v>2990645000</v>
          </cell>
          <cell r="AC67">
            <v>54990000</v>
          </cell>
          <cell r="AD67">
            <v>0</v>
          </cell>
          <cell r="AE67">
            <v>3045635000</v>
          </cell>
          <cell r="AF67">
            <v>2843354000</v>
          </cell>
          <cell r="AG67">
            <v>16048000</v>
          </cell>
          <cell r="AH67">
            <v>0</v>
          </cell>
          <cell r="AI67">
            <v>2859402000</v>
          </cell>
          <cell r="AJ67">
            <v>186233000</v>
          </cell>
          <cell r="AK67" t="str">
            <v>○</v>
          </cell>
          <cell r="AL67" t="str">
            <v/>
          </cell>
          <cell r="AM67" t="str">
            <v>12</v>
          </cell>
          <cell r="AN67" t="str">
            <v>○</v>
          </cell>
          <cell r="AO67" t="str">
            <v/>
          </cell>
          <cell r="AP67" t="str">
            <v>12</v>
          </cell>
          <cell r="AQ67" t="str">
            <v>12</v>
          </cell>
          <cell r="AR67" t="str">
            <v>Ｂ型</v>
          </cell>
          <cell r="AS67">
            <v>4</v>
          </cell>
          <cell r="AT67">
            <v>11</v>
          </cell>
          <cell r="AU67">
            <v>42347000</v>
          </cell>
          <cell r="AV67">
            <v>14335000</v>
          </cell>
          <cell r="AW67" t="str">
            <v>昭和５４</v>
          </cell>
          <cell r="AX67">
            <v>28887</v>
          </cell>
          <cell r="AY67">
            <v>28581</v>
          </cell>
          <cell r="AZ67">
            <v>221228887</v>
          </cell>
          <cell r="BA67" t="str">
            <v>2</v>
          </cell>
          <cell r="BB67">
            <v>23</v>
          </cell>
          <cell r="BC67" t="str">
            <v>2</v>
          </cell>
          <cell r="BD67">
            <v>221228887</v>
          </cell>
          <cell r="BE67" t="str">
            <v>Ｂ型</v>
          </cell>
          <cell r="BF67" t="str">
            <v>2</v>
          </cell>
          <cell r="BG67">
            <v>221228887</v>
          </cell>
          <cell r="BH67">
            <v>12.9</v>
          </cell>
          <cell r="BI67" t="str">
            <v>有澤総合病院有恵会保育所</v>
          </cell>
        </row>
        <row r="68">
          <cell r="A68" t="str">
            <v>医療法人永広会島田病院</v>
          </cell>
          <cell r="B68" t="str">
            <v>医療法人</v>
          </cell>
          <cell r="C68" t="str">
            <v>S54</v>
          </cell>
          <cell r="D68">
            <v>4</v>
          </cell>
          <cell r="E68">
            <v>1</v>
          </cell>
          <cell r="F68">
            <v>3600000</v>
          </cell>
          <cell r="G68">
            <v>4232000</v>
          </cell>
          <cell r="H68">
            <v>19825000</v>
          </cell>
          <cell r="I68">
            <v>0</v>
          </cell>
          <cell r="J68">
            <v>27657000</v>
          </cell>
          <cell r="K68">
            <v>19040000</v>
          </cell>
          <cell r="L68">
            <v>8617000</v>
          </cell>
          <cell r="M68">
            <v>27657000</v>
          </cell>
          <cell r="N68">
            <v>0</v>
          </cell>
          <cell r="O68">
            <v>6</v>
          </cell>
          <cell r="P68">
            <v>1</v>
          </cell>
          <cell r="Q68">
            <v>7</v>
          </cell>
          <cell r="R68" t="str">
            <v>直</v>
          </cell>
          <cell r="S68">
            <v>10.5</v>
          </cell>
          <cell r="T68">
            <v>48</v>
          </cell>
          <cell r="U68">
            <v>12065</v>
          </cell>
          <cell r="V68">
            <v>12065</v>
          </cell>
          <cell r="W68">
            <v>3</v>
          </cell>
          <cell r="X68">
            <v>9</v>
          </cell>
          <cell r="Y68">
            <v>4</v>
          </cell>
          <cell r="Z68">
            <v>4</v>
          </cell>
          <cell r="AA68">
            <v>20</v>
          </cell>
          <cell r="AB68">
            <v>1737566868</v>
          </cell>
          <cell r="AC68">
            <v>39282375</v>
          </cell>
          <cell r="AD68">
            <v>0</v>
          </cell>
          <cell r="AE68">
            <v>1776849243</v>
          </cell>
          <cell r="AF68">
            <v>1662069272</v>
          </cell>
          <cell r="AG68">
            <v>31286840</v>
          </cell>
          <cell r="AH68">
            <v>0</v>
          </cell>
          <cell r="AI68">
            <v>1693356112</v>
          </cell>
          <cell r="AJ68">
            <v>83493131</v>
          </cell>
          <cell r="AK68" t="str">
            <v>○</v>
          </cell>
          <cell r="AL68" t="str">
            <v>○</v>
          </cell>
          <cell r="AM68" t="str">
            <v>？</v>
          </cell>
          <cell r="AN68" t="str">
            <v>○</v>
          </cell>
          <cell r="AO68" t="str">
            <v/>
          </cell>
          <cell r="AP68" t="str">
            <v>12</v>
          </cell>
          <cell r="AQ68" t="str">
            <v>12</v>
          </cell>
          <cell r="AR68" t="str">
            <v>Ｂ型</v>
          </cell>
          <cell r="AS68">
            <v>4</v>
          </cell>
          <cell r="AT68">
            <v>9.5</v>
          </cell>
          <cell r="AU68">
            <v>44641000</v>
          </cell>
          <cell r="AV68">
            <v>24057000</v>
          </cell>
          <cell r="AW68" t="str">
            <v>昭和５４</v>
          </cell>
          <cell r="AX68">
            <v>28946</v>
          </cell>
          <cell r="AY68">
            <v>28946</v>
          </cell>
          <cell r="AZ68" t="str">
            <v>2</v>
          </cell>
          <cell r="BA68" t="str">
            <v>2</v>
          </cell>
          <cell r="BB68">
            <v>24</v>
          </cell>
          <cell r="BC68" t="str">
            <v>2</v>
          </cell>
          <cell r="BD68">
            <v>221228946</v>
          </cell>
          <cell r="BE68" t="str">
            <v>Ｂ型</v>
          </cell>
          <cell r="BF68" t="str">
            <v>2</v>
          </cell>
          <cell r="BG68">
            <v>221228946</v>
          </cell>
          <cell r="BH68">
            <v>3.4</v>
          </cell>
          <cell r="BI68" t="str">
            <v>島田病院保育所チビッコハウス</v>
          </cell>
        </row>
        <row r="69">
          <cell r="A69" t="str">
            <v>医療法人徳洲会八尾徳洲会病院</v>
          </cell>
          <cell r="B69" t="str">
            <v>医療法人</v>
          </cell>
          <cell r="C69" t="str">
            <v>S54</v>
          </cell>
          <cell r="D69">
            <v>10</v>
          </cell>
          <cell r="E69">
            <v>10</v>
          </cell>
          <cell r="F69">
            <v>2000000</v>
          </cell>
          <cell r="G69">
            <v>6373000</v>
          </cell>
          <cell r="H69">
            <v>40557349</v>
          </cell>
          <cell r="I69">
            <v>0</v>
          </cell>
          <cell r="J69">
            <v>48930349</v>
          </cell>
          <cell r="K69">
            <v>42480000</v>
          </cell>
          <cell r="L69">
            <v>6450349</v>
          </cell>
          <cell r="M69">
            <v>48930349</v>
          </cell>
          <cell r="N69">
            <v>0</v>
          </cell>
          <cell r="O69">
            <v>9</v>
          </cell>
          <cell r="P69">
            <v>3</v>
          </cell>
          <cell r="Q69">
            <v>10.6</v>
          </cell>
          <cell r="R69" t="str">
            <v>直</v>
          </cell>
          <cell r="S69">
            <v>24</v>
          </cell>
          <cell r="T69">
            <v>365</v>
          </cell>
          <cell r="U69">
            <v>8000</v>
          </cell>
          <cell r="V69">
            <v>8000</v>
          </cell>
          <cell r="W69">
            <v>2</v>
          </cell>
          <cell r="X69">
            <v>14</v>
          </cell>
          <cell r="Y69">
            <v>3</v>
          </cell>
          <cell r="Z69">
            <v>4</v>
          </cell>
          <cell r="AA69">
            <v>23</v>
          </cell>
          <cell r="AB69">
            <v>6930372000</v>
          </cell>
          <cell r="AC69">
            <v>49873000</v>
          </cell>
          <cell r="AD69">
            <v>7922000</v>
          </cell>
          <cell r="AE69">
            <v>6988167000</v>
          </cell>
          <cell r="AF69">
            <v>6280978000</v>
          </cell>
          <cell r="AG69">
            <v>67836000</v>
          </cell>
          <cell r="AH69">
            <v>0</v>
          </cell>
          <cell r="AI69">
            <v>6348814000</v>
          </cell>
          <cell r="AJ69">
            <v>639353000</v>
          </cell>
          <cell r="AK69" t="str">
            <v>○</v>
          </cell>
          <cell r="AL69" t="str">
            <v>○</v>
          </cell>
          <cell r="AM69" t="str">
            <v>×</v>
          </cell>
          <cell r="AN69" t="str">
            <v>○</v>
          </cell>
          <cell r="AO69" t="str">
            <v/>
          </cell>
          <cell r="AP69" t="str">
            <v>12</v>
          </cell>
          <cell r="AQ69" t="str">
            <v>12</v>
          </cell>
          <cell r="AR69" t="str">
            <v>Ｂ型</v>
          </cell>
          <cell r="AS69">
            <v>4</v>
          </cell>
          <cell r="AT69">
            <v>11</v>
          </cell>
          <cell r="AU69">
            <v>48162349</v>
          </cell>
          <cell r="AV69">
            <v>46162349</v>
          </cell>
          <cell r="AW69" t="str">
            <v>昭和５４</v>
          </cell>
          <cell r="AX69">
            <v>29138</v>
          </cell>
          <cell r="AY69">
            <v>29138</v>
          </cell>
          <cell r="AZ69" t="str">
            <v>2</v>
          </cell>
          <cell r="BA69" t="str">
            <v>2</v>
          </cell>
          <cell r="BB69">
            <v>25</v>
          </cell>
          <cell r="BC69" t="str">
            <v>2</v>
          </cell>
          <cell r="BD69">
            <v>221229138</v>
          </cell>
          <cell r="BE69" t="str">
            <v>Ｂ型</v>
          </cell>
          <cell r="BF69" t="str">
            <v>2</v>
          </cell>
          <cell r="BG69">
            <v>221229138</v>
          </cell>
          <cell r="BH69">
            <v>13.8</v>
          </cell>
          <cell r="BI69" t="str">
            <v>八尾徳州会病院保育所</v>
          </cell>
        </row>
        <row r="70">
          <cell r="A70" t="str">
            <v>医療法人白卯会白井病院</v>
          </cell>
          <cell r="B70" t="str">
            <v>医療法人</v>
          </cell>
          <cell r="C70" t="str">
            <v>S55</v>
          </cell>
          <cell r="D70">
            <v>12</v>
          </cell>
          <cell r="E70">
            <v>1</v>
          </cell>
          <cell r="F70">
            <v>1300000</v>
          </cell>
          <cell r="G70">
            <v>3994000</v>
          </cell>
          <cell r="H70">
            <v>14416542</v>
          </cell>
          <cell r="I70">
            <v>0</v>
          </cell>
          <cell r="J70">
            <v>19710542</v>
          </cell>
          <cell r="K70">
            <v>15265200</v>
          </cell>
          <cell r="L70">
            <v>4445342</v>
          </cell>
          <cell r="M70">
            <v>19710542</v>
          </cell>
          <cell r="N70">
            <v>0</v>
          </cell>
          <cell r="O70">
            <v>4</v>
          </cell>
          <cell r="P70">
            <v>1</v>
          </cell>
          <cell r="Q70">
            <v>4.7</v>
          </cell>
          <cell r="R70" t="str">
            <v>○</v>
          </cell>
          <cell r="S70">
            <v>10</v>
          </cell>
          <cell r="T70">
            <v>192</v>
          </cell>
          <cell r="U70">
            <v>9000</v>
          </cell>
          <cell r="V70">
            <v>9000</v>
          </cell>
          <cell r="W70">
            <v>3</v>
          </cell>
          <cell r="X70">
            <v>12</v>
          </cell>
          <cell r="Y70">
            <v>9</v>
          </cell>
          <cell r="Z70">
            <v>11</v>
          </cell>
          <cell r="AA70">
            <v>35</v>
          </cell>
          <cell r="AB70">
            <v>2277841000</v>
          </cell>
          <cell r="AC70">
            <v>191043000</v>
          </cell>
          <cell r="AD70">
            <v>0</v>
          </cell>
          <cell r="AE70">
            <v>2468884000</v>
          </cell>
          <cell r="AF70">
            <v>2240856000</v>
          </cell>
          <cell r="AG70">
            <v>20422000</v>
          </cell>
          <cell r="AH70">
            <v>0</v>
          </cell>
          <cell r="AI70">
            <v>2261278000</v>
          </cell>
          <cell r="AJ70">
            <v>207606000</v>
          </cell>
          <cell r="AK70" t="str">
            <v>○</v>
          </cell>
          <cell r="AL70" t="str">
            <v/>
          </cell>
          <cell r="AM70" t="str">
            <v>12</v>
          </cell>
          <cell r="AN70" t="str">
            <v>○</v>
          </cell>
          <cell r="AO70" t="str">
            <v/>
          </cell>
          <cell r="AP70" t="str">
            <v>12</v>
          </cell>
          <cell r="AQ70" t="str">
            <v>12</v>
          </cell>
          <cell r="AR70" t="str">
            <v>Ｂ型</v>
          </cell>
          <cell r="AS70">
            <v>4</v>
          </cell>
          <cell r="AT70">
            <v>16.7</v>
          </cell>
          <cell r="AU70">
            <v>67771742</v>
          </cell>
          <cell r="AV70">
            <v>18410542</v>
          </cell>
          <cell r="AW70" t="str">
            <v>昭和５５</v>
          </cell>
          <cell r="AX70">
            <v>29556</v>
          </cell>
          <cell r="AY70">
            <v>29556</v>
          </cell>
          <cell r="AZ70">
            <v>221229556</v>
          </cell>
          <cell r="BA70" t="str">
            <v>2</v>
          </cell>
          <cell r="BB70">
            <v>26</v>
          </cell>
          <cell r="BC70" t="str">
            <v>2</v>
          </cell>
          <cell r="BD70">
            <v>221229556</v>
          </cell>
          <cell r="BE70" t="str">
            <v>Ｂ型</v>
          </cell>
          <cell r="BF70" t="str">
            <v>2</v>
          </cell>
          <cell r="BG70">
            <v>221229556</v>
          </cell>
          <cell r="BH70">
            <v>11.2</v>
          </cell>
          <cell r="BI70" t="str">
            <v>白井病院院内保育所</v>
          </cell>
        </row>
        <row r="71">
          <cell r="A71" t="str">
            <v>医療法人垣谷会明治橋病院</v>
          </cell>
          <cell r="B71" t="str">
            <v>医療法人</v>
          </cell>
          <cell r="C71" t="str">
            <v>S55</v>
          </cell>
          <cell r="D71">
            <v>4</v>
          </cell>
          <cell r="E71">
            <v>1</v>
          </cell>
          <cell r="F71">
            <v>2060000</v>
          </cell>
          <cell r="G71">
            <v>4232000</v>
          </cell>
          <cell r="H71">
            <v>13253000</v>
          </cell>
          <cell r="I71">
            <v>65000</v>
          </cell>
          <cell r="J71">
            <v>19610000</v>
          </cell>
          <cell r="K71">
            <v>17420000</v>
          </cell>
          <cell r="L71">
            <v>2190000</v>
          </cell>
          <cell r="M71">
            <v>19610000</v>
          </cell>
          <cell r="N71">
            <v>0</v>
          </cell>
          <cell r="O71">
            <v>6</v>
          </cell>
          <cell r="P71">
            <v>0</v>
          </cell>
          <cell r="Q71">
            <v>6</v>
          </cell>
          <cell r="R71" t="str">
            <v>直</v>
          </cell>
          <cell r="S71">
            <v>10.75</v>
          </cell>
          <cell r="T71">
            <v>144</v>
          </cell>
          <cell r="U71">
            <v>12000</v>
          </cell>
          <cell r="V71">
            <v>12000</v>
          </cell>
          <cell r="W71">
            <v>2</v>
          </cell>
          <cell r="X71">
            <v>10</v>
          </cell>
          <cell r="Y71">
            <v>3</v>
          </cell>
          <cell r="Z71">
            <v>10</v>
          </cell>
          <cell r="AA71">
            <v>25</v>
          </cell>
          <cell r="AB71">
            <v>3579743000</v>
          </cell>
          <cell r="AC71">
            <v>13436000</v>
          </cell>
          <cell r="AD71">
            <v>3500000</v>
          </cell>
          <cell r="AE71">
            <v>3596679000</v>
          </cell>
          <cell r="AF71">
            <v>3310279000</v>
          </cell>
          <cell r="AG71">
            <v>51501000</v>
          </cell>
          <cell r="AH71">
            <v>1500000</v>
          </cell>
          <cell r="AI71">
            <v>3363280000</v>
          </cell>
          <cell r="AJ71">
            <v>233399000</v>
          </cell>
          <cell r="AK71" t="str">
            <v>○</v>
          </cell>
          <cell r="AL71" t="str">
            <v>○</v>
          </cell>
          <cell r="AM71" t="str">
            <v>×</v>
          </cell>
          <cell r="AN71" t="str">
            <v>○</v>
          </cell>
          <cell r="AO71" t="str">
            <v/>
          </cell>
          <cell r="AP71" t="str">
            <v>12</v>
          </cell>
          <cell r="AQ71" t="str">
            <v>12</v>
          </cell>
          <cell r="AR71" t="str">
            <v>Ｂ型</v>
          </cell>
          <cell r="AS71">
            <v>4</v>
          </cell>
          <cell r="AT71">
            <v>11.9</v>
          </cell>
          <cell r="AU71">
            <v>47314800</v>
          </cell>
          <cell r="AV71">
            <v>17485000</v>
          </cell>
          <cell r="AW71" t="str">
            <v>昭和５５</v>
          </cell>
          <cell r="AX71">
            <v>29312</v>
          </cell>
          <cell r="AY71">
            <v>29312</v>
          </cell>
          <cell r="AZ71" t="str">
            <v>2</v>
          </cell>
          <cell r="BA71" t="str">
            <v>2</v>
          </cell>
          <cell r="BB71">
            <v>27</v>
          </cell>
          <cell r="BC71" t="str">
            <v>2</v>
          </cell>
          <cell r="BD71">
            <v>221229312</v>
          </cell>
          <cell r="BE71" t="str">
            <v>Ｂ型</v>
          </cell>
          <cell r="BF71" t="str">
            <v>2</v>
          </cell>
          <cell r="BG71">
            <v>221229312</v>
          </cell>
          <cell r="BH71">
            <v>13.3</v>
          </cell>
          <cell r="BI71" t="str">
            <v>明治橋病院ひまわり保育所</v>
          </cell>
        </row>
        <row r="72">
          <cell r="A72" t="str">
            <v>医療法人康生会みと中央病院</v>
          </cell>
          <cell r="B72" t="str">
            <v>医療法人</v>
          </cell>
          <cell r="C72" t="str">
            <v>S55</v>
          </cell>
          <cell r="D72">
            <v>4</v>
          </cell>
          <cell r="E72">
            <v>7</v>
          </cell>
          <cell r="F72">
            <v>1700500</v>
          </cell>
          <cell r="G72">
            <v>6373000</v>
          </cell>
          <cell r="H72">
            <v>6900688</v>
          </cell>
          <cell r="I72">
            <v>0</v>
          </cell>
          <cell r="J72">
            <v>14974188</v>
          </cell>
          <cell r="K72">
            <v>12665188</v>
          </cell>
          <cell r="L72">
            <v>2309000</v>
          </cell>
          <cell r="M72">
            <v>14974188</v>
          </cell>
          <cell r="N72">
            <v>0</v>
          </cell>
          <cell r="O72">
            <v>4</v>
          </cell>
          <cell r="P72">
            <v>0</v>
          </cell>
          <cell r="Q72">
            <v>4</v>
          </cell>
          <cell r="R72" t="str">
            <v>直</v>
          </cell>
          <cell r="S72">
            <v>24</v>
          </cell>
          <cell r="T72">
            <v>365</v>
          </cell>
          <cell r="U72">
            <v>17500</v>
          </cell>
          <cell r="V72">
            <v>17500</v>
          </cell>
          <cell r="W72">
            <v>1</v>
          </cell>
          <cell r="X72">
            <v>2</v>
          </cell>
          <cell r="Y72">
            <v>0</v>
          </cell>
          <cell r="Z72">
            <v>5</v>
          </cell>
          <cell r="AA72">
            <v>8</v>
          </cell>
          <cell r="AB72">
            <v>3308594000</v>
          </cell>
          <cell r="AC72">
            <v>67986000</v>
          </cell>
          <cell r="AD72">
            <v>58047000</v>
          </cell>
          <cell r="AE72">
            <v>3434627000</v>
          </cell>
          <cell r="AF72">
            <v>3137848000</v>
          </cell>
          <cell r="AG72">
            <v>130122000</v>
          </cell>
          <cell r="AH72">
            <v>86000000</v>
          </cell>
          <cell r="AI72">
            <v>3353970000</v>
          </cell>
          <cell r="AJ72">
            <v>80657000</v>
          </cell>
          <cell r="AK72" t="str">
            <v>○</v>
          </cell>
          <cell r="AL72" t="str">
            <v>○</v>
          </cell>
          <cell r="AM72" t="str">
            <v>×</v>
          </cell>
          <cell r="AN72" t="str">
            <v>○</v>
          </cell>
          <cell r="AO72" t="str">
            <v/>
          </cell>
          <cell r="AP72" t="str">
            <v>12</v>
          </cell>
          <cell r="AQ72" t="str">
            <v>12</v>
          </cell>
          <cell r="AR72" t="str">
            <v>Ｂ型</v>
          </cell>
          <cell r="AS72">
            <v>4</v>
          </cell>
          <cell r="AT72">
            <v>4</v>
          </cell>
          <cell r="AU72">
            <v>17477000</v>
          </cell>
          <cell r="AV72">
            <v>13273688</v>
          </cell>
          <cell r="AW72" t="str">
            <v>昭和５５</v>
          </cell>
          <cell r="AX72">
            <v>29318</v>
          </cell>
          <cell r="AY72">
            <v>29318</v>
          </cell>
          <cell r="AZ72" t="str">
            <v>2</v>
          </cell>
          <cell r="BA72" t="str">
            <v>2</v>
          </cell>
          <cell r="BB72">
            <v>28</v>
          </cell>
          <cell r="BC72" t="str">
            <v>2</v>
          </cell>
          <cell r="BD72">
            <v>221229318</v>
          </cell>
          <cell r="BE72" t="str">
            <v>Ａ型</v>
          </cell>
          <cell r="BF72" t="str">
            <v>1</v>
          </cell>
          <cell r="BG72">
            <v>211229318</v>
          </cell>
          <cell r="BH72">
            <v>6</v>
          </cell>
          <cell r="BI72" t="str">
            <v>みと中央病院保育所</v>
          </cell>
        </row>
        <row r="73">
          <cell r="A73" t="str">
            <v>医療法人弘生会老寿サナトリウム</v>
          </cell>
          <cell r="B73" t="str">
            <v>医療法人</v>
          </cell>
          <cell r="C73" t="str">
            <v>S56</v>
          </cell>
          <cell r="D73">
            <v>1</v>
          </cell>
          <cell r="E73">
            <v>5</v>
          </cell>
          <cell r="F73">
            <v>950000</v>
          </cell>
          <cell r="G73">
            <v>2805000</v>
          </cell>
          <cell r="H73">
            <v>10839816</v>
          </cell>
          <cell r="I73">
            <v>0</v>
          </cell>
          <cell r="J73">
            <v>14594816</v>
          </cell>
          <cell r="K73">
            <v>11844960</v>
          </cell>
          <cell r="L73">
            <v>2749856</v>
          </cell>
          <cell r="M73">
            <v>14594816</v>
          </cell>
          <cell r="N73">
            <v>0</v>
          </cell>
          <cell r="O73">
            <v>4</v>
          </cell>
          <cell r="P73">
            <v>1</v>
          </cell>
          <cell r="Q73">
            <v>5</v>
          </cell>
          <cell r="R73" t="str">
            <v>直</v>
          </cell>
          <cell r="S73">
            <v>10</v>
          </cell>
          <cell r="T73">
            <v>0</v>
          </cell>
          <cell r="U73">
            <v>15000</v>
          </cell>
          <cell r="V73">
            <v>15000</v>
          </cell>
          <cell r="W73">
            <v>1</v>
          </cell>
          <cell r="X73">
            <v>3</v>
          </cell>
          <cell r="Y73">
            <v>2</v>
          </cell>
          <cell r="Z73">
            <v>5</v>
          </cell>
          <cell r="AA73">
            <v>11</v>
          </cell>
          <cell r="AB73">
            <v>1786416000</v>
          </cell>
          <cell r="AC73">
            <v>42805000</v>
          </cell>
          <cell r="AD73">
            <v>4695000</v>
          </cell>
          <cell r="AE73">
            <v>1833916000</v>
          </cell>
          <cell r="AF73">
            <v>1540186000</v>
          </cell>
          <cell r="AG73">
            <v>159519000</v>
          </cell>
          <cell r="AH73">
            <v>5462000</v>
          </cell>
          <cell r="AI73">
            <v>1705167000</v>
          </cell>
          <cell r="AJ73">
            <v>128749000</v>
          </cell>
          <cell r="AK73" t="str">
            <v>○</v>
          </cell>
          <cell r="AL73" t="str">
            <v>○</v>
          </cell>
          <cell r="AM73" t="str">
            <v>×</v>
          </cell>
          <cell r="AN73" t="str">
            <v>○</v>
          </cell>
          <cell r="AO73" t="str">
            <v/>
          </cell>
          <cell r="AP73" t="str">
            <v>12</v>
          </cell>
          <cell r="AQ73" t="str">
            <v>12</v>
          </cell>
          <cell r="AR73" t="str">
            <v>Ｂ型</v>
          </cell>
          <cell r="AS73">
            <v>4</v>
          </cell>
          <cell r="AT73">
            <v>5.2</v>
          </cell>
          <cell r="AU73">
            <v>22468256</v>
          </cell>
          <cell r="AV73">
            <v>13644816</v>
          </cell>
          <cell r="AW73" t="str">
            <v>昭和５６</v>
          </cell>
          <cell r="AX73">
            <v>29591</v>
          </cell>
          <cell r="AY73">
            <v>29312</v>
          </cell>
          <cell r="AZ73" t="str">
            <v>2</v>
          </cell>
          <cell r="BA73" t="str">
            <v>2</v>
          </cell>
          <cell r="BB73">
            <v>29</v>
          </cell>
          <cell r="BC73" t="str">
            <v>2</v>
          </cell>
          <cell r="BD73">
            <v>221229591</v>
          </cell>
          <cell r="BE73" t="str">
            <v>Ｂ型</v>
          </cell>
          <cell r="BF73" t="str">
            <v>2</v>
          </cell>
          <cell r="BG73">
            <v>221229591</v>
          </cell>
          <cell r="BH73">
            <v>9.4</v>
          </cell>
          <cell r="BI73" t="str">
            <v>老寿サナトリウム寿保育所</v>
          </cell>
        </row>
        <row r="74">
          <cell r="A74" t="str">
            <v>医療法人協和会北大阪病院</v>
          </cell>
          <cell r="B74" t="str">
            <v>医療法人</v>
          </cell>
          <cell r="C74" t="str">
            <v>S56</v>
          </cell>
          <cell r="D74">
            <v>5</v>
          </cell>
          <cell r="E74">
            <v>11</v>
          </cell>
          <cell r="F74">
            <v>1630170</v>
          </cell>
          <cell r="G74">
            <v>6373000</v>
          </cell>
          <cell r="H74">
            <v>9033371</v>
          </cell>
          <cell r="I74">
            <v>462715</v>
          </cell>
          <cell r="J74">
            <v>17499256</v>
          </cell>
          <cell r="K74">
            <v>15199698</v>
          </cell>
          <cell r="L74">
            <v>2299558</v>
          </cell>
          <cell r="M74">
            <v>17499256</v>
          </cell>
          <cell r="N74">
            <v>0</v>
          </cell>
          <cell r="O74">
            <v>4</v>
          </cell>
          <cell r="P74">
            <v>0</v>
          </cell>
          <cell r="Q74">
            <v>4</v>
          </cell>
          <cell r="R74" t="str">
            <v>直</v>
          </cell>
          <cell r="S74">
            <v>24</v>
          </cell>
          <cell r="T74">
            <v>365</v>
          </cell>
          <cell r="U74">
            <v>12000</v>
          </cell>
          <cell r="V74">
            <v>12000</v>
          </cell>
          <cell r="W74">
            <v>1</v>
          </cell>
          <cell r="X74">
            <v>5</v>
          </cell>
          <cell r="Y74">
            <v>3</v>
          </cell>
          <cell r="Z74">
            <v>6</v>
          </cell>
          <cell r="AA74">
            <v>15</v>
          </cell>
          <cell r="AB74">
            <v>4996218421</v>
          </cell>
          <cell r="AC74">
            <v>110805356</v>
          </cell>
          <cell r="AD74">
            <v>61296000</v>
          </cell>
          <cell r="AE74">
            <v>5168319777</v>
          </cell>
          <cell r="AF74">
            <v>4767441040</v>
          </cell>
          <cell r="AG74">
            <v>94022750</v>
          </cell>
          <cell r="AH74">
            <v>4166400</v>
          </cell>
          <cell r="AI74">
            <v>4865630190</v>
          </cell>
          <cell r="AJ74">
            <v>302689587</v>
          </cell>
          <cell r="AK74" t="str">
            <v>○</v>
          </cell>
          <cell r="AL74" t="str">
            <v>○</v>
          </cell>
          <cell r="AM74" t="str">
            <v>×</v>
          </cell>
          <cell r="AN74" t="str">
            <v>○</v>
          </cell>
          <cell r="AO74" t="str">
            <v/>
          </cell>
          <cell r="AP74" t="str">
            <v>12</v>
          </cell>
          <cell r="AQ74" t="str">
            <v>12</v>
          </cell>
          <cell r="AR74" t="str">
            <v>Ｂ型</v>
          </cell>
          <cell r="AS74">
            <v>4</v>
          </cell>
          <cell r="AT74">
            <v>7.1</v>
          </cell>
          <cell r="AU74">
            <v>29222758</v>
          </cell>
          <cell r="AV74">
            <v>15406371</v>
          </cell>
          <cell r="AW74" t="str">
            <v>昭和５６</v>
          </cell>
          <cell r="AX74">
            <v>29717</v>
          </cell>
          <cell r="AY74">
            <v>29717</v>
          </cell>
          <cell r="AZ74" t="str">
            <v>2</v>
          </cell>
          <cell r="BA74" t="str">
            <v>2</v>
          </cell>
          <cell r="BB74">
            <v>30</v>
          </cell>
          <cell r="BC74" t="str">
            <v>2</v>
          </cell>
          <cell r="BD74">
            <v>221229717</v>
          </cell>
          <cell r="BE74" t="str">
            <v>Ｂ型</v>
          </cell>
          <cell r="BF74" t="str">
            <v>2</v>
          </cell>
          <cell r="BG74">
            <v>221229717</v>
          </cell>
          <cell r="BH74">
            <v>19.600000000000001</v>
          </cell>
          <cell r="BI74" t="str">
            <v>北大阪病院内保育所</v>
          </cell>
        </row>
        <row r="75">
          <cell r="A75" t="str">
            <v>医療法人新仁会新仁会病院</v>
          </cell>
          <cell r="B75" t="str">
            <v>医療法人</v>
          </cell>
          <cell r="C75" t="str">
            <v>S56</v>
          </cell>
          <cell r="D75">
            <v>6</v>
          </cell>
          <cell r="E75">
            <v>1</v>
          </cell>
          <cell r="F75">
            <v>1400000</v>
          </cell>
          <cell r="G75">
            <v>6373000</v>
          </cell>
          <cell r="H75">
            <v>16695000</v>
          </cell>
          <cell r="I75">
            <v>0</v>
          </cell>
          <cell r="J75">
            <v>24468000</v>
          </cell>
          <cell r="K75">
            <v>20888000</v>
          </cell>
          <cell r="L75">
            <v>3580000</v>
          </cell>
          <cell r="M75">
            <v>24468000</v>
          </cell>
          <cell r="N75">
            <v>0</v>
          </cell>
          <cell r="O75">
            <v>6</v>
          </cell>
          <cell r="P75">
            <v>1</v>
          </cell>
          <cell r="Q75">
            <v>6.4</v>
          </cell>
          <cell r="R75" t="str">
            <v>直</v>
          </cell>
          <cell r="S75">
            <v>24</v>
          </cell>
          <cell r="T75">
            <v>312</v>
          </cell>
          <cell r="U75">
            <v>10000</v>
          </cell>
          <cell r="V75">
            <v>10000</v>
          </cell>
          <cell r="W75">
            <v>2</v>
          </cell>
          <cell r="X75">
            <v>6</v>
          </cell>
          <cell r="Y75">
            <v>2</v>
          </cell>
          <cell r="Z75">
            <v>4</v>
          </cell>
          <cell r="AA75">
            <v>14</v>
          </cell>
          <cell r="AB75">
            <v>1420768222</v>
          </cell>
          <cell r="AC75">
            <v>20112895</v>
          </cell>
          <cell r="AD75">
            <v>0</v>
          </cell>
          <cell r="AE75">
            <v>1440881117</v>
          </cell>
          <cell r="AF75">
            <v>1218953946</v>
          </cell>
          <cell r="AG75">
            <v>58280371</v>
          </cell>
          <cell r="AH75">
            <v>0</v>
          </cell>
          <cell r="AI75">
            <v>1277234317</v>
          </cell>
          <cell r="AJ75">
            <v>163646800</v>
          </cell>
          <cell r="AK75" t="str">
            <v>○</v>
          </cell>
          <cell r="AL75" t="str">
            <v/>
          </cell>
          <cell r="AM75" t="str">
            <v>12</v>
          </cell>
          <cell r="AN75" t="str">
            <v>○</v>
          </cell>
          <cell r="AO75" t="str">
            <v/>
          </cell>
          <cell r="AP75" t="str">
            <v>12</v>
          </cell>
          <cell r="AQ75" t="str">
            <v>12</v>
          </cell>
          <cell r="AR75" t="str">
            <v>Ｂ型</v>
          </cell>
          <cell r="AS75">
            <v>4</v>
          </cell>
          <cell r="AT75">
            <v>6.7</v>
          </cell>
          <cell r="AU75">
            <v>28986400</v>
          </cell>
          <cell r="AV75">
            <v>23068000</v>
          </cell>
          <cell r="AW75" t="str">
            <v>昭和５６</v>
          </cell>
          <cell r="AX75">
            <v>29738</v>
          </cell>
          <cell r="AY75">
            <v>29738</v>
          </cell>
          <cell r="AZ75">
            <v>221229738</v>
          </cell>
          <cell r="BA75" t="str">
            <v>2</v>
          </cell>
          <cell r="BB75">
            <v>31</v>
          </cell>
          <cell r="BC75" t="str">
            <v>2</v>
          </cell>
          <cell r="BD75">
            <v>221229738</v>
          </cell>
          <cell r="BE75" t="str">
            <v>Ｂ型</v>
          </cell>
          <cell r="BF75" t="str">
            <v>2</v>
          </cell>
          <cell r="BG75">
            <v>221229738</v>
          </cell>
          <cell r="BH75">
            <v>7</v>
          </cell>
          <cell r="BI75" t="str">
            <v>新仁会病院保育所</v>
          </cell>
        </row>
        <row r="76">
          <cell r="A76" t="str">
            <v>医療法人若弘会若草第一病院</v>
          </cell>
          <cell r="B76" t="str">
            <v>医療法人</v>
          </cell>
          <cell r="C76" t="str">
            <v>S57</v>
          </cell>
          <cell r="D76">
            <v>2</v>
          </cell>
          <cell r="E76">
            <v>3</v>
          </cell>
          <cell r="F76">
            <v>2816000</v>
          </cell>
          <cell r="G76">
            <v>6373000</v>
          </cell>
          <cell r="H76">
            <v>25018000</v>
          </cell>
          <cell r="I76">
            <v>0</v>
          </cell>
          <cell r="J76">
            <v>34207000</v>
          </cell>
          <cell r="K76">
            <v>29957000</v>
          </cell>
          <cell r="L76">
            <v>4250000</v>
          </cell>
          <cell r="M76">
            <v>34207000</v>
          </cell>
          <cell r="N76">
            <v>0</v>
          </cell>
          <cell r="O76">
            <v>9</v>
          </cell>
          <cell r="P76">
            <v>0</v>
          </cell>
          <cell r="Q76">
            <v>9</v>
          </cell>
          <cell r="R76" t="str">
            <v>直</v>
          </cell>
          <cell r="S76">
            <v>24</v>
          </cell>
          <cell r="T76">
            <v>365</v>
          </cell>
          <cell r="U76">
            <v>12500</v>
          </cell>
          <cell r="V76">
            <v>12500</v>
          </cell>
          <cell r="W76">
            <v>3</v>
          </cell>
          <cell r="X76">
            <v>13</v>
          </cell>
          <cell r="Y76">
            <v>7</v>
          </cell>
          <cell r="Z76">
            <v>10</v>
          </cell>
          <cell r="AA76">
            <v>33</v>
          </cell>
          <cell r="AB76">
            <v>7519167380</v>
          </cell>
          <cell r="AC76">
            <v>212409351</v>
          </cell>
          <cell r="AD76">
            <v>0</v>
          </cell>
          <cell r="AE76">
            <v>7731576731</v>
          </cell>
          <cell r="AF76">
            <v>7069383262</v>
          </cell>
          <cell r="AG76">
            <v>284181401</v>
          </cell>
          <cell r="AH76">
            <v>0</v>
          </cell>
          <cell r="AI76">
            <v>7353564663</v>
          </cell>
          <cell r="AJ76">
            <v>378012068</v>
          </cell>
          <cell r="AK76" t="str">
            <v>○</v>
          </cell>
          <cell r="AL76" t="str">
            <v>○</v>
          </cell>
          <cell r="AM76" t="str">
            <v>×</v>
          </cell>
          <cell r="AN76" t="str">
            <v>○</v>
          </cell>
          <cell r="AO76" t="str">
            <v/>
          </cell>
          <cell r="AP76" t="str">
            <v>12</v>
          </cell>
          <cell r="AQ76" t="str">
            <v>12</v>
          </cell>
          <cell r="AR76" t="str">
            <v>Ｂ型</v>
          </cell>
          <cell r="AS76">
            <v>4</v>
          </cell>
          <cell r="AT76">
            <v>15.7</v>
          </cell>
          <cell r="AU76">
            <v>63784400</v>
          </cell>
          <cell r="AV76">
            <v>31391000</v>
          </cell>
          <cell r="AW76" t="str">
            <v>昭和５７</v>
          </cell>
          <cell r="AX76">
            <v>29985</v>
          </cell>
          <cell r="AY76">
            <v>29677</v>
          </cell>
          <cell r="AZ76" t="str">
            <v>2</v>
          </cell>
          <cell r="BA76" t="str">
            <v>2</v>
          </cell>
          <cell r="BB76">
            <v>32</v>
          </cell>
          <cell r="BC76" t="str">
            <v>2</v>
          </cell>
          <cell r="BD76">
            <v>221229985</v>
          </cell>
          <cell r="BE76" t="str">
            <v>Ｂ型</v>
          </cell>
          <cell r="BF76" t="str">
            <v>2</v>
          </cell>
          <cell r="BG76">
            <v>221229985</v>
          </cell>
          <cell r="BH76">
            <v>12</v>
          </cell>
          <cell r="BI76" t="str">
            <v>若草第一病院保育所</v>
          </cell>
        </row>
        <row r="77">
          <cell r="A77" t="str">
            <v>医療法人藤井会石切生喜病院</v>
          </cell>
          <cell r="B77" t="str">
            <v>医療法人</v>
          </cell>
          <cell r="C77" t="str">
            <v>S57</v>
          </cell>
          <cell r="D77">
            <v>7</v>
          </cell>
          <cell r="E77">
            <v>1</v>
          </cell>
          <cell r="F77">
            <v>1750000</v>
          </cell>
          <cell r="G77">
            <v>8008000</v>
          </cell>
          <cell r="H77">
            <v>21850000</v>
          </cell>
          <cell r="I77">
            <v>0</v>
          </cell>
          <cell r="J77">
            <v>31608000</v>
          </cell>
          <cell r="K77">
            <v>27933000</v>
          </cell>
          <cell r="L77">
            <v>3675000</v>
          </cell>
          <cell r="M77">
            <v>31608000</v>
          </cell>
          <cell r="N77">
            <v>0</v>
          </cell>
          <cell r="O77">
            <v>7</v>
          </cell>
          <cell r="P77">
            <v>0</v>
          </cell>
          <cell r="Q77">
            <v>7</v>
          </cell>
          <cell r="R77" t="str">
            <v>直</v>
          </cell>
          <cell r="S77">
            <v>12</v>
          </cell>
          <cell r="T77">
            <v>156</v>
          </cell>
          <cell r="U77">
            <v>10000</v>
          </cell>
          <cell r="V77">
            <v>10000</v>
          </cell>
          <cell r="W77">
            <v>2</v>
          </cell>
          <cell r="X77">
            <v>12</v>
          </cell>
          <cell r="Y77">
            <v>3</v>
          </cell>
          <cell r="Z77">
            <v>3</v>
          </cell>
          <cell r="AA77">
            <v>20</v>
          </cell>
          <cell r="AB77">
            <v>7783595636</v>
          </cell>
          <cell r="AC77">
            <v>118361688</v>
          </cell>
          <cell r="AD77">
            <v>0</v>
          </cell>
          <cell r="AE77">
            <v>7901957324</v>
          </cell>
          <cell r="AF77">
            <v>7442032081</v>
          </cell>
          <cell r="AG77">
            <v>240639210</v>
          </cell>
          <cell r="AH77">
            <v>219286033</v>
          </cell>
          <cell r="AI77">
            <v>7682671291</v>
          </cell>
          <cell r="AJ77">
            <v>219286033</v>
          </cell>
          <cell r="AK77" t="str">
            <v>○</v>
          </cell>
          <cell r="AL77" t="str">
            <v>12</v>
          </cell>
          <cell r="AM77" t="str">
            <v>12</v>
          </cell>
          <cell r="AN77" t="str">
            <v>○</v>
          </cell>
          <cell r="AO77" t="str">
            <v/>
          </cell>
          <cell r="AP77" t="str">
            <v>12</v>
          </cell>
          <cell r="AQ77" t="str">
            <v>12</v>
          </cell>
          <cell r="AR77" t="str">
            <v>Ｂ型</v>
          </cell>
          <cell r="AS77">
            <v>4</v>
          </cell>
          <cell r="AT77">
            <v>9.5</v>
          </cell>
          <cell r="AU77">
            <v>39699000</v>
          </cell>
          <cell r="AV77">
            <v>29858000</v>
          </cell>
          <cell r="AW77" t="str">
            <v>昭和５７</v>
          </cell>
          <cell r="AX77">
            <v>30133</v>
          </cell>
          <cell r="AY77">
            <v>30133</v>
          </cell>
          <cell r="AZ77" t="str">
            <v>Ｂ型</v>
          </cell>
          <cell r="BA77" t="str">
            <v>2</v>
          </cell>
          <cell r="BB77">
            <v>33</v>
          </cell>
          <cell r="BC77" t="str">
            <v>2</v>
          </cell>
          <cell r="BD77">
            <v>221230133</v>
          </cell>
          <cell r="BE77" t="str">
            <v>Ｂ型</v>
          </cell>
          <cell r="BF77" t="str">
            <v>2</v>
          </cell>
          <cell r="BG77">
            <v>221230133</v>
          </cell>
          <cell r="BH77">
            <v>7.3</v>
          </cell>
          <cell r="BI77" t="str">
            <v>石切生喜病院保育所</v>
          </cell>
        </row>
        <row r="78">
          <cell r="A78" t="str">
            <v>医療法人恵生会恵生会病院</v>
          </cell>
          <cell r="B78" t="str">
            <v>医療法人</v>
          </cell>
          <cell r="C78" t="str">
            <v>S58</v>
          </cell>
          <cell r="D78">
            <v>8</v>
          </cell>
          <cell r="E78">
            <v>1</v>
          </cell>
          <cell r="F78">
            <v>2752000</v>
          </cell>
          <cell r="G78">
            <v>6373000</v>
          </cell>
          <cell r="H78">
            <v>21466000</v>
          </cell>
          <cell r="I78">
            <v>0</v>
          </cell>
          <cell r="J78">
            <v>30591000</v>
          </cell>
          <cell r="K78">
            <v>28151000</v>
          </cell>
          <cell r="L78">
            <v>2440000</v>
          </cell>
          <cell r="M78">
            <v>30591000</v>
          </cell>
          <cell r="N78">
            <v>0</v>
          </cell>
          <cell r="O78">
            <v>8</v>
          </cell>
          <cell r="P78">
            <v>0</v>
          </cell>
          <cell r="Q78">
            <v>8</v>
          </cell>
          <cell r="R78" t="str">
            <v>直</v>
          </cell>
          <cell r="S78">
            <v>24</v>
          </cell>
          <cell r="T78">
            <v>365</v>
          </cell>
          <cell r="U78">
            <v>7000</v>
          </cell>
          <cell r="V78">
            <v>7000</v>
          </cell>
          <cell r="W78">
            <v>5</v>
          </cell>
          <cell r="X78">
            <v>8</v>
          </cell>
          <cell r="Y78">
            <v>6</v>
          </cell>
          <cell r="Z78">
            <v>12</v>
          </cell>
          <cell r="AA78">
            <v>31</v>
          </cell>
          <cell r="AB78">
            <v>4060000000</v>
          </cell>
          <cell r="AC78">
            <v>30000000</v>
          </cell>
          <cell r="AD78">
            <v>0</v>
          </cell>
          <cell r="AE78">
            <v>4090000000</v>
          </cell>
          <cell r="AF78">
            <v>3900000000</v>
          </cell>
          <cell r="AG78">
            <v>160000000</v>
          </cell>
          <cell r="AH78">
            <v>0</v>
          </cell>
          <cell r="AI78">
            <v>4060000000</v>
          </cell>
          <cell r="AJ78">
            <v>30000000</v>
          </cell>
          <cell r="AK78" t="str">
            <v>○</v>
          </cell>
          <cell r="AL78" t="str">
            <v/>
          </cell>
          <cell r="AM78" t="str">
            <v>12</v>
          </cell>
          <cell r="AN78" t="str">
            <v>○</v>
          </cell>
          <cell r="AO78" t="str">
            <v/>
          </cell>
          <cell r="AP78" t="str">
            <v>12</v>
          </cell>
          <cell r="AQ78" t="str">
            <v>12</v>
          </cell>
          <cell r="AR78" t="str">
            <v>Ｂ型</v>
          </cell>
          <cell r="AS78">
            <v>4</v>
          </cell>
          <cell r="AT78">
            <v>14.8</v>
          </cell>
          <cell r="AU78">
            <v>58561600</v>
          </cell>
          <cell r="AV78">
            <v>27839000</v>
          </cell>
          <cell r="AW78" t="str">
            <v>昭和５８</v>
          </cell>
          <cell r="AX78">
            <v>30529</v>
          </cell>
          <cell r="AY78">
            <v>30529</v>
          </cell>
          <cell r="AZ78">
            <v>221230529</v>
          </cell>
          <cell r="BA78" t="str">
            <v>2</v>
          </cell>
          <cell r="BB78">
            <v>34</v>
          </cell>
          <cell r="BC78" t="str">
            <v>2</v>
          </cell>
          <cell r="BD78">
            <v>221230529</v>
          </cell>
          <cell r="BE78" t="str">
            <v>Ｂ型</v>
          </cell>
          <cell r="BF78" t="str">
            <v>2</v>
          </cell>
          <cell r="BG78">
            <v>221230529</v>
          </cell>
          <cell r="BH78">
            <v>1</v>
          </cell>
          <cell r="BI78" t="str">
            <v>恵生会病院内保育所</v>
          </cell>
        </row>
        <row r="79">
          <cell r="A79" t="str">
            <v>医療法人相愛会相原第二病院</v>
          </cell>
          <cell r="B79" t="str">
            <v>医療法人</v>
          </cell>
          <cell r="C79" t="str">
            <v>S58</v>
          </cell>
          <cell r="D79">
            <v>9</v>
          </cell>
          <cell r="E79">
            <v>1</v>
          </cell>
          <cell r="F79">
            <v>1950000</v>
          </cell>
          <cell r="G79">
            <v>5715000</v>
          </cell>
          <cell r="H79">
            <v>17000000</v>
          </cell>
          <cell r="I79">
            <v>0</v>
          </cell>
          <cell r="J79">
            <v>24665000</v>
          </cell>
          <cell r="K79">
            <v>21000000</v>
          </cell>
          <cell r="L79">
            <v>3665000</v>
          </cell>
          <cell r="M79">
            <v>24665000</v>
          </cell>
          <cell r="N79">
            <v>0</v>
          </cell>
          <cell r="O79">
            <v>6</v>
          </cell>
          <cell r="P79">
            <v>0</v>
          </cell>
          <cell r="Q79">
            <v>6</v>
          </cell>
          <cell r="R79" t="str">
            <v>直</v>
          </cell>
          <cell r="S79">
            <v>24</v>
          </cell>
          <cell r="T79">
            <v>324</v>
          </cell>
          <cell r="U79">
            <v>10000</v>
          </cell>
          <cell r="V79">
            <v>10000</v>
          </cell>
          <cell r="W79">
            <v>0</v>
          </cell>
          <cell r="X79">
            <v>12</v>
          </cell>
          <cell r="Y79">
            <v>8</v>
          </cell>
          <cell r="Z79">
            <v>4</v>
          </cell>
          <cell r="AA79">
            <v>24</v>
          </cell>
          <cell r="AB79">
            <v>3051203000</v>
          </cell>
          <cell r="AC79">
            <v>53327000</v>
          </cell>
          <cell r="AD79">
            <v>0</v>
          </cell>
          <cell r="AE79">
            <v>3104530000</v>
          </cell>
          <cell r="AF79">
            <v>3027416000</v>
          </cell>
          <cell r="AG79">
            <v>23136000</v>
          </cell>
          <cell r="AH79">
            <v>0</v>
          </cell>
          <cell r="AI79">
            <v>3050552000</v>
          </cell>
          <cell r="AJ79">
            <v>53978000</v>
          </cell>
          <cell r="AK79" t="str">
            <v>○</v>
          </cell>
          <cell r="AL79" t="str">
            <v/>
          </cell>
          <cell r="AM79" t="str">
            <v>12</v>
          </cell>
          <cell r="AN79" t="str">
            <v>○</v>
          </cell>
          <cell r="AO79" t="str">
            <v/>
          </cell>
          <cell r="AP79" t="str">
            <v>12</v>
          </cell>
          <cell r="AQ79" t="str">
            <v>12</v>
          </cell>
          <cell r="AR79" t="str">
            <v>Ｂ型</v>
          </cell>
          <cell r="AS79">
            <v>4</v>
          </cell>
          <cell r="AT79">
            <v>11.4</v>
          </cell>
          <cell r="AU79">
            <v>46893800</v>
          </cell>
          <cell r="AV79">
            <v>22715000</v>
          </cell>
          <cell r="AW79" t="str">
            <v>昭和５８</v>
          </cell>
          <cell r="AX79">
            <v>30560</v>
          </cell>
          <cell r="AY79">
            <v>30560</v>
          </cell>
          <cell r="AZ79">
            <v>221230560</v>
          </cell>
          <cell r="BA79" t="str">
            <v>2</v>
          </cell>
          <cell r="BB79">
            <v>35</v>
          </cell>
          <cell r="BC79" t="str">
            <v>2</v>
          </cell>
          <cell r="BD79">
            <v>221230560</v>
          </cell>
          <cell r="BE79" t="str">
            <v>Ｂ型</v>
          </cell>
          <cell r="BF79" t="str">
            <v>2</v>
          </cell>
          <cell r="BG79">
            <v>221230560</v>
          </cell>
          <cell r="BH79">
            <v>2.2999999999999998</v>
          </cell>
          <cell r="BI79" t="str">
            <v>相原第二病院相愛園</v>
          </cell>
        </row>
        <row r="80">
          <cell r="A80" t="str">
            <v>医療法人庸愛会富田町病院、うえだ下田部病院</v>
          </cell>
          <cell r="B80" t="str">
            <v>医療法人</v>
          </cell>
          <cell r="C80" t="str">
            <v>S59</v>
          </cell>
          <cell r="D80">
            <v>12</v>
          </cell>
          <cell r="E80">
            <v>21</v>
          </cell>
          <cell r="F80">
            <v>4800000</v>
          </cell>
          <cell r="G80">
            <v>4232000</v>
          </cell>
          <cell r="H80">
            <v>32327180</v>
          </cell>
          <cell r="I80">
            <v>0</v>
          </cell>
          <cell r="J80">
            <v>41359180</v>
          </cell>
          <cell r="K80">
            <v>34967380</v>
          </cell>
          <cell r="L80">
            <v>6391800</v>
          </cell>
          <cell r="M80">
            <v>41359180</v>
          </cell>
          <cell r="N80">
            <v>0</v>
          </cell>
          <cell r="O80">
            <v>7</v>
          </cell>
          <cell r="P80">
            <v>7</v>
          </cell>
          <cell r="Q80">
            <v>9.1999999999999993</v>
          </cell>
          <cell r="R80" t="str">
            <v>直</v>
          </cell>
          <cell r="S80">
            <v>10</v>
          </cell>
          <cell r="T80">
            <v>148</v>
          </cell>
          <cell r="U80" t="str">
            <v>○</v>
          </cell>
          <cell r="V80">
            <v>14319</v>
          </cell>
          <cell r="W80">
            <v>3</v>
          </cell>
          <cell r="X80">
            <v>8</v>
          </cell>
          <cell r="Y80">
            <v>3</v>
          </cell>
          <cell r="Z80">
            <v>6</v>
          </cell>
          <cell r="AA80">
            <v>20</v>
          </cell>
          <cell r="AB80">
            <v>1162000000</v>
          </cell>
          <cell r="AC80">
            <v>30800000</v>
          </cell>
          <cell r="AD80">
            <v>0</v>
          </cell>
          <cell r="AE80">
            <v>1192800000</v>
          </cell>
          <cell r="AF80">
            <v>1154000000</v>
          </cell>
          <cell r="AG80">
            <v>34300000</v>
          </cell>
          <cell r="AH80">
            <v>0</v>
          </cell>
          <cell r="AI80">
            <v>1188300000</v>
          </cell>
          <cell r="AJ80">
            <v>4500000</v>
          </cell>
          <cell r="AK80" t="str">
            <v>○</v>
          </cell>
          <cell r="AL80" t="str">
            <v>×</v>
          </cell>
          <cell r="AM80" t="str">
            <v>×</v>
          </cell>
          <cell r="AN80" t="str">
            <v>○</v>
          </cell>
          <cell r="AO80" t="str">
            <v/>
          </cell>
          <cell r="AP80" t="str">
            <v>12</v>
          </cell>
          <cell r="AQ80" t="str">
            <v>12</v>
          </cell>
          <cell r="AR80" t="str">
            <v>Ｂ型</v>
          </cell>
          <cell r="AS80">
            <v>4</v>
          </cell>
          <cell r="AT80">
            <v>9.5</v>
          </cell>
          <cell r="AU80">
            <v>42415800</v>
          </cell>
          <cell r="AV80">
            <v>36559180</v>
          </cell>
          <cell r="AW80" t="str">
            <v>昭和５９</v>
          </cell>
          <cell r="AX80">
            <v>31037</v>
          </cell>
          <cell r="AY80">
            <v>31037</v>
          </cell>
          <cell r="AZ80">
            <v>36</v>
          </cell>
          <cell r="BA80" t="str">
            <v>2</v>
          </cell>
          <cell r="BB80">
            <v>36</v>
          </cell>
          <cell r="BC80" t="str">
            <v>2</v>
          </cell>
          <cell r="BD80">
            <v>221231037</v>
          </cell>
          <cell r="BE80" t="str">
            <v>Ｂ型</v>
          </cell>
          <cell r="BF80" t="str">
            <v>2</v>
          </cell>
          <cell r="BG80">
            <v>221231037</v>
          </cell>
          <cell r="BH80">
            <v>0.1</v>
          </cell>
          <cell r="BI80" t="str">
            <v>富田町病院あゆみ保育園</v>
          </cell>
        </row>
        <row r="81">
          <cell r="A81" t="str">
            <v>医療法人山弘会上山病院</v>
          </cell>
          <cell r="B81" t="str">
            <v>医療法人</v>
          </cell>
          <cell r="C81" t="str">
            <v>S60</v>
          </cell>
          <cell r="D81">
            <v>2</v>
          </cell>
          <cell r="E81">
            <v>1</v>
          </cell>
          <cell r="F81">
            <v>780000</v>
          </cell>
          <cell r="G81">
            <v>21162000</v>
          </cell>
          <cell r="H81">
            <v>21162000</v>
          </cell>
          <cell r="I81">
            <v>16800000</v>
          </cell>
          <cell r="J81">
            <v>21942000</v>
          </cell>
          <cell r="K81">
            <v>16800000</v>
          </cell>
          <cell r="L81">
            <v>5142000</v>
          </cell>
          <cell r="M81">
            <v>21942000</v>
          </cell>
          <cell r="N81">
            <v>0</v>
          </cell>
          <cell r="O81">
            <v>4</v>
          </cell>
          <cell r="P81">
            <v>0</v>
          </cell>
          <cell r="Q81">
            <v>4</v>
          </cell>
          <cell r="R81" t="str">
            <v>直</v>
          </cell>
          <cell r="S81">
            <v>24</v>
          </cell>
          <cell r="T81">
            <v>365</v>
          </cell>
          <cell r="U81">
            <v>3</v>
          </cell>
          <cell r="V81">
            <v>10000</v>
          </cell>
          <cell r="W81">
            <v>3</v>
          </cell>
          <cell r="X81">
            <v>3</v>
          </cell>
          <cell r="Y81">
            <v>6</v>
          </cell>
          <cell r="Z81">
            <v>9</v>
          </cell>
          <cell r="AA81">
            <v>21</v>
          </cell>
          <cell r="AB81">
            <v>2902494000</v>
          </cell>
          <cell r="AC81">
            <v>7139000</v>
          </cell>
          <cell r="AD81">
            <v>21756000</v>
          </cell>
          <cell r="AE81">
            <v>2931389000</v>
          </cell>
          <cell r="AF81">
            <v>868437000</v>
          </cell>
          <cell r="AG81">
            <v>1841728000</v>
          </cell>
          <cell r="AH81">
            <v>24128000</v>
          </cell>
          <cell r="AI81">
            <v>2734293000</v>
          </cell>
          <cell r="AJ81">
            <v>197096000</v>
          </cell>
          <cell r="AK81" t="str">
            <v>×</v>
          </cell>
          <cell r="AL81" t="str">
            <v>×</v>
          </cell>
          <cell r="AM81" t="str">
            <v>×</v>
          </cell>
          <cell r="AN81" t="str">
            <v>○</v>
          </cell>
          <cell r="AO81" t="str">
            <v/>
          </cell>
          <cell r="AP81" t="str">
            <v>12</v>
          </cell>
          <cell r="AQ81" t="str">
            <v>12</v>
          </cell>
          <cell r="AR81" t="str">
            <v>Ｂ型</v>
          </cell>
          <cell r="AS81">
            <v>4</v>
          </cell>
          <cell r="AT81">
            <v>10</v>
          </cell>
          <cell r="AU81">
            <v>43062000</v>
          </cell>
          <cell r="AV81">
            <v>21162000</v>
          </cell>
          <cell r="AW81">
            <v>37</v>
          </cell>
          <cell r="AX81">
            <v>31079</v>
          </cell>
          <cell r="AY81">
            <v>30773</v>
          </cell>
          <cell r="AZ81" t="str">
            <v>Ｂ型</v>
          </cell>
          <cell r="BA81" t="str">
            <v>2</v>
          </cell>
          <cell r="BB81">
            <v>37</v>
          </cell>
          <cell r="BC81" t="str">
            <v>2</v>
          </cell>
          <cell r="BD81">
            <v>221231079</v>
          </cell>
          <cell r="BE81" t="str">
            <v>Ｂ型</v>
          </cell>
          <cell r="BF81" t="str">
            <v>2</v>
          </cell>
          <cell r="BG81">
            <v>221231079</v>
          </cell>
          <cell r="BH81">
            <v>9.3000000000000007</v>
          </cell>
          <cell r="BI81" t="str">
            <v>上山病院内保育所</v>
          </cell>
        </row>
        <row r="82">
          <cell r="A82" t="str">
            <v>医療法人頌徳会日野病院</v>
          </cell>
          <cell r="B82" t="str">
            <v>医療法人</v>
          </cell>
          <cell r="C82" t="str">
            <v>S61</v>
          </cell>
          <cell r="D82">
            <v>4</v>
          </cell>
          <cell r="E82">
            <v>1</v>
          </cell>
          <cell r="F82">
            <v>2320000</v>
          </cell>
          <cell r="G82">
            <v>4589000</v>
          </cell>
          <cell r="H82">
            <v>9192307</v>
          </cell>
          <cell r="I82">
            <v>0</v>
          </cell>
          <cell r="J82">
            <v>16101307</v>
          </cell>
          <cell r="K82">
            <v>14788335</v>
          </cell>
          <cell r="L82">
            <v>1312972</v>
          </cell>
          <cell r="M82">
            <v>16101307</v>
          </cell>
          <cell r="N82">
            <v>0</v>
          </cell>
          <cell r="O82">
            <v>3</v>
          </cell>
          <cell r="P82">
            <v>2</v>
          </cell>
          <cell r="Q82">
            <v>4.2</v>
          </cell>
          <cell r="R82" t="str">
            <v>直</v>
          </cell>
          <cell r="S82">
            <v>10</v>
          </cell>
          <cell r="T82">
            <v>180</v>
          </cell>
          <cell r="U82">
            <v>21250</v>
          </cell>
          <cell r="V82">
            <v>21250</v>
          </cell>
          <cell r="W82">
            <v>4</v>
          </cell>
          <cell r="X82">
            <v>6</v>
          </cell>
          <cell r="Y82">
            <v>1</v>
          </cell>
          <cell r="Z82">
            <v>1</v>
          </cell>
          <cell r="AA82">
            <v>12</v>
          </cell>
          <cell r="AB82">
            <v>897128000</v>
          </cell>
          <cell r="AC82">
            <v>12238000</v>
          </cell>
          <cell r="AD82">
            <v>0</v>
          </cell>
          <cell r="AE82">
            <v>909366000</v>
          </cell>
          <cell r="AF82">
            <v>867338000</v>
          </cell>
          <cell r="AG82">
            <v>10278000</v>
          </cell>
          <cell r="AH82">
            <v>1824000</v>
          </cell>
          <cell r="AI82">
            <v>879440000</v>
          </cell>
          <cell r="AJ82">
            <v>29926000</v>
          </cell>
          <cell r="AK82" t="str">
            <v>○</v>
          </cell>
          <cell r="AL82" t="str">
            <v>○</v>
          </cell>
          <cell r="AM82" t="str">
            <v>×</v>
          </cell>
          <cell r="AN82" t="str">
            <v>○</v>
          </cell>
          <cell r="AO82" t="str">
            <v/>
          </cell>
          <cell r="AP82" t="str">
            <v>12</v>
          </cell>
          <cell r="AQ82" t="str">
            <v>12</v>
          </cell>
          <cell r="AR82" t="str">
            <v>Ｂ型</v>
          </cell>
          <cell r="AS82">
            <v>4</v>
          </cell>
          <cell r="AT82">
            <v>5.7</v>
          </cell>
          <cell r="AU82">
            <v>22927372</v>
          </cell>
          <cell r="AV82">
            <v>13781307</v>
          </cell>
          <cell r="AW82" t="str">
            <v>昭和６１</v>
          </cell>
          <cell r="AX82">
            <v>31503</v>
          </cell>
          <cell r="AY82">
            <v>31503</v>
          </cell>
          <cell r="AZ82" t="str">
            <v>2</v>
          </cell>
          <cell r="BA82" t="str">
            <v>2</v>
          </cell>
          <cell r="BB82">
            <v>38</v>
          </cell>
          <cell r="BC82" t="str">
            <v>2</v>
          </cell>
          <cell r="BD82">
            <v>221231503</v>
          </cell>
          <cell r="BE82" t="str">
            <v>Ｂ型</v>
          </cell>
          <cell r="BF82" t="str">
            <v>2</v>
          </cell>
          <cell r="BG82">
            <v>221231503</v>
          </cell>
          <cell r="BH82">
            <v>2.1</v>
          </cell>
          <cell r="BI82" t="str">
            <v>日野病院内保育所</v>
          </cell>
        </row>
        <row r="83">
          <cell r="A83" t="str">
            <v>医療法人（社団）有恵会香里ヶ丘有恵会病院</v>
          </cell>
          <cell r="B83" t="str">
            <v>医療法人</v>
          </cell>
          <cell r="C83" t="str">
            <v>S61</v>
          </cell>
          <cell r="D83">
            <v>11</v>
          </cell>
          <cell r="E83">
            <v>1</v>
          </cell>
          <cell r="F83">
            <v>1000000</v>
          </cell>
          <cell r="G83">
            <v>3756000</v>
          </cell>
          <cell r="H83">
            <v>12369000</v>
          </cell>
          <cell r="I83">
            <v>0</v>
          </cell>
          <cell r="J83">
            <v>17125000</v>
          </cell>
          <cell r="K83">
            <v>16200000</v>
          </cell>
          <cell r="L83">
            <v>925000</v>
          </cell>
          <cell r="M83">
            <v>17125000</v>
          </cell>
          <cell r="N83">
            <v>0</v>
          </cell>
          <cell r="O83">
            <v>5</v>
          </cell>
          <cell r="P83">
            <v>0</v>
          </cell>
          <cell r="Q83">
            <v>5</v>
          </cell>
          <cell r="R83" t="str">
            <v>直</v>
          </cell>
          <cell r="S83">
            <v>10</v>
          </cell>
          <cell r="T83">
            <v>72</v>
          </cell>
          <cell r="U83">
            <v>10000</v>
          </cell>
          <cell r="V83">
            <v>10000</v>
          </cell>
          <cell r="W83">
            <v>2</v>
          </cell>
          <cell r="X83">
            <v>12</v>
          </cell>
          <cell r="Y83">
            <v>4</v>
          </cell>
          <cell r="Z83">
            <v>9</v>
          </cell>
          <cell r="AA83">
            <v>27</v>
          </cell>
          <cell r="AB83">
            <v>2412889239</v>
          </cell>
          <cell r="AC83">
            <v>41383686</v>
          </cell>
          <cell r="AD83">
            <v>7825754</v>
          </cell>
          <cell r="AE83">
            <v>2462098679</v>
          </cell>
          <cell r="AF83">
            <v>2353807085</v>
          </cell>
          <cell r="AG83">
            <v>12712038</v>
          </cell>
          <cell r="AH83">
            <v>0</v>
          </cell>
          <cell r="AI83">
            <v>2366519123</v>
          </cell>
          <cell r="AJ83">
            <v>95579556</v>
          </cell>
          <cell r="AK83" t="str">
            <v>○</v>
          </cell>
          <cell r="AL83" t="str">
            <v/>
          </cell>
          <cell r="AM83" t="str">
            <v>12</v>
          </cell>
          <cell r="AN83" t="str">
            <v>○</v>
          </cell>
          <cell r="AO83" t="str">
            <v/>
          </cell>
          <cell r="AP83" t="str">
            <v>12</v>
          </cell>
          <cell r="AQ83" t="str">
            <v>12</v>
          </cell>
          <cell r="AR83" t="str">
            <v>Ｂ型</v>
          </cell>
          <cell r="AS83">
            <v>4</v>
          </cell>
          <cell r="AT83">
            <v>12.9</v>
          </cell>
          <cell r="AU83">
            <v>49841800</v>
          </cell>
          <cell r="AV83">
            <v>16125000</v>
          </cell>
          <cell r="AW83" t="str">
            <v>昭和６１</v>
          </cell>
          <cell r="AX83">
            <v>31717</v>
          </cell>
          <cell r="AY83">
            <v>31717</v>
          </cell>
          <cell r="AZ83">
            <v>221231717</v>
          </cell>
          <cell r="BA83" t="str">
            <v>2</v>
          </cell>
          <cell r="BB83">
            <v>39</v>
          </cell>
          <cell r="BC83" t="str">
            <v>2</v>
          </cell>
          <cell r="BD83">
            <v>221231717</v>
          </cell>
          <cell r="BE83" t="str">
            <v>Ｂ型</v>
          </cell>
          <cell r="BF83" t="str">
            <v>2</v>
          </cell>
          <cell r="BG83">
            <v>221231717</v>
          </cell>
          <cell r="BH83">
            <v>5.9</v>
          </cell>
          <cell r="BI83" t="str">
            <v>香里ヶ丘有恵会病院香里ケ丘有恵会保育所</v>
          </cell>
        </row>
        <row r="84">
          <cell r="A84" t="str">
            <v>医療法人一祐会藤本病院</v>
          </cell>
          <cell r="B84" t="str">
            <v>医療法人</v>
          </cell>
          <cell r="C84" t="str">
            <v>S62</v>
          </cell>
          <cell r="D84">
            <v>12</v>
          </cell>
          <cell r="E84">
            <v>1</v>
          </cell>
          <cell r="F84">
            <v>3000000</v>
          </cell>
          <cell r="G84">
            <v>3994000</v>
          </cell>
          <cell r="H84">
            <v>10028000</v>
          </cell>
          <cell r="I84">
            <v>17022000</v>
          </cell>
          <cell r="J84">
            <v>17022000</v>
          </cell>
          <cell r="K84">
            <v>13577000</v>
          </cell>
          <cell r="L84">
            <v>3445000</v>
          </cell>
          <cell r="M84">
            <v>17022000</v>
          </cell>
          <cell r="N84">
            <v>0</v>
          </cell>
          <cell r="O84">
            <v>4</v>
          </cell>
          <cell r="P84">
            <v>1</v>
          </cell>
          <cell r="Q84">
            <v>4.5</v>
          </cell>
          <cell r="R84" t="str">
            <v>直</v>
          </cell>
          <cell r="S84">
            <v>10</v>
          </cell>
          <cell r="T84">
            <v>0</v>
          </cell>
          <cell r="U84">
            <v>3</v>
          </cell>
          <cell r="V84">
            <v>15000</v>
          </cell>
          <cell r="W84">
            <v>3</v>
          </cell>
          <cell r="X84">
            <v>13</v>
          </cell>
          <cell r="Y84">
            <v>0</v>
          </cell>
          <cell r="Z84">
            <v>1</v>
          </cell>
          <cell r="AA84">
            <v>17</v>
          </cell>
          <cell r="AB84">
            <v>2140689436</v>
          </cell>
          <cell r="AC84">
            <v>39192209</v>
          </cell>
          <cell r="AD84">
            <v>18331912</v>
          </cell>
          <cell r="AE84">
            <v>2198213557</v>
          </cell>
          <cell r="AF84">
            <v>1915737884</v>
          </cell>
          <cell r="AG84">
            <v>91575849</v>
          </cell>
          <cell r="AH84">
            <v>20000</v>
          </cell>
          <cell r="AI84">
            <v>2007333733</v>
          </cell>
          <cell r="AJ84">
            <v>190879824</v>
          </cell>
          <cell r="AK84" t="str">
            <v>○</v>
          </cell>
          <cell r="AL84" t="str">
            <v>12</v>
          </cell>
          <cell r="AM84" t="str">
            <v>12</v>
          </cell>
          <cell r="AN84" t="str">
            <v>○</v>
          </cell>
          <cell r="AO84" t="str">
            <v/>
          </cell>
          <cell r="AP84" t="str">
            <v>12</v>
          </cell>
          <cell r="AQ84" t="str">
            <v>12</v>
          </cell>
          <cell r="AR84" t="str">
            <v>Ｂ型</v>
          </cell>
          <cell r="AS84">
            <v>4</v>
          </cell>
          <cell r="AT84">
            <v>8.1</v>
          </cell>
          <cell r="AU84">
            <v>34160200</v>
          </cell>
          <cell r="AV84">
            <v>14022000</v>
          </cell>
          <cell r="AW84" t="str">
            <v>昭和　６</v>
          </cell>
          <cell r="AX84">
            <v>32112</v>
          </cell>
          <cell r="AY84">
            <v>32112</v>
          </cell>
          <cell r="AZ84" t="str">
            <v>Ｂ型</v>
          </cell>
          <cell r="BA84" t="str">
            <v>2</v>
          </cell>
          <cell r="BB84">
            <v>40</v>
          </cell>
          <cell r="BC84" t="str">
            <v>2</v>
          </cell>
          <cell r="BD84">
            <v>221232112</v>
          </cell>
          <cell r="BE84" t="str">
            <v>Ｂ型</v>
          </cell>
          <cell r="BF84" t="str">
            <v>2</v>
          </cell>
          <cell r="BG84">
            <v>221232112</v>
          </cell>
          <cell r="BH84">
            <v>13.6</v>
          </cell>
          <cell r="BI84" t="str">
            <v>藤本病院若草保育所</v>
          </cell>
        </row>
        <row r="85">
          <cell r="A85" t="str">
            <v>医療法人厚生医学会厚生会第一病院</v>
          </cell>
          <cell r="B85" t="str">
            <v>医療法人</v>
          </cell>
          <cell r="C85" t="str">
            <v>S63</v>
          </cell>
          <cell r="D85">
            <v>2</v>
          </cell>
          <cell r="E85">
            <v>16</v>
          </cell>
          <cell r="F85">
            <v>980000</v>
          </cell>
          <cell r="G85">
            <v>6373000</v>
          </cell>
          <cell r="H85">
            <v>21712376</v>
          </cell>
          <cell r="I85">
            <v>0</v>
          </cell>
          <cell r="J85">
            <v>29065376</v>
          </cell>
          <cell r="K85">
            <v>23761858</v>
          </cell>
          <cell r="L85">
            <v>5303518</v>
          </cell>
          <cell r="M85">
            <v>29065376</v>
          </cell>
          <cell r="N85">
            <v>0</v>
          </cell>
          <cell r="O85">
            <v>6</v>
          </cell>
          <cell r="P85">
            <v>0</v>
          </cell>
          <cell r="Q85">
            <v>6</v>
          </cell>
          <cell r="R85" t="str">
            <v>直</v>
          </cell>
          <cell r="S85">
            <v>24</v>
          </cell>
          <cell r="T85">
            <v>365</v>
          </cell>
          <cell r="U85">
            <v>8750</v>
          </cell>
          <cell r="V85">
            <v>8750</v>
          </cell>
          <cell r="W85">
            <v>3</v>
          </cell>
          <cell r="X85">
            <v>8</v>
          </cell>
          <cell r="Y85">
            <v>3</v>
          </cell>
          <cell r="Z85">
            <v>8</v>
          </cell>
          <cell r="AA85">
            <v>22</v>
          </cell>
          <cell r="AB85">
            <v>1131724000</v>
          </cell>
          <cell r="AC85">
            <v>38472000</v>
          </cell>
          <cell r="AD85">
            <v>0</v>
          </cell>
          <cell r="AE85">
            <v>1170196000</v>
          </cell>
          <cell r="AF85">
            <v>990946000</v>
          </cell>
          <cell r="AG85">
            <v>24573000</v>
          </cell>
          <cell r="AH85">
            <v>50100000</v>
          </cell>
          <cell r="AI85">
            <v>1065619000</v>
          </cell>
          <cell r="AJ85">
            <v>104577000</v>
          </cell>
          <cell r="AK85" t="str">
            <v>○</v>
          </cell>
          <cell r="AL85" t="str">
            <v>○</v>
          </cell>
          <cell r="AM85" t="str">
            <v>×</v>
          </cell>
          <cell r="AN85" t="str">
            <v>○</v>
          </cell>
          <cell r="AO85" t="str">
            <v/>
          </cell>
          <cell r="AP85" t="str">
            <v>12</v>
          </cell>
          <cell r="AQ85" t="str">
            <v>12</v>
          </cell>
          <cell r="AR85" t="str">
            <v>Ｂ型</v>
          </cell>
          <cell r="AS85">
            <v>4</v>
          </cell>
          <cell r="AT85">
            <v>10.5</v>
          </cell>
          <cell r="AU85">
            <v>45119518</v>
          </cell>
          <cell r="AV85">
            <v>28085376</v>
          </cell>
          <cell r="AW85" t="str">
            <v>昭和６３</v>
          </cell>
          <cell r="AX85">
            <v>32189</v>
          </cell>
          <cell r="AY85">
            <v>31868</v>
          </cell>
          <cell r="AZ85" t="str">
            <v>2</v>
          </cell>
          <cell r="BA85" t="str">
            <v>2</v>
          </cell>
          <cell r="BB85">
            <v>41</v>
          </cell>
          <cell r="BC85" t="str">
            <v>2</v>
          </cell>
          <cell r="BD85">
            <v>221232189</v>
          </cell>
          <cell r="BE85" t="str">
            <v>Ｂ型</v>
          </cell>
          <cell r="BF85" t="str">
            <v>2</v>
          </cell>
          <cell r="BG85">
            <v>221232189</v>
          </cell>
          <cell r="BH85">
            <v>3.7</v>
          </cell>
          <cell r="BI85" t="str">
            <v>厚生会第一病院セシリア保育園</v>
          </cell>
        </row>
        <row r="86">
          <cell r="A86" t="str">
            <v>医療法人協和会協和会病院</v>
          </cell>
          <cell r="B86" t="str">
            <v>医療法人</v>
          </cell>
          <cell r="C86" t="str">
            <v>S63</v>
          </cell>
          <cell r="D86">
            <v>3</v>
          </cell>
          <cell r="E86">
            <v>1</v>
          </cell>
          <cell r="F86">
            <v>904443</v>
          </cell>
          <cell r="G86">
            <v>6373000</v>
          </cell>
          <cell r="H86">
            <v>12828948</v>
          </cell>
          <cell r="I86">
            <v>0</v>
          </cell>
          <cell r="J86">
            <v>20106391</v>
          </cell>
          <cell r="K86">
            <v>16476930</v>
          </cell>
          <cell r="L86">
            <v>3629461</v>
          </cell>
          <cell r="M86">
            <v>20106391</v>
          </cell>
          <cell r="N86">
            <v>0</v>
          </cell>
          <cell r="O86">
            <v>5</v>
          </cell>
          <cell r="P86">
            <v>0</v>
          </cell>
          <cell r="Q86">
            <v>5</v>
          </cell>
          <cell r="R86" t="str">
            <v>○</v>
          </cell>
          <cell r="S86">
            <v>24</v>
          </cell>
          <cell r="T86">
            <v>365</v>
          </cell>
          <cell r="U86">
            <v>12500</v>
          </cell>
          <cell r="V86">
            <v>12500</v>
          </cell>
          <cell r="W86">
            <v>0</v>
          </cell>
          <cell r="X86">
            <v>4</v>
          </cell>
          <cell r="Y86">
            <v>3</v>
          </cell>
          <cell r="Z86">
            <v>2</v>
          </cell>
          <cell r="AA86">
            <v>9</v>
          </cell>
          <cell r="AB86">
            <v>3102433000</v>
          </cell>
          <cell r="AC86">
            <v>5380000</v>
          </cell>
          <cell r="AD86">
            <v>0</v>
          </cell>
          <cell r="AE86">
            <v>3107813000</v>
          </cell>
          <cell r="AF86">
            <v>2709535000</v>
          </cell>
          <cell r="AG86">
            <v>52019000</v>
          </cell>
          <cell r="AH86">
            <v>110624000</v>
          </cell>
          <cell r="AI86">
            <v>2872178000</v>
          </cell>
          <cell r="AJ86">
            <v>235635000</v>
          </cell>
          <cell r="AK86" t="str">
            <v>○</v>
          </cell>
          <cell r="AL86" t="str">
            <v/>
          </cell>
          <cell r="AM86" t="str">
            <v>12</v>
          </cell>
          <cell r="AN86" t="str">
            <v>○</v>
          </cell>
          <cell r="AO86" t="str">
            <v/>
          </cell>
          <cell r="AP86" t="str">
            <v>12</v>
          </cell>
          <cell r="AQ86" t="str">
            <v>12</v>
          </cell>
          <cell r="AR86" t="str">
            <v>Ｂ型</v>
          </cell>
          <cell r="AS86">
            <v>4</v>
          </cell>
          <cell r="AT86">
            <v>4.3</v>
          </cell>
          <cell r="AU86">
            <v>19935061</v>
          </cell>
          <cell r="AV86">
            <v>19030618</v>
          </cell>
          <cell r="AW86" t="str">
            <v>昭和６３</v>
          </cell>
          <cell r="AX86">
            <v>32203</v>
          </cell>
          <cell r="AY86">
            <v>31868</v>
          </cell>
          <cell r="AZ86">
            <v>221232203</v>
          </cell>
          <cell r="BA86" t="str">
            <v>2</v>
          </cell>
          <cell r="BB86">
            <v>42</v>
          </cell>
          <cell r="BC86" t="str">
            <v>2</v>
          </cell>
          <cell r="BD86">
            <v>221232203</v>
          </cell>
          <cell r="BE86" t="str">
            <v>Ａ型</v>
          </cell>
          <cell r="BF86" t="str">
            <v>1</v>
          </cell>
          <cell r="BG86">
            <v>211232203</v>
          </cell>
          <cell r="BH86">
            <v>12.3</v>
          </cell>
          <cell r="BI86" t="str">
            <v>協和会病院保育所</v>
          </cell>
        </row>
        <row r="87">
          <cell r="A87" t="str">
            <v>医療法人若弘会若草第二竜間病院</v>
          </cell>
          <cell r="B87" t="str">
            <v>医療法人</v>
          </cell>
          <cell r="C87" t="str">
            <v>S63</v>
          </cell>
          <cell r="D87">
            <v>6</v>
          </cell>
          <cell r="E87">
            <v>1</v>
          </cell>
          <cell r="F87">
            <v>1290000</v>
          </cell>
          <cell r="G87">
            <v>6373000</v>
          </cell>
          <cell r="H87">
            <v>10260000</v>
          </cell>
          <cell r="I87">
            <v>0</v>
          </cell>
          <cell r="J87">
            <v>17923000</v>
          </cell>
          <cell r="K87">
            <v>14968000</v>
          </cell>
          <cell r="L87">
            <v>2955000</v>
          </cell>
          <cell r="M87">
            <v>17923000</v>
          </cell>
          <cell r="N87">
            <v>0</v>
          </cell>
          <cell r="O87">
            <v>5</v>
          </cell>
          <cell r="P87">
            <v>0</v>
          </cell>
          <cell r="Q87">
            <v>5</v>
          </cell>
          <cell r="R87" t="str">
            <v>直</v>
          </cell>
          <cell r="S87">
            <v>24</v>
          </cell>
          <cell r="T87">
            <v>365</v>
          </cell>
          <cell r="U87">
            <v>12500</v>
          </cell>
          <cell r="V87">
            <v>12500</v>
          </cell>
          <cell r="W87">
            <v>1</v>
          </cell>
          <cell r="X87">
            <v>8</v>
          </cell>
          <cell r="Y87">
            <v>3</v>
          </cell>
          <cell r="Z87">
            <v>10</v>
          </cell>
          <cell r="AA87">
            <v>22</v>
          </cell>
          <cell r="AB87">
            <v>7519167380</v>
          </cell>
          <cell r="AC87">
            <v>212409351</v>
          </cell>
          <cell r="AD87">
            <v>0</v>
          </cell>
          <cell r="AE87">
            <v>7731576731</v>
          </cell>
          <cell r="AF87">
            <v>7069383262</v>
          </cell>
          <cell r="AG87">
            <v>284181401</v>
          </cell>
          <cell r="AH87">
            <v>0</v>
          </cell>
          <cell r="AI87">
            <v>7353564663</v>
          </cell>
          <cell r="AJ87">
            <v>378012068</v>
          </cell>
          <cell r="AK87" t="str">
            <v>○</v>
          </cell>
          <cell r="AL87" t="str">
            <v>○</v>
          </cell>
          <cell r="AM87" t="str">
            <v>×</v>
          </cell>
          <cell r="AN87" t="str">
            <v>○</v>
          </cell>
          <cell r="AO87" t="str">
            <v/>
          </cell>
          <cell r="AP87" t="str">
            <v>12</v>
          </cell>
          <cell r="AQ87" t="str">
            <v>12</v>
          </cell>
          <cell r="AR87" t="str">
            <v>Ｂ型</v>
          </cell>
          <cell r="AS87">
            <v>4</v>
          </cell>
          <cell r="AT87">
            <v>10.5</v>
          </cell>
          <cell r="AU87">
            <v>42771000</v>
          </cell>
          <cell r="AV87">
            <v>16633000</v>
          </cell>
          <cell r="AW87" t="str">
            <v>昭和６３</v>
          </cell>
          <cell r="AX87">
            <v>32295</v>
          </cell>
          <cell r="AY87">
            <v>32295</v>
          </cell>
          <cell r="AZ87" t="str">
            <v>2</v>
          </cell>
          <cell r="BA87" t="str">
            <v>2</v>
          </cell>
          <cell r="BB87">
            <v>43</v>
          </cell>
          <cell r="BC87" t="str">
            <v>2</v>
          </cell>
          <cell r="BD87">
            <v>221232295</v>
          </cell>
          <cell r="BE87" t="str">
            <v>Ｂ型</v>
          </cell>
          <cell r="BF87" t="str">
            <v>2</v>
          </cell>
          <cell r="BG87">
            <v>221232295</v>
          </cell>
          <cell r="BH87">
            <v>22.7</v>
          </cell>
          <cell r="BI87" t="str">
            <v>若草第二竜間病院保育所</v>
          </cell>
        </row>
        <row r="88">
          <cell r="A88" t="str">
            <v>医療法人真美会中野こども病院</v>
          </cell>
          <cell r="B88" t="str">
            <v>医療法人</v>
          </cell>
          <cell r="C88" t="str">
            <v>S63</v>
          </cell>
          <cell r="D88">
            <v>4</v>
          </cell>
          <cell r="E88">
            <v>1</v>
          </cell>
          <cell r="F88">
            <v>6550000</v>
          </cell>
          <cell r="G88">
            <v>3756000</v>
          </cell>
          <cell r="H88">
            <v>10754680</v>
          </cell>
          <cell r="I88">
            <v>500000</v>
          </cell>
          <cell r="J88">
            <v>21560680</v>
          </cell>
          <cell r="K88">
            <v>15828680</v>
          </cell>
          <cell r="L88">
            <v>5732000</v>
          </cell>
          <cell r="M88">
            <v>21560680</v>
          </cell>
          <cell r="N88">
            <v>0</v>
          </cell>
          <cell r="O88">
            <v>4</v>
          </cell>
          <cell r="P88">
            <v>0</v>
          </cell>
          <cell r="Q88">
            <v>4</v>
          </cell>
          <cell r="R88" t="str">
            <v>○</v>
          </cell>
          <cell r="S88">
            <v>10</v>
          </cell>
          <cell r="T88">
            <v>96</v>
          </cell>
          <cell r="U88">
            <v>25000</v>
          </cell>
          <cell r="V88">
            <v>25000</v>
          </cell>
          <cell r="W88">
            <v>1</v>
          </cell>
          <cell r="X88">
            <v>1</v>
          </cell>
          <cell r="Y88">
            <v>3</v>
          </cell>
          <cell r="Z88">
            <v>1</v>
          </cell>
          <cell r="AA88">
            <v>6</v>
          </cell>
          <cell r="AB88">
            <v>1103832000</v>
          </cell>
          <cell r="AC88">
            <v>17533000</v>
          </cell>
          <cell r="AD88">
            <v>0</v>
          </cell>
          <cell r="AE88">
            <v>1121365000</v>
          </cell>
          <cell r="AF88">
            <v>1034216000</v>
          </cell>
          <cell r="AG88">
            <v>71262000</v>
          </cell>
          <cell r="AH88">
            <v>0</v>
          </cell>
          <cell r="AI88">
            <v>1105478000</v>
          </cell>
          <cell r="AJ88">
            <v>15887000</v>
          </cell>
          <cell r="AK88" t="str">
            <v>○</v>
          </cell>
          <cell r="AL88" t="str">
            <v>○</v>
          </cell>
          <cell r="AM88" t="str">
            <v>×</v>
          </cell>
          <cell r="AN88" t="str">
            <v>○</v>
          </cell>
          <cell r="AO88" t="str">
            <v/>
          </cell>
          <cell r="AP88" t="str">
            <v>12</v>
          </cell>
          <cell r="AQ88" t="str">
            <v>12</v>
          </cell>
          <cell r="AR88" t="str">
            <v>Ｂ型</v>
          </cell>
          <cell r="AS88">
            <v>4</v>
          </cell>
          <cell r="AT88">
            <v>4</v>
          </cell>
          <cell r="AU88">
            <v>20900000</v>
          </cell>
          <cell r="AV88">
            <v>13850000</v>
          </cell>
          <cell r="AW88" t="str">
            <v>昭和６３</v>
          </cell>
          <cell r="AX88">
            <v>32234</v>
          </cell>
          <cell r="AY88">
            <v>32234</v>
          </cell>
          <cell r="AZ88" t="str">
            <v>2</v>
          </cell>
          <cell r="BA88" t="str">
            <v>2</v>
          </cell>
          <cell r="BB88">
            <v>44</v>
          </cell>
          <cell r="BC88" t="str">
            <v>2</v>
          </cell>
          <cell r="BD88">
            <v>221232234</v>
          </cell>
          <cell r="BE88" t="str">
            <v>Ａ型</v>
          </cell>
          <cell r="BF88" t="str">
            <v>1</v>
          </cell>
          <cell r="BG88">
            <v>211232234</v>
          </cell>
          <cell r="BH88">
            <v>1.1000000000000001</v>
          </cell>
          <cell r="BI88" t="str">
            <v>中野こども病院アリス保育園</v>
          </cell>
        </row>
        <row r="89">
          <cell r="A89" t="str">
            <v>医療法人医誠会摂津医誠会病院</v>
          </cell>
          <cell r="B89" t="str">
            <v>医療法人</v>
          </cell>
          <cell r="C89" t="str">
            <v>S63</v>
          </cell>
          <cell r="D89">
            <v>11</v>
          </cell>
          <cell r="E89">
            <v>1</v>
          </cell>
          <cell r="F89">
            <v>660000</v>
          </cell>
          <cell r="G89">
            <v>3875000</v>
          </cell>
          <cell r="H89">
            <v>21050000</v>
          </cell>
          <cell r="I89">
            <v>0</v>
          </cell>
          <cell r="J89">
            <v>25585000</v>
          </cell>
          <cell r="K89">
            <v>10500000</v>
          </cell>
          <cell r="L89">
            <v>15085000</v>
          </cell>
          <cell r="M89">
            <v>25585000</v>
          </cell>
          <cell r="N89">
            <v>0</v>
          </cell>
          <cell r="O89">
            <v>4</v>
          </cell>
          <cell r="P89">
            <v>0</v>
          </cell>
          <cell r="Q89">
            <v>4</v>
          </cell>
          <cell r="R89" t="str">
            <v>○</v>
          </cell>
          <cell r="S89">
            <v>10</v>
          </cell>
          <cell r="T89">
            <v>96</v>
          </cell>
          <cell r="U89">
            <v>6600</v>
          </cell>
          <cell r="V89">
            <v>6600</v>
          </cell>
          <cell r="W89">
            <v>0</v>
          </cell>
          <cell r="X89">
            <v>8</v>
          </cell>
          <cell r="Y89">
            <v>0</v>
          </cell>
          <cell r="Z89">
            <v>6</v>
          </cell>
          <cell r="AA89">
            <v>14</v>
          </cell>
          <cell r="AB89">
            <v>2710158000</v>
          </cell>
          <cell r="AC89">
            <v>55959000</v>
          </cell>
          <cell r="AD89">
            <v>0</v>
          </cell>
          <cell r="AE89">
            <v>2766117000</v>
          </cell>
          <cell r="AF89">
            <v>2413047000</v>
          </cell>
          <cell r="AG89">
            <v>149089000</v>
          </cell>
          <cell r="AH89">
            <v>0</v>
          </cell>
          <cell r="AI89">
            <v>2562136000</v>
          </cell>
          <cell r="AJ89">
            <v>203981000</v>
          </cell>
          <cell r="AK89" t="str">
            <v>○</v>
          </cell>
          <cell r="AL89" t="str">
            <v>○</v>
          </cell>
          <cell r="AM89" t="str">
            <v>×</v>
          </cell>
          <cell r="AN89" t="str">
            <v>○</v>
          </cell>
          <cell r="AO89" t="str">
            <v/>
          </cell>
          <cell r="AP89" t="str">
            <v>12</v>
          </cell>
          <cell r="AQ89" t="str">
            <v>12</v>
          </cell>
          <cell r="AR89" t="str">
            <v>Ｂ型</v>
          </cell>
          <cell r="AS89">
            <v>4</v>
          </cell>
          <cell r="AT89">
            <v>6.7</v>
          </cell>
          <cell r="AU89">
            <v>40491400</v>
          </cell>
          <cell r="AV89">
            <v>24925000</v>
          </cell>
          <cell r="AW89" t="str">
            <v>昭和６３</v>
          </cell>
          <cell r="AX89">
            <v>32448</v>
          </cell>
          <cell r="AY89">
            <v>32448</v>
          </cell>
          <cell r="AZ89" t="str">
            <v>2</v>
          </cell>
          <cell r="BA89" t="str">
            <v>2</v>
          </cell>
          <cell r="BB89">
            <v>45</v>
          </cell>
          <cell r="BC89" t="str">
            <v>2</v>
          </cell>
          <cell r="BD89">
            <v>221232448</v>
          </cell>
          <cell r="BE89" t="str">
            <v>Ｂ型</v>
          </cell>
          <cell r="BF89" t="str">
            <v>2</v>
          </cell>
          <cell r="BG89">
            <v>221232448</v>
          </cell>
          <cell r="BH89">
            <v>8.1</v>
          </cell>
          <cell r="BI89" t="str">
            <v>摂津医誠会病院保育所</v>
          </cell>
        </row>
        <row r="90">
          <cell r="A90" t="str">
            <v>医療法人讃和会友愛会病院</v>
          </cell>
          <cell r="B90" t="str">
            <v>医療法人</v>
          </cell>
          <cell r="C90" t="str">
            <v>H2</v>
          </cell>
          <cell r="D90">
            <v>1</v>
          </cell>
          <cell r="E90">
            <v>21</v>
          </cell>
          <cell r="F90">
            <v>1800000</v>
          </cell>
          <cell r="G90">
            <v>2805000</v>
          </cell>
          <cell r="H90">
            <v>16385000</v>
          </cell>
          <cell r="I90">
            <v>0</v>
          </cell>
          <cell r="J90">
            <v>20990000</v>
          </cell>
          <cell r="K90">
            <v>17540000</v>
          </cell>
          <cell r="L90">
            <v>3450000</v>
          </cell>
          <cell r="M90">
            <v>20990000</v>
          </cell>
          <cell r="N90">
            <v>0</v>
          </cell>
          <cell r="O90">
            <v>4</v>
          </cell>
          <cell r="P90">
            <v>4.5999999999999996</v>
          </cell>
          <cell r="Q90">
            <v>4.5999999999999996</v>
          </cell>
          <cell r="R90" t="str">
            <v>直</v>
          </cell>
          <cell r="S90">
            <v>10</v>
          </cell>
          <cell r="T90">
            <v>0</v>
          </cell>
          <cell r="U90">
            <v>1</v>
          </cell>
          <cell r="V90">
            <v>6385</v>
          </cell>
          <cell r="W90">
            <v>1</v>
          </cell>
          <cell r="X90">
            <v>10</v>
          </cell>
          <cell r="Y90">
            <v>6</v>
          </cell>
          <cell r="Z90">
            <v>9</v>
          </cell>
          <cell r="AA90">
            <v>26</v>
          </cell>
          <cell r="AB90">
            <v>2095658063</v>
          </cell>
          <cell r="AC90">
            <v>27532551</v>
          </cell>
          <cell r="AD90">
            <v>0</v>
          </cell>
          <cell r="AE90">
            <v>2123190614</v>
          </cell>
          <cell r="AF90">
            <v>1875447091</v>
          </cell>
          <cell r="AG90">
            <v>44699602</v>
          </cell>
          <cell r="AH90">
            <v>0</v>
          </cell>
          <cell r="AI90">
            <v>1920146693</v>
          </cell>
          <cell r="AJ90">
            <v>203043921</v>
          </cell>
          <cell r="AK90" t="str">
            <v>○</v>
          </cell>
          <cell r="AL90" t="str">
            <v>12</v>
          </cell>
          <cell r="AM90" t="str">
            <v>12</v>
          </cell>
          <cell r="AN90" t="str">
            <v>○</v>
          </cell>
          <cell r="AO90" t="str">
            <v/>
          </cell>
          <cell r="AP90" t="str">
            <v>12</v>
          </cell>
          <cell r="AQ90" t="str">
            <v>12</v>
          </cell>
          <cell r="AR90" t="str">
            <v>Ｂ型</v>
          </cell>
          <cell r="AS90">
            <v>4</v>
          </cell>
          <cell r="AT90">
            <v>12.4</v>
          </cell>
          <cell r="AU90">
            <v>50470800</v>
          </cell>
          <cell r="AV90">
            <v>19190000</v>
          </cell>
          <cell r="AW90" t="str">
            <v>平成　２</v>
          </cell>
          <cell r="AX90">
            <v>32894</v>
          </cell>
          <cell r="AY90">
            <v>32599</v>
          </cell>
          <cell r="AZ90" t="str">
            <v>Ｂ型</v>
          </cell>
          <cell r="BA90" t="str">
            <v>2</v>
          </cell>
          <cell r="BB90">
            <v>46</v>
          </cell>
          <cell r="BC90" t="str">
            <v>2</v>
          </cell>
          <cell r="BD90">
            <v>221232894</v>
          </cell>
          <cell r="BE90" t="str">
            <v>Ｂ型</v>
          </cell>
          <cell r="BF90" t="str">
            <v>2</v>
          </cell>
          <cell r="BG90">
            <v>221232894</v>
          </cell>
          <cell r="BH90">
            <v>10.5</v>
          </cell>
          <cell r="BI90" t="str">
            <v>友愛会病院わかば保育所</v>
          </cell>
        </row>
        <row r="91">
          <cell r="A91" t="str">
            <v>医療法人医真会八尾総合病院</v>
          </cell>
          <cell r="B91" t="str">
            <v>医療法人</v>
          </cell>
          <cell r="C91" t="str">
            <v>H2</v>
          </cell>
          <cell r="D91">
            <v>5</v>
          </cell>
          <cell r="E91">
            <v>1</v>
          </cell>
          <cell r="F91">
            <v>1798800</v>
          </cell>
          <cell r="G91">
            <v>6373000</v>
          </cell>
          <cell r="H91">
            <v>24440200</v>
          </cell>
          <cell r="I91">
            <v>925000</v>
          </cell>
          <cell r="J91">
            <v>33537000</v>
          </cell>
          <cell r="K91">
            <v>28150000</v>
          </cell>
          <cell r="L91">
            <v>5387000</v>
          </cell>
          <cell r="M91">
            <v>33537000</v>
          </cell>
          <cell r="N91">
            <v>0</v>
          </cell>
          <cell r="O91">
            <v>8</v>
          </cell>
          <cell r="P91">
            <v>1</v>
          </cell>
          <cell r="Q91">
            <v>8.3000000000000007</v>
          </cell>
          <cell r="R91" t="str">
            <v>直</v>
          </cell>
          <cell r="S91">
            <v>24</v>
          </cell>
          <cell r="T91">
            <v>365</v>
          </cell>
          <cell r="U91">
            <v>10000</v>
          </cell>
          <cell r="V91">
            <v>10000</v>
          </cell>
          <cell r="W91">
            <v>10</v>
          </cell>
          <cell r="X91">
            <v>13</v>
          </cell>
          <cell r="Y91">
            <v>3</v>
          </cell>
          <cell r="Z91">
            <v>6</v>
          </cell>
          <cell r="AA91">
            <v>32</v>
          </cell>
          <cell r="AB91">
            <v>5902048000</v>
          </cell>
          <cell r="AC91">
            <v>49563000</v>
          </cell>
          <cell r="AD91">
            <v>14680000</v>
          </cell>
          <cell r="AE91">
            <v>5966291000</v>
          </cell>
          <cell r="AF91">
            <v>5800891000</v>
          </cell>
          <cell r="AG91">
            <v>18761000</v>
          </cell>
          <cell r="AH91">
            <v>140000</v>
          </cell>
          <cell r="AI91">
            <v>5819792000</v>
          </cell>
          <cell r="AJ91">
            <v>146499000</v>
          </cell>
          <cell r="AK91" t="str">
            <v>○</v>
          </cell>
          <cell r="AL91" t="str">
            <v>×</v>
          </cell>
          <cell r="AM91" t="str">
            <v>×</v>
          </cell>
          <cell r="AN91" t="str">
            <v>○</v>
          </cell>
          <cell r="AO91" t="str">
            <v/>
          </cell>
          <cell r="AP91" t="str">
            <v>12</v>
          </cell>
          <cell r="AQ91" t="str">
            <v>12</v>
          </cell>
          <cell r="AR91" t="str">
            <v>Ｂ型</v>
          </cell>
          <cell r="AS91">
            <v>4</v>
          </cell>
          <cell r="AT91">
            <v>15.2</v>
          </cell>
          <cell r="AU91">
            <v>63025400</v>
          </cell>
          <cell r="AV91">
            <v>30813200</v>
          </cell>
          <cell r="AW91">
            <v>32994</v>
          </cell>
          <cell r="AX91">
            <v>32994</v>
          </cell>
          <cell r="AY91">
            <v>32994</v>
          </cell>
          <cell r="AZ91" t="str">
            <v>2</v>
          </cell>
          <cell r="BA91" t="str">
            <v>2</v>
          </cell>
          <cell r="BB91">
            <v>47</v>
          </cell>
          <cell r="BC91" t="str">
            <v>2</v>
          </cell>
          <cell r="BD91">
            <v>221232994</v>
          </cell>
          <cell r="BE91" t="str">
            <v>Ｂ型</v>
          </cell>
          <cell r="BF91" t="str">
            <v>2</v>
          </cell>
          <cell r="BG91">
            <v>221232994</v>
          </cell>
          <cell r="BH91">
            <v>4.7</v>
          </cell>
          <cell r="BI91" t="str">
            <v>医真会八尾総合病院森の子保育所</v>
          </cell>
        </row>
        <row r="92">
          <cell r="A92" t="str">
            <v>医療法人ダイワ会大和病院</v>
          </cell>
          <cell r="B92" t="str">
            <v>医療法人</v>
          </cell>
          <cell r="C92" t="str">
            <v>H2</v>
          </cell>
          <cell r="D92">
            <v>9</v>
          </cell>
          <cell r="E92">
            <v>21</v>
          </cell>
          <cell r="F92">
            <v>850000</v>
          </cell>
          <cell r="G92">
            <v>4971000</v>
          </cell>
          <cell r="H92">
            <v>13943400</v>
          </cell>
          <cell r="I92">
            <v>0</v>
          </cell>
          <cell r="J92">
            <v>19764400</v>
          </cell>
          <cell r="K92">
            <v>17065000</v>
          </cell>
          <cell r="L92">
            <v>2699400</v>
          </cell>
          <cell r="M92">
            <v>19764400</v>
          </cell>
          <cell r="N92">
            <v>0</v>
          </cell>
          <cell r="O92">
            <v>4</v>
          </cell>
          <cell r="P92">
            <v>1</v>
          </cell>
          <cell r="Q92">
            <v>4</v>
          </cell>
          <cell r="R92" t="str">
            <v>直</v>
          </cell>
          <cell r="S92">
            <v>24</v>
          </cell>
          <cell r="T92">
            <v>365</v>
          </cell>
          <cell r="U92">
            <v>15000</v>
          </cell>
          <cell r="V92">
            <v>15000</v>
          </cell>
          <cell r="W92">
            <v>4</v>
          </cell>
          <cell r="X92">
            <v>2</v>
          </cell>
          <cell r="Y92">
            <v>1</v>
          </cell>
          <cell r="Z92">
            <v>1</v>
          </cell>
          <cell r="AA92">
            <v>8</v>
          </cell>
          <cell r="AB92">
            <v>1820111000</v>
          </cell>
          <cell r="AC92">
            <v>33820000</v>
          </cell>
          <cell r="AD92">
            <v>30100000</v>
          </cell>
          <cell r="AE92">
            <v>1884031000</v>
          </cell>
          <cell r="AF92">
            <v>1767543000</v>
          </cell>
          <cell r="AG92">
            <v>40994000</v>
          </cell>
          <cell r="AH92">
            <v>55200000</v>
          </cell>
          <cell r="AI92">
            <v>1863737000</v>
          </cell>
          <cell r="AJ92">
            <v>20294000</v>
          </cell>
          <cell r="AK92" t="str">
            <v>○</v>
          </cell>
          <cell r="AL92" t="str">
            <v>○</v>
          </cell>
          <cell r="AM92" t="str">
            <v>×</v>
          </cell>
          <cell r="AN92" t="str">
            <v>○</v>
          </cell>
          <cell r="AO92" t="str">
            <v/>
          </cell>
          <cell r="AP92" t="str">
            <v>12</v>
          </cell>
          <cell r="AQ92" t="str">
            <v>12</v>
          </cell>
          <cell r="AR92" t="str">
            <v>Ｂ型</v>
          </cell>
          <cell r="AS92">
            <v>4</v>
          </cell>
          <cell r="AT92">
            <v>4</v>
          </cell>
          <cell r="AU92">
            <v>17867400</v>
          </cell>
          <cell r="AV92">
            <v>17017400</v>
          </cell>
          <cell r="AW92" t="str">
            <v>平成　２</v>
          </cell>
          <cell r="AX92">
            <v>33137</v>
          </cell>
          <cell r="AY92">
            <v>33137</v>
          </cell>
          <cell r="AZ92" t="str">
            <v>2</v>
          </cell>
          <cell r="BA92" t="str">
            <v>2</v>
          </cell>
          <cell r="BB92">
            <v>48</v>
          </cell>
          <cell r="BC92" t="str">
            <v>2</v>
          </cell>
          <cell r="BD92">
            <v>221233137</v>
          </cell>
          <cell r="BE92" t="str">
            <v>Ａ型</v>
          </cell>
          <cell r="BF92" t="str">
            <v>1</v>
          </cell>
          <cell r="BG92">
            <v>211233137</v>
          </cell>
          <cell r="BH92">
            <v>1.1000000000000001</v>
          </cell>
          <cell r="BI92" t="str">
            <v>大和病院保育所</v>
          </cell>
        </row>
        <row r="93">
          <cell r="A93" t="str">
            <v>医療法人松仁会松井記念病院</v>
          </cell>
          <cell r="B93" t="str">
            <v>医療法人</v>
          </cell>
          <cell r="C93" t="str">
            <v>H3</v>
          </cell>
          <cell r="D93">
            <v>12</v>
          </cell>
          <cell r="E93">
            <v>14</v>
          </cell>
          <cell r="F93">
            <v>1728000</v>
          </cell>
          <cell r="G93">
            <v>4708000</v>
          </cell>
          <cell r="H93">
            <v>10183000</v>
          </cell>
          <cell r="I93">
            <v>0</v>
          </cell>
          <cell r="J93">
            <v>16619000</v>
          </cell>
          <cell r="K93">
            <v>10049000</v>
          </cell>
          <cell r="L93">
            <v>6570000</v>
          </cell>
          <cell r="M93">
            <v>16619000</v>
          </cell>
          <cell r="N93">
            <v>0</v>
          </cell>
          <cell r="O93">
            <v>3</v>
          </cell>
          <cell r="P93">
            <v>3</v>
          </cell>
          <cell r="Q93">
            <v>4.5</v>
          </cell>
          <cell r="R93" t="str">
            <v>○</v>
          </cell>
          <cell r="S93">
            <v>24</v>
          </cell>
          <cell r="T93">
            <v>365</v>
          </cell>
          <cell r="U93">
            <v>6300</v>
          </cell>
          <cell r="V93">
            <v>6300</v>
          </cell>
          <cell r="W93">
            <v>1</v>
          </cell>
          <cell r="X93">
            <v>6</v>
          </cell>
          <cell r="Y93">
            <v>4</v>
          </cell>
          <cell r="Z93">
            <v>4</v>
          </cell>
          <cell r="AA93">
            <v>15</v>
          </cell>
          <cell r="AB93">
            <v>1405392000</v>
          </cell>
          <cell r="AC93">
            <v>13335000</v>
          </cell>
          <cell r="AD93">
            <v>0</v>
          </cell>
          <cell r="AE93">
            <v>1418727000</v>
          </cell>
          <cell r="AF93">
            <v>1359041000</v>
          </cell>
          <cell r="AG93">
            <v>23976000</v>
          </cell>
          <cell r="AH93">
            <v>0</v>
          </cell>
          <cell r="AI93">
            <v>1383017000</v>
          </cell>
          <cell r="AJ93">
            <v>35710000</v>
          </cell>
          <cell r="AK93" t="str">
            <v>○</v>
          </cell>
          <cell r="AL93" t="str">
            <v/>
          </cell>
          <cell r="AM93" t="str">
            <v>12</v>
          </cell>
          <cell r="AN93" t="str">
            <v>○</v>
          </cell>
          <cell r="AO93" t="str">
            <v/>
          </cell>
          <cell r="AP93" t="str">
            <v>12</v>
          </cell>
          <cell r="AQ93" t="str">
            <v>12</v>
          </cell>
          <cell r="AR93" t="str">
            <v>Ｂ型</v>
          </cell>
          <cell r="AS93">
            <v>4</v>
          </cell>
          <cell r="AT93">
            <v>7.1</v>
          </cell>
          <cell r="AU93">
            <v>33493200</v>
          </cell>
          <cell r="AV93">
            <v>14891000</v>
          </cell>
          <cell r="AW93" t="str">
            <v>平成　３</v>
          </cell>
          <cell r="AX93">
            <v>33586</v>
          </cell>
          <cell r="AY93">
            <v>33586</v>
          </cell>
          <cell r="AZ93">
            <v>221233586</v>
          </cell>
          <cell r="BA93" t="str">
            <v>2</v>
          </cell>
          <cell r="BB93">
            <v>49</v>
          </cell>
          <cell r="BC93" t="str">
            <v>2</v>
          </cell>
          <cell r="BD93">
            <v>221233586</v>
          </cell>
          <cell r="BE93" t="str">
            <v>Ｂ型</v>
          </cell>
          <cell r="BF93" t="str">
            <v>2</v>
          </cell>
          <cell r="BG93">
            <v>221233586</v>
          </cell>
          <cell r="BH93">
            <v>2.2999999999999998</v>
          </cell>
          <cell r="BI93" t="str">
            <v>松井記念病院内保育所</v>
          </cell>
        </row>
        <row r="94">
          <cell r="A94" t="str">
            <v>医療法人ペガサス馬場記念病院</v>
          </cell>
          <cell r="B94" t="str">
            <v>医療法人</v>
          </cell>
          <cell r="C94" t="str">
            <v>H5</v>
          </cell>
          <cell r="D94">
            <v>9</v>
          </cell>
          <cell r="E94">
            <v>1</v>
          </cell>
          <cell r="F94">
            <v>3240000</v>
          </cell>
          <cell r="G94">
            <v>4488000</v>
          </cell>
          <cell r="H94">
            <v>26361284</v>
          </cell>
          <cell r="I94">
            <v>0</v>
          </cell>
          <cell r="J94">
            <v>34089284</v>
          </cell>
          <cell r="K94">
            <v>18000000</v>
          </cell>
          <cell r="L94">
            <v>16089284</v>
          </cell>
          <cell r="M94">
            <v>34089284</v>
          </cell>
          <cell r="N94">
            <v>0</v>
          </cell>
          <cell r="O94">
            <v>6</v>
          </cell>
          <cell r="P94">
            <v>0</v>
          </cell>
          <cell r="Q94">
            <v>6</v>
          </cell>
          <cell r="R94" t="str">
            <v>直</v>
          </cell>
          <cell r="S94">
            <v>10</v>
          </cell>
          <cell r="T94">
            <v>96</v>
          </cell>
          <cell r="U94">
            <v>9000</v>
          </cell>
          <cell r="V94">
            <v>9000</v>
          </cell>
          <cell r="W94">
            <v>3</v>
          </cell>
          <cell r="X94">
            <v>11</v>
          </cell>
          <cell r="Y94">
            <v>6</v>
          </cell>
          <cell r="Z94">
            <v>5</v>
          </cell>
          <cell r="AA94">
            <v>25</v>
          </cell>
          <cell r="AB94">
            <v>5095318144</v>
          </cell>
          <cell r="AC94">
            <v>93360126</v>
          </cell>
          <cell r="AD94">
            <v>0</v>
          </cell>
          <cell r="AE94">
            <v>5188678270</v>
          </cell>
          <cell r="AF94">
            <v>4939054968</v>
          </cell>
          <cell r="AG94">
            <v>196342058</v>
          </cell>
          <cell r="AH94">
            <v>0</v>
          </cell>
          <cell r="AI94">
            <v>5135397026</v>
          </cell>
          <cell r="AJ94">
            <v>53281244</v>
          </cell>
          <cell r="AK94" t="str">
            <v>×</v>
          </cell>
          <cell r="AL94" t="str">
            <v>×</v>
          </cell>
          <cell r="AM94" t="str">
            <v>×</v>
          </cell>
          <cell r="AN94" t="str">
            <v>○</v>
          </cell>
          <cell r="AO94" t="str">
            <v/>
          </cell>
          <cell r="AP94" t="str">
            <v>12</v>
          </cell>
          <cell r="AQ94" t="str">
            <v>12</v>
          </cell>
          <cell r="AR94" t="str">
            <v>Ｂ型</v>
          </cell>
          <cell r="AS94">
            <v>4</v>
          </cell>
          <cell r="AT94">
            <v>11.9</v>
          </cell>
          <cell r="AU94">
            <v>61214084</v>
          </cell>
          <cell r="AV94">
            <v>30849284</v>
          </cell>
          <cell r="AW94">
            <v>34213</v>
          </cell>
          <cell r="AX94">
            <v>34213</v>
          </cell>
          <cell r="AY94">
            <v>34213</v>
          </cell>
          <cell r="AZ94" t="str">
            <v>2</v>
          </cell>
          <cell r="BA94" t="str">
            <v>2</v>
          </cell>
          <cell r="BB94">
            <v>50</v>
          </cell>
          <cell r="BC94" t="str">
            <v>2</v>
          </cell>
          <cell r="BD94">
            <v>221234213</v>
          </cell>
          <cell r="BE94" t="str">
            <v>Ｂ型</v>
          </cell>
          <cell r="BF94" t="str">
            <v>2</v>
          </cell>
          <cell r="BG94">
            <v>221234213</v>
          </cell>
          <cell r="BH94">
            <v>1.7</v>
          </cell>
          <cell r="BI94" t="str">
            <v>馬場記念病院内保育所</v>
          </cell>
        </row>
        <row r="95">
          <cell r="A95" t="str">
            <v>医療法人琴仁会光生病院</v>
          </cell>
          <cell r="B95" t="str">
            <v>医療法人</v>
          </cell>
          <cell r="C95" t="str">
            <v>H6</v>
          </cell>
          <cell r="D95">
            <v>1</v>
          </cell>
          <cell r="E95">
            <v>4</v>
          </cell>
          <cell r="F95">
            <v>1000000</v>
          </cell>
          <cell r="G95">
            <v>5184000</v>
          </cell>
          <cell r="H95">
            <v>9923000</v>
          </cell>
          <cell r="I95">
            <v>0</v>
          </cell>
          <cell r="J95">
            <v>16107000</v>
          </cell>
          <cell r="K95">
            <v>12280000</v>
          </cell>
          <cell r="L95">
            <v>3827000</v>
          </cell>
          <cell r="M95">
            <v>16107000</v>
          </cell>
          <cell r="N95">
            <v>0</v>
          </cell>
          <cell r="O95">
            <v>4</v>
          </cell>
          <cell r="P95">
            <v>0</v>
          </cell>
          <cell r="Q95">
            <v>4</v>
          </cell>
          <cell r="R95" t="str">
            <v>○</v>
          </cell>
          <cell r="S95">
            <v>10</v>
          </cell>
          <cell r="T95">
            <v>240</v>
          </cell>
          <cell r="U95">
            <v>10000</v>
          </cell>
          <cell r="V95">
            <v>10000</v>
          </cell>
          <cell r="W95">
            <v>1</v>
          </cell>
          <cell r="X95">
            <v>6</v>
          </cell>
          <cell r="Y95">
            <v>2</v>
          </cell>
          <cell r="Z95">
            <v>5</v>
          </cell>
          <cell r="AA95">
            <v>14</v>
          </cell>
          <cell r="AB95">
            <v>1401019000</v>
          </cell>
          <cell r="AC95">
            <v>13980000</v>
          </cell>
          <cell r="AD95">
            <v>0</v>
          </cell>
          <cell r="AE95">
            <v>1414999000</v>
          </cell>
          <cell r="AF95">
            <v>1281347000</v>
          </cell>
          <cell r="AG95">
            <v>70780000</v>
          </cell>
          <cell r="AH95">
            <v>0</v>
          </cell>
          <cell r="AI95">
            <v>1352127000</v>
          </cell>
          <cell r="AJ95">
            <v>62872000</v>
          </cell>
          <cell r="AK95" t="str">
            <v>○</v>
          </cell>
          <cell r="AL95" t="str">
            <v/>
          </cell>
          <cell r="AM95" t="str">
            <v>12</v>
          </cell>
          <cell r="AN95" t="str">
            <v>○</v>
          </cell>
          <cell r="AO95" t="str">
            <v/>
          </cell>
          <cell r="AP95" t="str">
            <v>12</v>
          </cell>
          <cell r="AQ95" t="str">
            <v>12</v>
          </cell>
          <cell r="AR95" t="str">
            <v>Ｂ型</v>
          </cell>
          <cell r="AS95">
            <v>4</v>
          </cell>
          <cell r="AT95">
            <v>6.7</v>
          </cell>
          <cell r="AU95">
            <v>29233400</v>
          </cell>
          <cell r="AV95">
            <v>15107000</v>
          </cell>
          <cell r="AW95" t="str">
            <v>平成６年１月</v>
          </cell>
          <cell r="AX95">
            <v>34338</v>
          </cell>
          <cell r="AY95">
            <v>34060</v>
          </cell>
          <cell r="AZ95">
            <v>221234338</v>
          </cell>
          <cell r="BA95" t="str">
            <v>2</v>
          </cell>
          <cell r="BB95">
            <v>51</v>
          </cell>
          <cell r="BC95" t="str">
            <v>2</v>
          </cell>
          <cell r="BD95">
            <v>221234338</v>
          </cell>
          <cell r="BE95" t="str">
            <v>Ｂ型</v>
          </cell>
          <cell r="BF95" t="str">
            <v>2</v>
          </cell>
          <cell r="BG95">
            <v>221234338</v>
          </cell>
          <cell r="BH95">
            <v>4.0999999999999996</v>
          </cell>
          <cell r="BI95" t="str">
            <v>光生病院内保育所</v>
          </cell>
        </row>
        <row r="96">
          <cell r="A96" t="str">
            <v>財団法人浅香山病院浅香山病院</v>
          </cell>
          <cell r="B96" t="str">
            <v>民法法人</v>
          </cell>
          <cell r="C96" t="str">
            <v>S44</v>
          </cell>
          <cell r="D96">
            <v>12</v>
          </cell>
          <cell r="E96">
            <v>15</v>
          </cell>
          <cell r="F96">
            <v>5616000</v>
          </cell>
          <cell r="G96">
            <v>2805000</v>
          </cell>
          <cell r="H96">
            <v>19445431</v>
          </cell>
          <cell r="I96">
            <v>322000</v>
          </cell>
          <cell r="J96">
            <v>28188431</v>
          </cell>
          <cell r="K96">
            <v>19616831</v>
          </cell>
          <cell r="L96">
            <v>8571600</v>
          </cell>
          <cell r="M96">
            <v>28188431</v>
          </cell>
          <cell r="N96">
            <v>0</v>
          </cell>
          <cell r="O96">
            <v>5</v>
          </cell>
          <cell r="P96">
            <v>0</v>
          </cell>
          <cell r="Q96">
            <v>5</v>
          </cell>
          <cell r="R96" t="str">
            <v>直</v>
          </cell>
          <cell r="S96">
            <v>10</v>
          </cell>
          <cell r="T96">
            <v>0</v>
          </cell>
          <cell r="U96">
            <v>18540</v>
          </cell>
          <cell r="V96">
            <v>18540</v>
          </cell>
          <cell r="W96">
            <v>0</v>
          </cell>
          <cell r="X96">
            <v>15</v>
          </cell>
          <cell r="Y96">
            <v>6</v>
          </cell>
          <cell r="Z96">
            <v>5</v>
          </cell>
          <cell r="AA96">
            <v>26</v>
          </cell>
          <cell r="AB96">
            <v>7998294714</v>
          </cell>
          <cell r="AC96">
            <v>308217553</v>
          </cell>
          <cell r="AD96">
            <v>0</v>
          </cell>
          <cell r="AE96">
            <v>8306512267</v>
          </cell>
          <cell r="AF96">
            <v>7783977394</v>
          </cell>
          <cell r="AG96">
            <v>20850911</v>
          </cell>
          <cell r="AH96">
            <v>7534204</v>
          </cell>
          <cell r="AI96">
            <v>7812362509</v>
          </cell>
          <cell r="AJ96">
            <v>494149758</v>
          </cell>
          <cell r="AK96" t="str">
            <v>○</v>
          </cell>
          <cell r="AL96" t="str">
            <v/>
          </cell>
          <cell r="AM96" t="str">
            <v>13</v>
          </cell>
          <cell r="AN96" t="str">
            <v>○</v>
          </cell>
          <cell r="AO96" t="str">
            <v/>
          </cell>
          <cell r="AP96" t="str">
            <v>13</v>
          </cell>
          <cell r="AQ96" t="str">
            <v>13</v>
          </cell>
          <cell r="AR96" t="str">
            <v>Ｂ型</v>
          </cell>
          <cell r="AS96">
            <v>4</v>
          </cell>
          <cell r="AT96">
            <v>12.4</v>
          </cell>
          <cell r="AU96">
            <v>55592400</v>
          </cell>
          <cell r="AV96">
            <v>22250431</v>
          </cell>
          <cell r="AW96" t="str">
            <v>昭和４４</v>
          </cell>
          <cell r="AX96">
            <v>25552</v>
          </cell>
          <cell r="AY96">
            <v>25552</v>
          </cell>
          <cell r="AZ96">
            <v>221325552</v>
          </cell>
          <cell r="BA96" t="str">
            <v>2</v>
          </cell>
          <cell r="BB96">
            <v>52</v>
          </cell>
          <cell r="BC96" t="str">
            <v>2</v>
          </cell>
          <cell r="BD96">
            <v>221325552</v>
          </cell>
          <cell r="BE96" t="str">
            <v>Ｂ型</v>
          </cell>
          <cell r="BF96" t="str">
            <v>2</v>
          </cell>
          <cell r="BG96">
            <v>221325552</v>
          </cell>
          <cell r="BH96">
            <v>22.2</v>
          </cell>
          <cell r="BI96" t="str">
            <v>浅香山病院保育園</v>
          </cell>
        </row>
        <row r="97">
          <cell r="A97" t="str">
            <v>財団法人田附興風会北野病院</v>
          </cell>
          <cell r="B97" t="str">
            <v>民法法人</v>
          </cell>
          <cell r="C97" t="str">
            <v>S49</v>
          </cell>
          <cell r="D97">
            <v>5</v>
          </cell>
          <cell r="E97">
            <v>1</v>
          </cell>
          <cell r="F97">
            <v>1300000</v>
          </cell>
          <cell r="G97">
            <v>2805000</v>
          </cell>
          <cell r="H97">
            <v>23475000</v>
          </cell>
          <cell r="I97">
            <v>0</v>
          </cell>
          <cell r="J97">
            <v>27580000</v>
          </cell>
          <cell r="K97">
            <v>25880000</v>
          </cell>
          <cell r="L97">
            <v>1700000</v>
          </cell>
          <cell r="M97">
            <v>27580000</v>
          </cell>
          <cell r="N97">
            <v>0</v>
          </cell>
          <cell r="O97">
            <v>4</v>
          </cell>
          <cell r="P97">
            <v>4</v>
          </cell>
          <cell r="Q97">
            <v>5.2</v>
          </cell>
          <cell r="R97" t="str">
            <v>直</v>
          </cell>
          <cell r="S97">
            <v>10</v>
          </cell>
          <cell r="T97">
            <v>0</v>
          </cell>
          <cell r="U97">
            <v>7000</v>
          </cell>
          <cell r="V97">
            <v>7000</v>
          </cell>
          <cell r="W97">
            <v>3</v>
          </cell>
          <cell r="X97">
            <v>15</v>
          </cell>
          <cell r="Y97">
            <v>7</v>
          </cell>
          <cell r="Z97">
            <v>2</v>
          </cell>
          <cell r="AA97">
            <v>27</v>
          </cell>
          <cell r="AB97">
            <v>14362260732</v>
          </cell>
          <cell r="AC97">
            <v>234521808</v>
          </cell>
          <cell r="AD97">
            <v>0</v>
          </cell>
          <cell r="AE97">
            <v>14596782540</v>
          </cell>
          <cell r="AF97">
            <v>14466880242</v>
          </cell>
          <cell r="AG97">
            <v>70002167</v>
          </cell>
          <cell r="AH97">
            <v>0</v>
          </cell>
          <cell r="AI97">
            <v>14536882409</v>
          </cell>
          <cell r="AJ97">
            <v>59900131</v>
          </cell>
          <cell r="AK97" t="str">
            <v>○</v>
          </cell>
          <cell r="AL97" t="str">
            <v/>
          </cell>
          <cell r="AM97" t="str">
            <v>13</v>
          </cell>
          <cell r="AN97" t="str">
            <v>○</v>
          </cell>
          <cell r="AO97" t="str">
            <v/>
          </cell>
          <cell r="AP97" t="str">
            <v>13</v>
          </cell>
          <cell r="AQ97" t="str">
            <v>13</v>
          </cell>
          <cell r="AR97" t="str">
            <v>Ｂ型</v>
          </cell>
          <cell r="AS97">
            <v>4</v>
          </cell>
          <cell r="AT97">
            <v>12.9</v>
          </cell>
          <cell r="AU97">
            <v>50616800</v>
          </cell>
          <cell r="AV97">
            <v>26280000</v>
          </cell>
          <cell r="AW97" t="str">
            <v>昭和４９</v>
          </cell>
          <cell r="AX97">
            <v>27150</v>
          </cell>
          <cell r="AY97">
            <v>27150</v>
          </cell>
          <cell r="AZ97">
            <v>221327150</v>
          </cell>
          <cell r="BA97" t="str">
            <v>2</v>
          </cell>
          <cell r="BB97">
            <v>53</v>
          </cell>
          <cell r="BC97" t="str">
            <v>2</v>
          </cell>
          <cell r="BD97">
            <v>221327150</v>
          </cell>
          <cell r="BE97" t="str">
            <v>Ｂ型</v>
          </cell>
          <cell r="BF97" t="str">
            <v>2</v>
          </cell>
          <cell r="BG97">
            <v>221327150</v>
          </cell>
          <cell r="BH97">
            <v>2.2000000000000002</v>
          </cell>
          <cell r="BI97" t="str">
            <v>北野病院保育所</v>
          </cell>
        </row>
        <row r="98">
          <cell r="A98" t="str">
            <v>財団法人鳥潟免疫研究所鳥潟病院</v>
          </cell>
          <cell r="B98" t="str">
            <v>民法法人</v>
          </cell>
          <cell r="C98" t="str">
            <v>H3</v>
          </cell>
          <cell r="D98">
            <v>4</v>
          </cell>
          <cell r="E98">
            <v>1</v>
          </cell>
          <cell r="F98">
            <v>1400000</v>
          </cell>
          <cell r="G98">
            <v>6373000</v>
          </cell>
          <cell r="H98">
            <v>14917000</v>
          </cell>
          <cell r="I98">
            <v>0</v>
          </cell>
          <cell r="J98">
            <v>22690000</v>
          </cell>
          <cell r="K98">
            <v>22060000</v>
          </cell>
          <cell r="L98">
            <v>630000</v>
          </cell>
          <cell r="M98">
            <v>22690000</v>
          </cell>
          <cell r="N98">
            <v>0</v>
          </cell>
          <cell r="O98">
            <v>5</v>
          </cell>
          <cell r="P98">
            <v>1</v>
          </cell>
          <cell r="Q98">
            <v>5.6</v>
          </cell>
          <cell r="R98" t="str">
            <v>直</v>
          </cell>
          <cell r="S98">
            <v>24</v>
          </cell>
          <cell r="T98">
            <v>365</v>
          </cell>
          <cell r="U98">
            <v>6500</v>
          </cell>
          <cell r="V98">
            <v>6500</v>
          </cell>
          <cell r="W98">
            <v>1</v>
          </cell>
          <cell r="X98">
            <v>7</v>
          </cell>
          <cell r="Y98">
            <v>6</v>
          </cell>
          <cell r="Z98">
            <v>12</v>
          </cell>
          <cell r="AA98">
            <v>26</v>
          </cell>
          <cell r="AB98">
            <v>2046904000</v>
          </cell>
          <cell r="AC98">
            <v>90146000</v>
          </cell>
          <cell r="AD98">
            <v>0</v>
          </cell>
          <cell r="AE98">
            <v>2137050000</v>
          </cell>
          <cell r="AF98">
            <v>1959613000</v>
          </cell>
          <cell r="AG98">
            <v>72287000</v>
          </cell>
          <cell r="AH98">
            <v>0</v>
          </cell>
          <cell r="AI98">
            <v>2031900000</v>
          </cell>
          <cell r="AJ98">
            <v>105150000</v>
          </cell>
          <cell r="AK98" t="str">
            <v>○</v>
          </cell>
          <cell r="AL98" t="str">
            <v>○</v>
          </cell>
          <cell r="AM98" t="str">
            <v>×</v>
          </cell>
          <cell r="AN98" t="str">
            <v>○</v>
          </cell>
          <cell r="AO98" t="str">
            <v/>
          </cell>
          <cell r="AP98" t="str">
            <v>13</v>
          </cell>
          <cell r="AQ98" t="str">
            <v>13</v>
          </cell>
          <cell r="AR98" t="str">
            <v>Ｂ型</v>
          </cell>
          <cell r="AS98">
            <v>4</v>
          </cell>
          <cell r="AT98">
            <v>12.4</v>
          </cell>
          <cell r="AU98">
            <v>47650800</v>
          </cell>
          <cell r="AV98">
            <v>21290000</v>
          </cell>
          <cell r="AW98" t="str">
            <v>平成　３</v>
          </cell>
          <cell r="AX98">
            <v>33329</v>
          </cell>
          <cell r="AY98">
            <v>33329</v>
          </cell>
          <cell r="AZ98" t="str">
            <v>2</v>
          </cell>
          <cell r="BA98" t="str">
            <v>2</v>
          </cell>
          <cell r="BB98">
            <v>54</v>
          </cell>
          <cell r="BC98" t="str">
            <v>2</v>
          </cell>
          <cell r="BD98">
            <v>221333329</v>
          </cell>
          <cell r="BE98" t="str">
            <v>Ｂ型</v>
          </cell>
          <cell r="BF98" t="str">
            <v>2</v>
          </cell>
          <cell r="BG98">
            <v>221333329</v>
          </cell>
          <cell r="BH98">
            <v>4.9000000000000004</v>
          </cell>
          <cell r="BI98" t="str">
            <v>鳥潟病院院内保育所</v>
          </cell>
        </row>
        <row r="99">
          <cell r="A99" t="str">
            <v>茨木医誠会病院</v>
          </cell>
          <cell r="B99" t="str">
            <v>個人</v>
          </cell>
          <cell r="C99" t="str">
            <v>S62</v>
          </cell>
          <cell r="D99">
            <v>4</v>
          </cell>
          <cell r="E99">
            <v>1</v>
          </cell>
          <cell r="F99">
            <v>641595</v>
          </cell>
          <cell r="G99">
            <v>5660000</v>
          </cell>
          <cell r="H99">
            <v>24283149</v>
          </cell>
          <cell r="I99">
            <v>0</v>
          </cell>
          <cell r="J99">
            <v>30584744</v>
          </cell>
          <cell r="K99">
            <v>19135000</v>
          </cell>
          <cell r="L99">
            <v>11449744</v>
          </cell>
          <cell r="M99">
            <v>30584744</v>
          </cell>
          <cell r="N99">
            <v>0</v>
          </cell>
          <cell r="O99">
            <v>3</v>
          </cell>
          <cell r="P99">
            <v>1</v>
          </cell>
          <cell r="Q99">
            <v>4</v>
          </cell>
          <cell r="R99" t="str">
            <v>○</v>
          </cell>
          <cell r="S99">
            <v>10</v>
          </cell>
          <cell r="T99">
            <v>180</v>
          </cell>
          <cell r="U99">
            <v>6600</v>
          </cell>
          <cell r="V99">
            <v>6600</v>
          </cell>
          <cell r="W99">
            <v>3</v>
          </cell>
          <cell r="X99">
            <v>2</v>
          </cell>
          <cell r="Y99">
            <v>3</v>
          </cell>
          <cell r="Z99">
            <v>3</v>
          </cell>
          <cell r="AA99">
            <v>11</v>
          </cell>
          <cell r="AB99">
            <v>2565235160</v>
          </cell>
          <cell r="AC99">
            <v>301827356</v>
          </cell>
          <cell r="AD99">
            <v>0</v>
          </cell>
          <cell r="AE99">
            <v>2867062516</v>
          </cell>
          <cell r="AF99">
            <v>1995463568</v>
          </cell>
          <cell r="AG99">
            <v>522628028</v>
          </cell>
          <cell r="AH99">
            <v>334302200</v>
          </cell>
          <cell r="AI99">
            <v>2852393796</v>
          </cell>
          <cell r="AJ99">
            <v>14668720</v>
          </cell>
          <cell r="AK99" t="str">
            <v>○</v>
          </cell>
          <cell r="AL99" t="str">
            <v/>
          </cell>
          <cell r="AM99" t="str">
            <v>16</v>
          </cell>
          <cell r="AN99" t="str">
            <v>○</v>
          </cell>
          <cell r="AO99" t="str">
            <v/>
          </cell>
          <cell r="AP99" t="str">
            <v>16</v>
          </cell>
          <cell r="AQ99" t="str">
            <v>16</v>
          </cell>
          <cell r="AR99" t="str">
            <v>Ｂ型</v>
          </cell>
          <cell r="AS99">
            <v>4</v>
          </cell>
          <cell r="AT99">
            <v>5.2</v>
          </cell>
          <cell r="AU99">
            <v>31168144</v>
          </cell>
          <cell r="AV99">
            <v>29943149</v>
          </cell>
          <cell r="AW99" t="str">
            <v>昭和６２</v>
          </cell>
          <cell r="AX99">
            <v>31868</v>
          </cell>
          <cell r="AY99">
            <v>31868</v>
          </cell>
          <cell r="AZ99">
            <v>221631868</v>
          </cell>
          <cell r="BA99" t="str">
            <v>2</v>
          </cell>
          <cell r="BB99">
            <v>55</v>
          </cell>
          <cell r="BC99" t="str">
            <v>2</v>
          </cell>
          <cell r="BD99">
            <v>221631868</v>
          </cell>
          <cell r="BE99" t="str">
            <v>Ｂ型</v>
          </cell>
          <cell r="BF99" t="str">
            <v>2</v>
          </cell>
          <cell r="BG99">
            <v>221631868</v>
          </cell>
          <cell r="BH99">
            <v>0.4</v>
          </cell>
          <cell r="BI99" t="str">
            <v>茨木医誠会病院保育所</v>
          </cell>
        </row>
        <row r="100">
          <cell r="A100" t="str">
            <v>聖和病院</v>
          </cell>
          <cell r="B100" t="str">
            <v>医療法人</v>
          </cell>
          <cell r="C100" t="str">
            <v>S62</v>
          </cell>
          <cell r="D100">
            <v>8</v>
          </cell>
          <cell r="E100">
            <v>1</v>
          </cell>
          <cell r="F100">
            <v>1430000</v>
          </cell>
          <cell r="G100">
            <v>6373000</v>
          </cell>
          <cell r="H100">
            <v>13179979</v>
          </cell>
          <cell r="I100">
            <v>0</v>
          </cell>
          <cell r="J100">
            <v>20982979</v>
          </cell>
          <cell r="K100">
            <v>16518009</v>
          </cell>
          <cell r="L100">
            <v>4464970</v>
          </cell>
          <cell r="M100">
            <v>20982979</v>
          </cell>
          <cell r="N100">
            <v>0</v>
          </cell>
          <cell r="O100">
            <v>5</v>
          </cell>
          <cell r="P100">
            <v>0</v>
          </cell>
          <cell r="Q100">
            <v>5</v>
          </cell>
          <cell r="R100" t="str">
            <v>直</v>
          </cell>
          <cell r="S100">
            <v>24</v>
          </cell>
          <cell r="T100">
            <v>365</v>
          </cell>
          <cell r="U100">
            <v>8750</v>
          </cell>
          <cell r="V100">
            <v>8750</v>
          </cell>
          <cell r="W100">
            <v>2</v>
          </cell>
          <cell r="X100">
            <v>4</v>
          </cell>
          <cell r="Y100">
            <v>5</v>
          </cell>
          <cell r="Z100">
            <v>8</v>
          </cell>
          <cell r="AA100">
            <v>19</v>
          </cell>
          <cell r="AB100">
            <v>1086552000</v>
          </cell>
          <cell r="AC100">
            <v>5109000</v>
          </cell>
          <cell r="AD100">
            <v>0</v>
          </cell>
          <cell r="AE100">
            <v>1091661000</v>
          </cell>
          <cell r="AF100">
            <v>1014633000</v>
          </cell>
          <cell r="AG100">
            <v>25503000</v>
          </cell>
          <cell r="AH100">
            <v>562000</v>
          </cell>
          <cell r="AI100">
            <v>1040698000</v>
          </cell>
          <cell r="AJ100">
            <v>50963000</v>
          </cell>
          <cell r="AK100" t="str">
            <v>○</v>
          </cell>
          <cell r="AL100" t="str">
            <v>○</v>
          </cell>
          <cell r="AM100" t="str">
            <v>×</v>
          </cell>
          <cell r="AN100" t="str">
            <v>○</v>
          </cell>
          <cell r="AO100" t="str">
            <v/>
          </cell>
          <cell r="AP100" t="str">
            <v>12</v>
          </cell>
          <cell r="AQ100" t="str">
            <v>12</v>
          </cell>
          <cell r="AR100" t="str">
            <v>Ｂ型</v>
          </cell>
          <cell r="AS100">
            <v>4</v>
          </cell>
          <cell r="AT100">
            <v>9</v>
          </cell>
          <cell r="AU100">
            <v>38592970</v>
          </cell>
          <cell r="AV100">
            <v>19552979</v>
          </cell>
          <cell r="AW100" t="str">
            <v>昭和６２</v>
          </cell>
          <cell r="AX100">
            <v>31990</v>
          </cell>
          <cell r="AY100">
            <v>31990</v>
          </cell>
          <cell r="AZ100" t="str">
            <v>2</v>
          </cell>
          <cell r="BA100" t="str">
            <v>2</v>
          </cell>
          <cell r="BB100">
            <v>56</v>
          </cell>
          <cell r="BC100" t="str">
            <v>2</v>
          </cell>
          <cell r="BD100">
            <v>221231990</v>
          </cell>
          <cell r="BE100" t="str">
            <v>Ｂ型</v>
          </cell>
          <cell r="BF100" t="str">
            <v>2</v>
          </cell>
          <cell r="BG100">
            <v>221231990</v>
          </cell>
          <cell r="BH100">
            <v>2.6</v>
          </cell>
          <cell r="BI100" t="str">
            <v>聖和病院保育所</v>
          </cell>
        </row>
        <row r="101">
          <cell r="A101" t="str">
            <v>友紘会総合病院</v>
          </cell>
          <cell r="B101" t="str">
            <v>個人</v>
          </cell>
          <cell r="C101" t="str">
            <v>S56</v>
          </cell>
          <cell r="D101">
            <v>11</v>
          </cell>
          <cell r="E101">
            <v>1</v>
          </cell>
          <cell r="F101">
            <v>4500000</v>
          </cell>
          <cell r="G101">
            <v>6373000</v>
          </cell>
          <cell r="H101">
            <v>16407000</v>
          </cell>
          <cell r="I101">
            <v>120000</v>
          </cell>
          <cell r="J101">
            <v>27400000</v>
          </cell>
          <cell r="K101">
            <v>25150000</v>
          </cell>
          <cell r="L101">
            <v>2250000</v>
          </cell>
          <cell r="M101">
            <v>27400000</v>
          </cell>
          <cell r="N101">
            <v>0</v>
          </cell>
          <cell r="O101">
            <v>7</v>
          </cell>
          <cell r="P101">
            <v>1</v>
          </cell>
          <cell r="Q101">
            <v>8</v>
          </cell>
          <cell r="R101" t="str">
            <v>直</v>
          </cell>
          <cell r="S101">
            <v>24</v>
          </cell>
          <cell r="T101">
            <v>365</v>
          </cell>
          <cell r="U101">
            <v>12886</v>
          </cell>
          <cell r="V101">
            <v>12886</v>
          </cell>
          <cell r="W101">
            <v>0</v>
          </cell>
          <cell r="X101">
            <v>12</v>
          </cell>
          <cell r="Y101">
            <v>4</v>
          </cell>
          <cell r="Z101">
            <v>10</v>
          </cell>
          <cell r="AA101">
            <v>26</v>
          </cell>
          <cell r="AB101">
            <v>2912066406</v>
          </cell>
          <cell r="AC101">
            <v>161344783</v>
          </cell>
          <cell r="AD101">
            <v>0</v>
          </cell>
          <cell r="AE101">
            <v>3073411189</v>
          </cell>
          <cell r="AF101">
            <v>2957892224</v>
          </cell>
          <cell r="AG101">
            <v>138243714</v>
          </cell>
          <cell r="AH101">
            <v>0</v>
          </cell>
          <cell r="AI101">
            <v>3096135938</v>
          </cell>
          <cell r="AJ101">
            <v>-22724749</v>
          </cell>
          <cell r="AK101" t="str">
            <v>○</v>
          </cell>
          <cell r="AL101" t="str">
            <v>○</v>
          </cell>
          <cell r="AM101" t="str">
            <v>×</v>
          </cell>
          <cell r="AN101" t="str">
            <v>○</v>
          </cell>
          <cell r="AO101" t="str">
            <v/>
          </cell>
          <cell r="AP101" t="str">
            <v>16</v>
          </cell>
          <cell r="AQ101" t="str">
            <v>16</v>
          </cell>
          <cell r="AR101" t="str">
            <v>Ｂ型</v>
          </cell>
          <cell r="AS101">
            <v>4</v>
          </cell>
          <cell r="AT101">
            <v>12.4</v>
          </cell>
          <cell r="AU101">
            <v>49270800</v>
          </cell>
          <cell r="AV101">
            <v>22780000</v>
          </cell>
          <cell r="AW101" t="str">
            <v>平成　３</v>
          </cell>
          <cell r="AX101">
            <v>29891</v>
          </cell>
          <cell r="AY101">
            <v>29891</v>
          </cell>
          <cell r="AZ101" t="str">
            <v>2</v>
          </cell>
          <cell r="BA101" t="str">
            <v>2</v>
          </cell>
          <cell r="BB101">
            <v>57</v>
          </cell>
          <cell r="BC101" t="str">
            <v>2</v>
          </cell>
          <cell r="BD101">
            <v>221629891</v>
          </cell>
          <cell r="BE101" t="str">
            <v>Ｂ型</v>
          </cell>
          <cell r="BF101" t="str">
            <v>2</v>
          </cell>
          <cell r="BG101">
            <v>221629891</v>
          </cell>
          <cell r="BH101">
            <v>-0.9</v>
          </cell>
          <cell r="BI101" t="str">
            <v>友紘会総合病院どんぐり保育園</v>
          </cell>
        </row>
        <row r="102">
          <cell r="A102" t="str">
            <v>医療法人生長会府中病院</v>
          </cell>
          <cell r="B102" t="str">
            <v>医療法人</v>
          </cell>
          <cell r="C102" t="str">
            <v>S47</v>
          </cell>
          <cell r="D102">
            <v>8</v>
          </cell>
          <cell r="E102">
            <v>1</v>
          </cell>
          <cell r="F102">
            <v>7950000</v>
          </cell>
          <cell r="G102">
            <v>7776000</v>
          </cell>
          <cell r="H102">
            <v>33259570</v>
          </cell>
          <cell r="I102">
            <v>0</v>
          </cell>
          <cell r="J102">
            <v>48985570</v>
          </cell>
          <cell r="K102">
            <v>40662439</v>
          </cell>
          <cell r="L102">
            <v>8323131</v>
          </cell>
          <cell r="M102">
            <v>48985570</v>
          </cell>
          <cell r="N102">
            <v>0</v>
          </cell>
          <cell r="O102">
            <v>11</v>
          </cell>
          <cell r="P102">
            <v>0</v>
          </cell>
          <cell r="Q102">
            <v>11</v>
          </cell>
          <cell r="R102" t="str">
            <v>直</v>
          </cell>
          <cell r="S102">
            <v>24</v>
          </cell>
          <cell r="T102">
            <v>365</v>
          </cell>
          <cell r="U102">
            <v>16000</v>
          </cell>
          <cell r="V102">
            <v>16000</v>
          </cell>
          <cell r="W102">
            <v>8</v>
          </cell>
          <cell r="X102">
            <v>23</v>
          </cell>
          <cell r="Y102">
            <v>11</v>
          </cell>
          <cell r="Z102">
            <v>27</v>
          </cell>
          <cell r="AA102">
            <v>69</v>
          </cell>
          <cell r="AB102">
            <v>7693736000</v>
          </cell>
          <cell r="AC102">
            <v>152451000</v>
          </cell>
          <cell r="AD102">
            <v>53215000</v>
          </cell>
          <cell r="AE102">
            <v>7899402000</v>
          </cell>
          <cell r="AF102">
            <v>7524014000</v>
          </cell>
          <cell r="AG102">
            <v>283113000</v>
          </cell>
          <cell r="AH102">
            <v>173000</v>
          </cell>
          <cell r="AI102">
            <v>7807300000</v>
          </cell>
          <cell r="AJ102">
            <v>92102000</v>
          </cell>
          <cell r="AK102" t="str">
            <v>○</v>
          </cell>
          <cell r="AL102" t="str">
            <v>○</v>
          </cell>
          <cell r="AM102" t="str">
            <v>×</v>
          </cell>
          <cell r="AN102" t="str">
            <v>○</v>
          </cell>
          <cell r="AO102" t="str">
            <v/>
          </cell>
          <cell r="AP102" t="str">
            <v>12</v>
          </cell>
          <cell r="AQ102" t="str">
            <v>12</v>
          </cell>
          <cell r="AR102" t="str">
            <v>Ｂ型特例</v>
          </cell>
          <cell r="AS102">
            <v>10</v>
          </cell>
          <cell r="AT102">
            <v>32.9</v>
          </cell>
          <cell r="AU102">
            <v>133079931</v>
          </cell>
          <cell r="AV102">
            <v>41035570</v>
          </cell>
          <cell r="AW102" t="str">
            <v>昭和４７</v>
          </cell>
          <cell r="AX102">
            <v>26512</v>
          </cell>
          <cell r="AY102">
            <v>26512</v>
          </cell>
          <cell r="AZ102" t="str">
            <v>3</v>
          </cell>
          <cell r="BA102" t="str">
            <v>2</v>
          </cell>
          <cell r="BB102">
            <v>1</v>
          </cell>
          <cell r="BC102" t="str">
            <v>3</v>
          </cell>
          <cell r="BD102">
            <v>231226512</v>
          </cell>
          <cell r="BE102" t="str">
            <v>Ｂ型特例</v>
          </cell>
          <cell r="BF102" t="str">
            <v>3</v>
          </cell>
          <cell r="BG102">
            <v>231226512</v>
          </cell>
          <cell r="BH102">
            <v>2.2000000000000002</v>
          </cell>
          <cell r="BI102" t="str">
            <v>府中病院附属保育所</v>
          </cell>
        </row>
        <row r="103">
          <cell r="A103" t="str">
            <v>医療法人徳洲会岸和田徳洲会病院</v>
          </cell>
          <cell r="B103" t="str">
            <v>医療法人</v>
          </cell>
          <cell r="C103" t="str">
            <v>S53</v>
          </cell>
          <cell r="D103">
            <v>4</v>
          </cell>
          <cell r="E103">
            <v>1</v>
          </cell>
          <cell r="F103">
            <v>1267700</v>
          </cell>
          <cell r="G103">
            <v>7776000</v>
          </cell>
          <cell r="H103">
            <v>32642060</v>
          </cell>
          <cell r="I103">
            <v>0</v>
          </cell>
          <cell r="J103">
            <v>41685760</v>
          </cell>
          <cell r="K103">
            <v>36050900</v>
          </cell>
          <cell r="L103">
            <v>5634860</v>
          </cell>
          <cell r="M103">
            <v>41685760</v>
          </cell>
          <cell r="N103">
            <v>0</v>
          </cell>
          <cell r="O103">
            <v>10</v>
          </cell>
          <cell r="P103">
            <v>0</v>
          </cell>
          <cell r="Q103">
            <v>10</v>
          </cell>
          <cell r="R103" t="str">
            <v>直</v>
          </cell>
          <cell r="S103">
            <v>24</v>
          </cell>
          <cell r="T103">
            <v>365</v>
          </cell>
          <cell r="U103">
            <v>6590</v>
          </cell>
          <cell r="V103">
            <v>6590</v>
          </cell>
          <cell r="W103">
            <v>3</v>
          </cell>
          <cell r="X103">
            <v>12</v>
          </cell>
          <cell r="Y103">
            <v>7</v>
          </cell>
          <cell r="Z103">
            <v>13</v>
          </cell>
          <cell r="AA103">
            <v>35</v>
          </cell>
          <cell r="AB103">
            <v>6520016000</v>
          </cell>
          <cell r="AC103">
            <v>39392000</v>
          </cell>
          <cell r="AD103">
            <v>0</v>
          </cell>
          <cell r="AE103">
            <v>6559408000</v>
          </cell>
          <cell r="AF103">
            <v>5677803000</v>
          </cell>
          <cell r="AG103">
            <v>22316000</v>
          </cell>
          <cell r="AH103">
            <v>0</v>
          </cell>
          <cell r="AI103">
            <v>5700119000</v>
          </cell>
          <cell r="AJ103">
            <v>859289000</v>
          </cell>
          <cell r="AK103" t="str">
            <v>○</v>
          </cell>
          <cell r="AL103" t="str">
            <v>○</v>
          </cell>
          <cell r="AM103" t="str">
            <v>×</v>
          </cell>
          <cell r="AN103" t="str">
            <v>○</v>
          </cell>
          <cell r="AO103" t="str">
            <v/>
          </cell>
          <cell r="AP103" t="str">
            <v>12</v>
          </cell>
          <cell r="AQ103" t="str">
            <v>12</v>
          </cell>
          <cell r="AR103" t="str">
            <v>Ｂ型特例</v>
          </cell>
          <cell r="AS103">
            <v>10</v>
          </cell>
          <cell r="AT103">
            <v>16.7</v>
          </cell>
          <cell r="AU103">
            <v>68961260</v>
          </cell>
          <cell r="AV103">
            <v>40418060</v>
          </cell>
          <cell r="AW103" t="str">
            <v>昭和５３</v>
          </cell>
          <cell r="AX103">
            <v>28581</v>
          </cell>
          <cell r="AY103">
            <v>28581</v>
          </cell>
          <cell r="AZ103" t="str">
            <v>3</v>
          </cell>
          <cell r="BA103" t="str">
            <v>2</v>
          </cell>
          <cell r="BB103">
            <v>2</v>
          </cell>
          <cell r="BC103" t="str">
            <v>3</v>
          </cell>
          <cell r="BD103">
            <v>231228581</v>
          </cell>
          <cell r="BE103" t="str">
            <v>Ｂ型特例</v>
          </cell>
          <cell r="BF103" t="str">
            <v>3</v>
          </cell>
          <cell r="BG103">
            <v>231228581</v>
          </cell>
          <cell r="BH103">
            <v>21.2</v>
          </cell>
          <cell r="BI103" t="str">
            <v>岸和田徳州会病院エンゼル保育園</v>
          </cell>
        </row>
        <row r="104">
          <cell r="A104" t="str">
            <v>医療法人三世会河内総合病院</v>
          </cell>
          <cell r="B104" t="str">
            <v>医療法人</v>
          </cell>
          <cell r="C104" t="str">
            <v>S56</v>
          </cell>
          <cell r="D104">
            <v>8</v>
          </cell>
          <cell r="E104">
            <v>1</v>
          </cell>
          <cell r="F104">
            <v>3600000</v>
          </cell>
          <cell r="G104">
            <v>7776000</v>
          </cell>
          <cell r="H104">
            <v>37747200</v>
          </cell>
          <cell r="I104">
            <v>0</v>
          </cell>
          <cell r="J104">
            <v>49123200</v>
          </cell>
          <cell r="K104">
            <v>42000000</v>
          </cell>
          <cell r="L104">
            <v>7123200</v>
          </cell>
          <cell r="M104">
            <v>49123200</v>
          </cell>
          <cell r="N104">
            <v>0</v>
          </cell>
          <cell r="O104">
            <v>12</v>
          </cell>
          <cell r="P104">
            <v>0</v>
          </cell>
          <cell r="Q104">
            <v>12</v>
          </cell>
          <cell r="R104" t="str">
            <v>直</v>
          </cell>
          <cell r="S104">
            <v>24</v>
          </cell>
          <cell r="T104">
            <v>365</v>
          </cell>
          <cell r="U104">
            <v>10000</v>
          </cell>
          <cell r="V104">
            <v>10000</v>
          </cell>
          <cell r="W104">
            <v>1</v>
          </cell>
          <cell r="X104">
            <v>19</v>
          </cell>
          <cell r="Y104">
            <v>5</v>
          </cell>
          <cell r="Z104">
            <v>6</v>
          </cell>
          <cell r="AA104">
            <v>31</v>
          </cell>
          <cell r="AB104">
            <v>6526328000</v>
          </cell>
          <cell r="AC104">
            <v>98270000</v>
          </cell>
          <cell r="AD104">
            <v>13998000</v>
          </cell>
          <cell r="AE104">
            <v>6638596000</v>
          </cell>
          <cell r="AF104">
            <v>6052749000</v>
          </cell>
          <cell r="AG104">
            <v>266566000</v>
          </cell>
          <cell r="AH104">
            <v>136125000</v>
          </cell>
          <cell r="AI104">
            <v>6455440000</v>
          </cell>
          <cell r="AJ104">
            <v>183156000</v>
          </cell>
          <cell r="AK104" t="str">
            <v>○</v>
          </cell>
          <cell r="AL104" t="str">
            <v/>
          </cell>
          <cell r="AM104" t="str">
            <v>12</v>
          </cell>
          <cell r="AN104" t="str">
            <v>○</v>
          </cell>
          <cell r="AO104" t="str">
            <v/>
          </cell>
          <cell r="AP104" t="str">
            <v>12</v>
          </cell>
          <cell r="AQ104" t="str">
            <v>12</v>
          </cell>
          <cell r="AR104" t="str">
            <v>Ｂ型特例</v>
          </cell>
          <cell r="AS104">
            <v>10</v>
          </cell>
          <cell r="AT104">
            <v>14.8</v>
          </cell>
          <cell r="AU104">
            <v>63244800</v>
          </cell>
          <cell r="AV104">
            <v>45523200</v>
          </cell>
          <cell r="AW104" t="str">
            <v>昭和５６</v>
          </cell>
          <cell r="AX104">
            <v>29799</v>
          </cell>
          <cell r="AY104">
            <v>29799</v>
          </cell>
          <cell r="AZ104">
            <v>231229799</v>
          </cell>
          <cell r="BA104" t="str">
            <v>2</v>
          </cell>
          <cell r="BB104">
            <v>3</v>
          </cell>
          <cell r="BC104" t="str">
            <v>3</v>
          </cell>
          <cell r="BD104">
            <v>231229799</v>
          </cell>
          <cell r="BE104" t="str">
            <v>Ｂ型特例</v>
          </cell>
          <cell r="BF104" t="str">
            <v>3</v>
          </cell>
          <cell r="BG104">
            <v>231229799</v>
          </cell>
          <cell r="BH104">
            <v>4</v>
          </cell>
          <cell r="BI104" t="str">
            <v>河内総合病院内保育所</v>
          </cell>
        </row>
        <row r="105">
          <cell r="A105" t="str">
            <v>医療法人生長会ベルランド総合病院</v>
          </cell>
          <cell r="B105" t="str">
            <v>医療法人</v>
          </cell>
          <cell r="C105" t="str">
            <v>S57</v>
          </cell>
          <cell r="D105">
            <v>4</v>
          </cell>
          <cell r="E105">
            <v>1</v>
          </cell>
          <cell r="F105">
            <v>12672000</v>
          </cell>
          <cell r="G105">
            <v>7776000</v>
          </cell>
          <cell r="H105">
            <v>41447407</v>
          </cell>
          <cell r="I105">
            <v>0</v>
          </cell>
          <cell r="J105">
            <v>61895407</v>
          </cell>
          <cell r="K105">
            <v>49300000</v>
          </cell>
          <cell r="L105">
            <v>12595407</v>
          </cell>
          <cell r="M105">
            <v>61895407</v>
          </cell>
          <cell r="N105">
            <v>0</v>
          </cell>
          <cell r="O105">
            <v>13</v>
          </cell>
          <cell r="P105">
            <v>0</v>
          </cell>
          <cell r="Q105">
            <v>13</v>
          </cell>
          <cell r="R105" t="str">
            <v>直</v>
          </cell>
          <cell r="S105">
            <v>24</v>
          </cell>
          <cell r="T105">
            <v>365</v>
          </cell>
          <cell r="U105">
            <v>16000</v>
          </cell>
          <cell r="V105">
            <v>16000</v>
          </cell>
          <cell r="W105">
            <v>14</v>
          </cell>
          <cell r="X105">
            <v>26</v>
          </cell>
          <cell r="Y105">
            <v>8</v>
          </cell>
          <cell r="Z105">
            <v>15</v>
          </cell>
          <cell r="AA105">
            <v>63</v>
          </cell>
          <cell r="AB105">
            <v>9373715000</v>
          </cell>
          <cell r="AC105">
            <v>296858000</v>
          </cell>
          <cell r="AD105">
            <v>3009000</v>
          </cell>
          <cell r="AE105">
            <v>9673582000</v>
          </cell>
          <cell r="AF105">
            <v>8742044000</v>
          </cell>
          <cell r="AG105">
            <v>393924000</v>
          </cell>
          <cell r="AH105">
            <v>68013000</v>
          </cell>
          <cell r="AI105">
            <v>9203981000</v>
          </cell>
          <cell r="AJ105">
            <v>469601000</v>
          </cell>
          <cell r="AK105" t="str">
            <v>○</v>
          </cell>
          <cell r="AL105" t="str">
            <v>○</v>
          </cell>
          <cell r="AM105" t="str">
            <v>×</v>
          </cell>
          <cell r="AN105" t="str">
            <v>○</v>
          </cell>
          <cell r="AO105" t="str">
            <v/>
          </cell>
          <cell r="AP105" t="str">
            <v>12</v>
          </cell>
          <cell r="AQ105" t="str">
            <v>12</v>
          </cell>
          <cell r="AR105" t="str">
            <v>Ｂ型特例</v>
          </cell>
          <cell r="AS105">
            <v>10</v>
          </cell>
          <cell r="AT105">
            <v>30</v>
          </cell>
          <cell r="AU105">
            <v>126355407</v>
          </cell>
          <cell r="AV105">
            <v>49223407</v>
          </cell>
          <cell r="AW105" t="str">
            <v>昭和５７</v>
          </cell>
          <cell r="AX105">
            <v>30042</v>
          </cell>
          <cell r="AY105">
            <v>30042</v>
          </cell>
          <cell r="AZ105" t="str">
            <v>3</v>
          </cell>
          <cell r="BA105" t="str">
            <v>2</v>
          </cell>
          <cell r="BB105">
            <v>4</v>
          </cell>
          <cell r="BC105" t="str">
            <v>3</v>
          </cell>
          <cell r="BD105">
            <v>231230042</v>
          </cell>
          <cell r="BE105" t="str">
            <v>Ｂ型特例</v>
          </cell>
          <cell r="BF105" t="str">
            <v>3</v>
          </cell>
          <cell r="BG105">
            <v>231230042</v>
          </cell>
          <cell r="BH105">
            <v>9.5</v>
          </cell>
          <cell r="BI105" t="str">
            <v>ベルランド総合病院ベルランド保育園</v>
          </cell>
        </row>
        <row r="106">
          <cell r="A106" t="str">
            <v>医療法人祐生会みどりヶ丘病院</v>
          </cell>
          <cell r="B106" t="str">
            <v>医療法人</v>
          </cell>
          <cell r="C106" t="str">
            <v>H1</v>
          </cell>
          <cell r="D106">
            <v>9</v>
          </cell>
          <cell r="E106">
            <v>21</v>
          </cell>
          <cell r="F106">
            <v>5930000</v>
          </cell>
          <cell r="G106">
            <v>4708000</v>
          </cell>
          <cell r="H106">
            <v>27597000</v>
          </cell>
          <cell r="I106">
            <v>0</v>
          </cell>
          <cell r="J106">
            <v>38235000</v>
          </cell>
          <cell r="K106">
            <v>34180000</v>
          </cell>
          <cell r="L106">
            <v>4055000</v>
          </cell>
          <cell r="M106">
            <v>38235000</v>
          </cell>
          <cell r="N106">
            <v>0</v>
          </cell>
          <cell r="O106">
            <v>8</v>
          </cell>
          <cell r="P106">
            <v>3</v>
          </cell>
          <cell r="Q106">
            <v>11</v>
          </cell>
          <cell r="R106" t="str">
            <v>直</v>
          </cell>
          <cell r="S106">
            <v>11</v>
          </cell>
          <cell r="T106">
            <v>192</v>
          </cell>
          <cell r="U106">
            <v>25000</v>
          </cell>
          <cell r="V106">
            <v>25000</v>
          </cell>
          <cell r="W106">
            <v>7</v>
          </cell>
          <cell r="X106">
            <v>13</v>
          </cell>
          <cell r="Y106">
            <v>5</v>
          </cell>
          <cell r="Z106">
            <v>7</v>
          </cell>
          <cell r="AA106">
            <v>32</v>
          </cell>
          <cell r="AB106">
            <v>4261158000</v>
          </cell>
          <cell r="AC106">
            <v>130298000</v>
          </cell>
          <cell r="AD106">
            <v>0</v>
          </cell>
          <cell r="AE106">
            <v>4391456000</v>
          </cell>
          <cell r="AF106">
            <v>3974228000</v>
          </cell>
          <cell r="AG106">
            <v>203494000</v>
          </cell>
          <cell r="AH106">
            <v>0</v>
          </cell>
          <cell r="AI106">
            <v>4177722000</v>
          </cell>
          <cell r="AJ106">
            <v>213734000</v>
          </cell>
          <cell r="AK106" t="str">
            <v>○</v>
          </cell>
          <cell r="AL106" t="str">
            <v/>
          </cell>
          <cell r="AM106" t="str">
            <v>12</v>
          </cell>
          <cell r="AN106" t="str">
            <v>○</v>
          </cell>
          <cell r="AO106" t="str">
            <v/>
          </cell>
          <cell r="AP106" t="str">
            <v>12</v>
          </cell>
          <cell r="AQ106" t="str">
            <v>12</v>
          </cell>
          <cell r="AR106" t="str">
            <v>Ｂ型特例</v>
          </cell>
          <cell r="AS106">
            <v>10</v>
          </cell>
          <cell r="AT106">
            <v>15.2</v>
          </cell>
          <cell r="AU106">
            <v>61693400</v>
          </cell>
          <cell r="AV106">
            <v>32305000</v>
          </cell>
          <cell r="AW106" t="str">
            <v>平成　元</v>
          </cell>
          <cell r="AX106">
            <v>32772</v>
          </cell>
          <cell r="AY106">
            <v>32772</v>
          </cell>
          <cell r="AZ106">
            <v>231232772</v>
          </cell>
          <cell r="BA106" t="str">
            <v>2</v>
          </cell>
          <cell r="BB106">
            <v>5</v>
          </cell>
          <cell r="BC106" t="str">
            <v>3</v>
          </cell>
          <cell r="BD106">
            <v>231232772</v>
          </cell>
          <cell r="BE106" t="str">
            <v>Ｂ型特例</v>
          </cell>
          <cell r="BF106" t="str">
            <v>3</v>
          </cell>
          <cell r="BG106">
            <v>231232772</v>
          </cell>
          <cell r="BH106">
            <v>6.6</v>
          </cell>
          <cell r="BI106" t="str">
            <v>みどりヶ丘病院ひまわり保育園</v>
          </cell>
        </row>
        <row r="107">
          <cell r="A107" t="str">
            <v>国家公務員等共済組合連合会大手前病院</v>
          </cell>
          <cell r="B107" t="str">
            <v>共済</v>
          </cell>
          <cell r="C107" t="str">
            <v>S49</v>
          </cell>
          <cell r="D107">
            <v>11</v>
          </cell>
          <cell r="E107">
            <v>12</v>
          </cell>
          <cell r="F107">
            <v>1800000</v>
          </cell>
          <cell r="G107">
            <v>0</v>
          </cell>
          <cell r="H107">
            <v>4300000</v>
          </cell>
          <cell r="I107">
            <v>600000</v>
          </cell>
          <cell r="J107">
            <v>6700000</v>
          </cell>
          <cell r="K107">
            <v>7313700</v>
          </cell>
          <cell r="L107">
            <v>424100</v>
          </cell>
          <cell r="M107">
            <v>7737800</v>
          </cell>
          <cell r="N107">
            <v>-1037800</v>
          </cell>
          <cell r="O107">
            <v>2</v>
          </cell>
          <cell r="P107">
            <v>0</v>
          </cell>
          <cell r="Q107">
            <v>2</v>
          </cell>
          <cell r="R107" t="str">
            <v>直</v>
          </cell>
          <cell r="S107">
            <v>9.25</v>
          </cell>
          <cell r="T107">
            <v>0</v>
          </cell>
          <cell r="U107">
            <v>40000</v>
          </cell>
          <cell r="V107">
            <v>40000</v>
          </cell>
          <cell r="W107">
            <v>0</v>
          </cell>
          <cell r="X107">
            <v>2</v>
          </cell>
          <cell r="Y107">
            <v>0</v>
          </cell>
          <cell r="Z107">
            <v>0</v>
          </cell>
          <cell r="AA107">
            <v>2</v>
          </cell>
          <cell r="AB107">
            <v>6339438451</v>
          </cell>
          <cell r="AC107">
            <v>107515678</v>
          </cell>
          <cell r="AD107">
            <v>331840769</v>
          </cell>
          <cell r="AE107">
            <v>6778794898</v>
          </cell>
          <cell r="AF107">
            <v>6434738397</v>
          </cell>
          <cell r="AG107">
            <v>360731546</v>
          </cell>
          <cell r="AH107">
            <v>104301023</v>
          </cell>
          <cell r="AI107">
            <v>6899770966</v>
          </cell>
          <cell r="AJ107">
            <v>-120976068</v>
          </cell>
          <cell r="AK107" t="str">
            <v>×</v>
          </cell>
          <cell r="AL107" t="str">
            <v>×</v>
          </cell>
          <cell r="AM107" t="str">
            <v>×</v>
          </cell>
          <cell r="AN107" t="str">
            <v/>
          </cell>
          <cell r="AO107" t="str">
            <v>07</v>
          </cell>
          <cell r="AP107" t="str">
            <v/>
          </cell>
          <cell r="AQ107" t="str">
            <v>07</v>
          </cell>
          <cell r="AR107" t="str">
            <v>対象外</v>
          </cell>
          <cell r="AS107" t="str">
            <v>-</v>
          </cell>
          <cell r="AT107" t="str">
            <v>-</v>
          </cell>
          <cell r="AU107" t="str">
            <v>-</v>
          </cell>
          <cell r="AV107" t="str">
            <v>-</v>
          </cell>
          <cell r="AW107" t="str">
            <v>昭和４９</v>
          </cell>
          <cell r="AX107">
            <v>27345</v>
          </cell>
          <cell r="AY107">
            <v>27345</v>
          </cell>
          <cell r="AZ107" t="str">
            <v>9</v>
          </cell>
          <cell r="BA107" t="str">
            <v>2</v>
          </cell>
          <cell r="BB107">
            <v>1</v>
          </cell>
          <cell r="BC107" t="str">
            <v>9</v>
          </cell>
          <cell r="BD107">
            <v>290727345</v>
          </cell>
          <cell r="BE107" t="str">
            <v>対象外</v>
          </cell>
          <cell r="BF107" t="str">
            <v>9</v>
          </cell>
          <cell r="BG107">
            <v>290727345</v>
          </cell>
          <cell r="BH107" t="e">
            <v>#VALUE!</v>
          </cell>
        </row>
        <row r="108">
          <cell r="A108" t="str">
            <v>医療法人信愛会新生病院</v>
          </cell>
          <cell r="B108" t="str">
            <v>医療法人</v>
          </cell>
          <cell r="C108" t="str">
            <v>H8</v>
          </cell>
          <cell r="D108">
            <v>3</v>
          </cell>
          <cell r="E108">
            <v>1</v>
          </cell>
          <cell r="F108">
            <v>0</v>
          </cell>
          <cell r="G108">
            <v>0</v>
          </cell>
          <cell r="H108">
            <v>0</v>
          </cell>
          <cell r="I108">
            <v>0</v>
          </cell>
          <cell r="J108">
            <v>0</v>
          </cell>
          <cell r="K108">
            <v>0</v>
          </cell>
          <cell r="L108">
            <v>5</v>
          </cell>
          <cell r="M108">
            <v>0</v>
          </cell>
          <cell r="N108">
            <v>0</v>
          </cell>
          <cell r="O108">
            <v>5</v>
          </cell>
          <cell r="P108">
            <v>0</v>
          </cell>
          <cell r="Q108">
            <v>5</v>
          </cell>
          <cell r="R108">
            <v>6</v>
          </cell>
          <cell r="S108">
            <v>8.75</v>
          </cell>
          <cell r="T108">
            <v>0</v>
          </cell>
          <cell r="U108">
            <v>0</v>
          </cell>
          <cell r="V108">
            <v>6777</v>
          </cell>
          <cell r="W108">
            <v>4</v>
          </cell>
          <cell r="X108">
            <v>12</v>
          </cell>
          <cell r="Y108">
            <v>6</v>
          </cell>
          <cell r="Z108">
            <v>3</v>
          </cell>
          <cell r="AA108">
            <v>25</v>
          </cell>
          <cell r="AB108" t="str">
            <v>対象外</v>
          </cell>
          <cell r="AC108" t="str">
            <v>-</v>
          </cell>
          <cell r="AD108" t="str">
            <v>-</v>
          </cell>
          <cell r="AE108">
            <v>0</v>
          </cell>
          <cell r="AF108" t="str">
            <v>-</v>
          </cell>
          <cell r="AG108">
            <v>35125</v>
          </cell>
          <cell r="AH108">
            <v>34790</v>
          </cell>
          <cell r="AI108">
            <v>0</v>
          </cell>
          <cell r="AJ108">
            <v>0</v>
          </cell>
          <cell r="AK108" t="str">
            <v>×</v>
          </cell>
          <cell r="AL108">
            <v>291235125</v>
          </cell>
          <cell r="AM108" t="str">
            <v>対象外</v>
          </cell>
          <cell r="AN108" t="str">
            <v>9</v>
          </cell>
          <cell r="AO108" t="str">
            <v/>
          </cell>
          <cell r="AP108" t="str">
            <v>12</v>
          </cell>
          <cell r="AQ108" t="str">
            <v>12</v>
          </cell>
          <cell r="AR108" t="str">
            <v>対象外</v>
          </cell>
          <cell r="AS108" t="str">
            <v>-</v>
          </cell>
          <cell r="AT108" t="str">
            <v>-</v>
          </cell>
          <cell r="AU108" t="str">
            <v>-</v>
          </cell>
          <cell r="AV108" t="str">
            <v>-</v>
          </cell>
          <cell r="AX108">
            <v>35125</v>
          </cell>
          <cell r="AY108">
            <v>34790</v>
          </cell>
          <cell r="BA108" t="str">
            <v>2</v>
          </cell>
          <cell r="BB108">
            <v>1</v>
          </cell>
          <cell r="BC108" t="str">
            <v>9</v>
          </cell>
          <cell r="BD108">
            <v>291235125</v>
          </cell>
          <cell r="BE108" t="str">
            <v>対象外</v>
          </cell>
          <cell r="BF108" t="str">
            <v>9</v>
          </cell>
          <cell r="BG108">
            <v>291235125</v>
          </cell>
          <cell r="BH108" t="e">
            <v>#VALUE!</v>
          </cell>
        </row>
        <row r="109">
          <cell r="J109">
            <v>0</v>
          </cell>
          <cell r="K109">
            <v>0</v>
          </cell>
          <cell r="L109">
            <v>0</v>
          </cell>
          <cell r="M109">
            <v>0</v>
          </cell>
          <cell r="N109">
            <v>0</v>
          </cell>
          <cell r="O109">
            <v>0</v>
          </cell>
          <cell r="P109">
            <v>0</v>
          </cell>
          <cell r="Q109" t="str">
            <v/>
          </cell>
          <cell r="R109" t="str">
            <v>UNKNOWN</v>
          </cell>
          <cell r="S109" t="str">
            <v>UNKNOWN</v>
          </cell>
          <cell r="T109" t="str">
            <v>E</v>
          </cell>
          <cell r="U109" t="str">
            <v>E</v>
          </cell>
          <cell r="V109" t="str">
            <v>E</v>
          </cell>
          <cell r="W109" t="str">
            <v>E</v>
          </cell>
          <cell r="X109" t="str">
            <v>-</v>
          </cell>
          <cell r="Y109" t="str">
            <v>昭和５５</v>
          </cell>
          <cell r="Z109" t="e">
            <v>#VALUE!</v>
          </cell>
          <cell r="AA109">
            <v>0</v>
          </cell>
          <cell r="AB109" t="str">
            <v>ERROR</v>
          </cell>
          <cell r="AC109">
            <v>1</v>
          </cell>
          <cell r="AD109" t="str">
            <v>8</v>
          </cell>
          <cell r="AE109">
            <v>0</v>
          </cell>
          <cell r="AF109" t="str">
            <v>E</v>
          </cell>
          <cell r="AG109" t="str">
            <v>8</v>
          </cell>
          <cell r="AH109" t="e">
            <v>#VALUE!</v>
          </cell>
          <cell r="AI109">
            <v>0</v>
          </cell>
          <cell r="AJ109">
            <v>0</v>
          </cell>
          <cell r="AO109" t="str">
            <v/>
          </cell>
          <cell r="AP109" t="str">
            <v>UNKNOWN</v>
          </cell>
          <cell r="AQ109" t="str">
            <v>UNKNOWN</v>
          </cell>
          <cell r="AR109" t="str">
            <v>E</v>
          </cell>
          <cell r="AS109" t="str">
            <v>E</v>
          </cell>
          <cell r="AT109" t="str">
            <v>E</v>
          </cell>
          <cell r="AU109" t="str">
            <v>E</v>
          </cell>
          <cell r="AV109" t="str">
            <v>-</v>
          </cell>
          <cell r="AW109" t="str">
            <v>昭和５５</v>
          </cell>
          <cell r="AX109" t="e">
            <v>#VALUE!</v>
          </cell>
          <cell r="AY109" t="e">
            <v>#VALUE!</v>
          </cell>
          <cell r="BA109" t="str">
            <v>ERROR</v>
          </cell>
          <cell r="BB109">
            <v>1</v>
          </cell>
          <cell r="BC109" t="str">
            <v>8</v>
          </cell>
          <cell r="BD109" t="e">
            <v>#VALUE!</v>
          </cell>
          <cell r="BE109" t="str">
            <v>E</v>
          </cell>
          <cell r="BF109" t="str">
            <v>8</v>
          </cell>
          <cell r="BG109" t="e">
            <v>#VALUE!</v>
          </cell>
          <cell r="BH109" t="e">
            <v>#VALUE!</v>
          </cell>
        </row>
        <row r="110">
          <cell r="J110">
            <v>0</v>
          </cell>
          <cell r="K110">
            <v>0</v>
          </cell>
          <cell r="L110">
            <v>0</v>
          </cell>
          <cell r="M110">
            <v>0</v>
          </cell>
          <cell r="N110">
            <v>0</v>
          </cell>
          <cell r="O110">
            <v>0</v>
          </cell>
          <cell r="P110">
            <v>0</v>
          </cell>
          <cell r="Q110" t="str">
            <v/>
          </cell>
          <cell r="R110" t="str">
            <v>UNKNOWN</v>
          </cell>
          <cell r="S110" t="str">
            <v>UNKNOWN</v>
          </cell>
          <cell r="T110" t="str">
            <v>E</v>
          </cell>
          <cell r="U110" t="str">
            <v>E</v>
          </cell>
          <cell r="V110" t="str">
            <v>E</v>
          </cell>
          <cell r="W110" t="str">
            <v>E</v>
          </cell>
          <cell r="X110" t="str">
            <v>-</v>
          </cell>
          <cell r="Y110" t="str">
            <v>昭和５６</v>
          </cell>
          <cell r="Z110" t="e">
            <v>#VALUE!</v>
          </cell>
          <cell r="AA110">
            <v>0</v>
          </cell>
          <cell r="AB110" t="str">
            <v>ERROR</v>
          </cell>
          <cell r="AC110">
            <v>2</v>
          </cell>
          <cell r="AD110" t="str">
            <v>8</v>
          </cell>
          <cell r="AE110">
            <v>0</v>
          </cell>
          <cell r="AF110" t="str">
            <v>E</v>
          </cell>
          <cell r="AG110" t="str">
            <v>8</v>
          </cell>
          <cell r="AH110" t="e">
            <v>#VALUE!</v>
          </cell>
          <cell r="AI110">
            <v>0</v>
          </cell>
          <cell r="AJ110">
            <v>0</v>
          </cell>
          <cell r="AO110" t="str">
            <v/>
          </cell>
          <cell r="AP110" t="str">
            <v>UNKNOWN</v>
          </cell>
          <cell r="AQ110" t="str">
            <v>UNKNOWN</v>
          </cell>
          <cell r="AR110" t="str">
            <v>E</v>
          </cell>
          <cell r="AS110" t="str">
            <v>E</v>
          </cell>
          <cell r="AT110" t="str">
            <v>E</v>
          </cell>
          <cell r="AU110" t="str">
            <v>E</v>
          </cell>
          <cell r="AV110" t="str">
            <v>-</v>
          </cell>
          <cell r="AW110" t="str">
            <v>昭和５６</v>
          </cell>
          <cell r="AX110" t="e">
            <v>#VALUE!</v>
          </cell>
          <cell r="AY110" t="e">
            <v>#VALUE!</v>
          </cell>
          <cell r="BA110" t="str">
            <v>ERROR</v>
          </cell>
          <cell r="BB110">
            <v>2</v>
          </cell>
          <cell r="BC110" t="str">
            <v>8</v>
          </cell>
          <cell r="BD110" t="e">
            <v>#VALUE!</v>
          </cell>
          <cell r="BE110" t="str">
            <v>E</v>
          </cell>
          <cell r="BF110" t="str">
            <v>8</v>
          </cell>
          <cell r="BG110" t="e">
            <v>#VALUE!</v>
          </cell>
          <cell r="BH110" t="e">
            <v>#VALUE!</v>
          </cell>
        </row>
        <row r="111">
          <cell r="J111">
            <v>0</v>
          </cell>
          <cell r="K111">
            <v>0</v>
          </cell>
          <cell r="L111">
            <v>0</v>
          </cell>
          <cell r="M111">
            <v>0</v>
          </cell>
          <cell r="N111">
            <v>0</v>
          </cell>
          <cell r="O111">
            <v>0</v>
          </cell>
          <cell r="P111">
            <v>0</v>
          </cell>
          <cell r="Q111" t="str">
            <v/>
          </cell>
          <cell r="R111" t="str">
            <v>UNKNOWN</v>
          </cell>
          <cell r="S111" t="str">
            <v>UNKNOWN</v>
          </cell>
          <cell r="T111" t="str">
            <v>E</v>
          </cell>
          <cell r="U111" t="str">
            <v>E</v>
          </cell>
          <cell r="V111" t="str">
            <v>E</v>
          </cell>
          <cell r="W111" t="str">
            <v>E</v>
          </cell>
          <cell r="X111" t="str">
            <v>-</v>
          </cell>
          <cell r="Y111" t="str">
            <v>昭和５７</v>
          </cell>
          <cell r="Z111" t="e">
            <v>#VALUE!</v>
          </cell>
          <cell r="AA111">
            <v>0</v>
          </cell>
          <cell r="AB111" t="str">
            <v>ERROR</v>
          </cell>
          <cell r="AC111">
            <v>3</v>
          </cell>
          <cell r="AD111" t="str">
            <v>8</v>
          </cell>
          <cell r="AE111">
            <v>0</v>
          </cell>
          <cell r="AF111" t="str">
            <v>E</v>
          </cell>
          <cell r="AG111" t="str">
            <v>8</v>
          </cell>
          <cell r="AH111" t="e">
            <v>#VALUE!</v>
          </cell>
          <cell r="AI111">
            <v>0</v>
          </cell>
          <cell r="AJ111">
            <v>0</v>
          </cell>
          <cell r="AO111" t="str">
            <v/>
          </cell>
          <cell r="AP111" t="str">
            <v>UNKNOWN</v>
          </cell>
          <cell r="AQ111" t="str">
            <v>UNKNOWN</v>
          </cell>
          <cell r="AR111" t="str">
            <v>E</v>
          </cell>
          <cell r="AS111" t="str">
            <v>E</v>
          </cell>
          <cell r="AT111" t="str">
            <v>E</v>
          </cell>
          <cell r="AU111" t="str">
            <v>E</v>
          </cell>
          <cell r="AV111" t="str">
            <v>-</v>
          </cell>
          <cell r="AW111" t="str">
            <v>昭和５７</v>
          </cell>
          <cell r="AX111" t="e">
            <v>#VALUE!</v>
          </cell>
          <cell r="AY111" t="e">
            <v>#VALUE!</v>
          </cell>
          <cell r="BA111" t="str">
            <v>ERROR</v>
          </cell>
          <cell r="BB111">
            <v>3</v>
          </cell>
          <cell r="BC111" t="str">
            <v>8</v>
          </cell>
          <cell r="BD111" t="e">
            <v>#VALUE!</v>
          </cell>
          <cell r="BE111" t="str">
            <v>E</v>
          </cell>
          <cell r="BF111" t="str">
            <v>8</v>
          </cell>
          <cell r="BG111" t="e">
            <v>#VALUE!</v>
          </cell>
          <cell r="BH111" t="e">
            <v>#VALUE!</v>
          </cell>
        </row>
        <row r="112">
          <cell r="J112">
            <v>0</v>
          </cell>
          <cell r="K112">
            <v>0</v>
          </cell>
          <cell r="L112">
            <v>0</v>
          </cell>
          <cell r="M112">
            <v>0</v>
          </cell>
          <cell r="N112">
            <v>0</v>
          </cell>
          <cell r="O112">
            <v>0</v>
          </cell>
          <cell r="P112">
            <v>0</v>
          </cell>
          <cell r="Q112" t="str">
            <v/>
          </cell>
          <cell r="R112" t="str">
            <v>UNKNOWN</v>
          </cell>
          <cell r="S112" t="str">
            <v>UNKNOWN</v>
          </cell>
          <cell r="T112" t="str">
            <v>E</v>
          </cell>
          <cell r="U112" t="str">
            <v>E</v>
          </cell>
          <cell r="V112" t="str">
            <v>E</v>
          </cell>
          <cell r="W112" t="str">
            <v>E</v>
          </cell>
          <cell r="X112" t="str">
            <v>-</v>
          </cell>
          <cell r="Y112" t="str">
            <v>昭和５８</v>
          </cell>
          <cell r="Z112" t="e">
            <v>#VALUE!</v>
          </cell>
          <cell r="AA112">
            <v>0</v>
          </cell>
          <cell r="AB112" t="str">
            <v>ERROR</v>
          </cell>
          <cell r="AC112">
            <v>4</v>
          </cell>
          <cell r="AD112" t="str">
            <v>8</v>
          </cell>
          <cell r="AE112">
            <v>0</v>
          </cell>
          <cell r="AF112" t="str">
            <v>E</v>
          </cell>
          <cell r="AG112" t="str">
            <v>8</v>
          </cell>
          <cell r="AH112" t="e">
            <v>#VALUE!</v>
          </cell>
          <cell r="AI112">
            <v>0</v>
          </cell>
          <cell r="AJ112">
            <v>0</v>
          </cell>
          <cell r="AO112" t="str">
            <v/>
          </cell>
          <cell r="AP112" t="str">
            <v>UNKNOWN</v>
          </cell>
          <cell r="AQ112" t="str">
            <v>UNKNOWN</v>
          </cell>
          <cell r="AR112" t="str">
            <v>E</v>
          </cell>
          <cell r="AS112" t="str">
            <v>E</v>
          </cell>
          <cell r="AT112" t="str">
            <v>E</v>
          </cell>
          <cell r="AU112" t="str">
            <v>E</v>
          </cell>
          <cell r="AV112" t="str">
            <v>-</v>
          </cell>
          <cell r="AW112" t="str">
            <v>昭和５８</v>
          </cell>
          <cell r="AX112" t="e">
            <v>#VALUE!</v>
          </cell>
          <cell r="AY112" t="e">
            <v>#VALUE!</v>
          </cell>
          <cell r="BA112" t="str">
            <v>ERROR</v>
          </cell>
          <cell r="BB112">
            <v>4</v>
          </cell>
          <cell r="BC112" t="str">
            <v>8</v>
          </cell>
          <cell r="BD112" t="e">
            <v>#VALUE!</v>
          </cell>
          <cell r="BE112" t="str">
            <v>E</v>
          </cell>
          <cell r="BF112" t="str">
            <v>8</v>
          </cell>
          <cell r="BG112" t="e">
            <v>#VALUE!</v>
          </cell>
          <cell r="BH112" t="e">
            <v>#VALUE!</v>
          </cell>
        </row>
        <row r="113">
          <cell r="J113">
            <v>0</v>
          </cell>
          <cell r="K113">
            <v>0</v>
          </cell>
          <cell r="L113">
            <v>0</v>
          </cell>
          <cell r="M113">
            <v>0</v>
          </cell>
          <cell r="N113">
            <v>0</v>
          </cell>
          <cell r="O113">
            <v>0</v>
          </cell>
          <cell r="P113">
            <v>0</v>
          </cell>
          <cell r="Q113" t="str">
            <v/>
          </cell>
          <cell r="R113" t="str">
            <v>UNKNOWN</v>
          </cell>
          <cell r="S113" t="str">
            <v>UNKNOWN</v>
          </cell>
          <cell r="T113" t="str">
            <v>E</v>
          </cell>
          <cell r="U113" t="str">
            <v>E</v>
          </cell>
          <cell r="V113" t="str">
            <v>E</v>
          </cell>
          <cell r="W113" t="str">
            <v>E</v>
          </cell>
          <cell r="X113" t="str">
            <v>-</v>
          </cell>
          <cell r="Y113" t="str">
            <v>昭和５９</v>
          </cell>
          <cell r="Z113" t="e">
            <v>#VALUE!</v>
          </cell>
          <cell r="AA113">
            <v>0</v>
          </cell>
          <cell r="AB113" t="str">
            <v>ERROR</v>
          </cell>
          <cell r="AC113">
            <v>5</v>
          </cell>
          <cell r="AD113" t="str">
            <v>8</v>
          </cell>
          <cell r="AE113">
            <v>0</v>
          </cell>
          <cell r="AF113" t="str">
            <v>E</v>
          </cell>
          <cell r="AG113" t="str">
            <v>8</v>
          </cell>
          <cell r="AH113" t="e">
            <v>#VALUE!</v>
          </cell>
          <cell r="AI113">
            <v>0</v>
          </cell>
          <cell r="AJ113">
            <v>0</v>
          </cell>
          <cell r="AO113" t="str">
            <v/>
          </cell>
          <cell r="AP113" t="str">
            <v>UNKNOWN</v>
          </cell>
          <cell r="AQ113" t="str">
            <v>UNKNOWN</v>
          </cell>
          <cell r="AR113" t="str">
            <v>E</v>
          </cell>
          <cell r="AS113" t="str">
            <v>E</v>
          </cell>
          <cell r="AT113" t="str">
            <v>E</v>
          </cell>
          <cell r="AU113" t="str">
            <v>E</v>
          </cell>
          <cell r="AV113" t="str">
            <v>-</v>
          </cell>
          <cell r="AW113" t="str">
            <v>昭和５９</v>
          </cell>
          <cell r="AX113" t="e">
            <v>#VALUE!</v>
          </cell>
          <cell r="AY113" t="e">
            <v>#VALUE!</v>
          </cell>
          <cell r="BA113" t="str">
            <v>ERROR</v>
          </cell>
          <cell r="BB113">
            <v>5</v>
          </cell>
          <cell r="BC113" t="str">
            <v>8</v>
          </cell>
          <cell r="BD113" t="e">
            <v>#VALUE!</v>
          </cell>
          <cell r="BE113" t="str">
            <v>E</v>
          </cell>
          <cell r="BF113" t="str">
            <v>8</v>
          </cell>
          <cell r="BG113" t="e">
            <v>#VALUE!</v>
          </cell>
          <cell r="BH113" t="e">
            <v>#VALUE!</v>
          </cell>
        </row>
        <row r="114">
          <cell r="J114">
            <v>0</v>
          </cell>
          <cell r="K114">
            <v>0</v>
          </cell>
          <cell r="L114">
            <v>0</v>
          </cell>
          <cell r="M114">
            <v>0</v>
          </cell>
          <cell r="N114">
            <v>0</v>
          </cell>
          <cell r="O114">
            <v>0</v>
          </cell>
          <cell r="P114">
            <v>0</v>
          </cell>
          <cell r="Q114" t="str">
            <v/>
          </cell>
          <cell r="R114" t="str">
            <v>UNKNOWN</v>
          </cell>
          <cell r="S114" t="str">
            <v>UNKNOWN</v>
          </cell>
          <cell r="T114" t="str">
            <v>E</v>
          </cell>
          <cell r="U114" t="str">
            <v>E</v>
          </cell>
          <cell r="V114" t="str">
            <v>E</v>
          </cell>
          <cell r="W114" t="str">
            <v>E</v>
          </cell>
          <cell r="X114" t="str">
            <v>-</v>
          </cell>
          <cell r="Y114" t="str">
            <v>昭和６０</v>
          </cell>
          <cell r="Z114" t="e">
            <v>#VALUE!</v>
          </cell>
          <cell r="AA114">
            <v>0</v>
          </cell>
          <cell r="AB114" t="str">
            <v>ERROR</v>
          </cell>
          <cell r="AC114">
            <v>6</v>
          </cell>
          <cell r="AD114" t="str">
            <v>8</v>
          </cell>
          <cell r="AE114">
            <v>0</v>
          </cell>
          <cell r="AF114" t="str">
            <v>E</v>
          </cell>
          <cell r="AG114" t="str">
            <v>8</v>
          </cell>
          <cell r="AH114" t="e">
            <v>#VALUE!</v>
          </cell>
          <cell r="AI114">
            <v>0</v>
          </cell>
          <cell r="AJ114">
            <v>0</v>
          </cell>
          <cell r="AO114" t="str">
            <v/>
          </cell>
          <cell r="AP114" t="str">
            <v>UNKNOWN</v>
          </cell>
          <cell r="AQ114" t="str">
            <v>UNKNOWN</v>
          </cell>
          <cell r="AR114" t="str">
            <v>E</v>
          </cell>
          <cell r="AS114" t="str">
            <v>E</v>
          </cell>
          <cell r="AT114" t="str">
            <v>E</v>
          </cell>
          <cell r="AU114" t="str">
            <v>E</v>
          </cell>
          <cell r="AV114" t="str">
            <v>-</v>
          </cell>
          <cell r="AW114" t="str">
            <v>昭和６０</v>
          </cell>
          <cell r="AX114" t="e">
            <v>#VALUE!</v>
          </cell>
          <cell r="AY114" t="e">
            <v>#VALUE!</v>
          </cell>
          <cell r="BA114" t="str">
            <v>ERROR</v>
          </cell>
          <cell r="BB114">
            <v>6</v>
          </cell>
          <cell r="BC114" t="str">
            <v>8</v>
          </cell>
          <cell r="BD114" t="e">
            <v>#VALUE!</v>
          </cell>
          <cell r="BE114" t="str">
            <v>E</v>
          </cell>
          <cell r="BF114" t="str">
            <v>8</v>
          </cell>
          <cell r="BG114" t="e">
            <v>#VALUE!</v>
          </cell>
          <cell r="BH114" t="e">
            <v>#VALUE!</v>
          </cell>
        </row>
        <row r="115">
          <cell r="J115">
            <v>0</v>
          </cell>
          <cell r="K115">
            <v>0</v>
          </cell>
          <cell r="L115">
            <v>0</v>
          </cell>
          <cell r="M115">
            <v>0</v>
          </cell>
          <cell r="N115">
            <v>0</v>
          </cell>
          <cell r="O115">
            <v>0</v>
          </cell>
          <cell r="P115">
            <v>0</v>
          </cell>
          <cell r="Q115" t="str">
            <v/>
          </cell>
          <cell r="R115" t="str">
            <v>UNKNOWN</v>
          </cell>
          <cell r="S115" t="str">
            <v>UNKNOWN</v>
          </cell>
          <cell r="T115" t="str">
            <v>E</v>
          </cell>
          <cell r="U115" t="str">
            <v>E</v>
          </cell>
          <cell r="V115" t="str">
            <v>E</v>
          </cell>
          <cell r="W115" t="str">
            <v>E</v>
          </cell>
          <cell r="X115" t="str">
            <v>-</v>
          </cell>
          <cell r="Y115" t="str">
            <v>昭和６１</v>
          </cell>
          <cell r="Z115" t="e">
            <v>#VALUE!</v>
          </cell>
          <cell r="AA115">
            <v>0</v>
          </cell>
          <cell r="AB115" t="str">
            <v>ERROR</v>
          </cell>
          <cell r="AC115">
            <v>7</v>
          </cell>
          <cell r="AD115" t="str">
            <v>8</v>
          </cell>
          <cell r="AE115">
            <v>0</v>
          </cell>
          <cell r="AF115" t="str">
            <v>E</v>
          </cell>
          <cell r="AG115" t="str">
            <v>8</v>
          </cell>
          <cell r="AH115" t="e">
            <v>#VALUE!</v>
          </cell>
          <cell r="AI115">
            <v>0</v>
          </cell>
          <cell r="AJ115">
            <v>0</v>
          </cell>
          <cell r="AO115" t="str">
            <v/>
          </cell>
          <cell r="AP115" t="str">
            <v>UNKNOWN</v>
          </cell>
          <cell r="AQ115" t="str">
            <v>UNKNOWN</v>
          </cell>
          <cell r="AR115" t="str">
            <v>E</v>
          </cell>
          <cell r="AS115" t="str">
            <v>E</v>
          </cell>
          <cell r="AT115" t="str">
            <v>E</v>
          </cell>
          <cell r="AU115" t="str">
            <v>E</v>
          </cell>
          <cell r="AV115" t="str">
            <v>-</v>
          </cell>
          <cell r="AW115" t="str">
            <v>昭和６１</v>
          </cell>
          <cell r="AX115" t="e">
            <v>#VALUE!</v>
          </cell>
          <cell r="AY115" t="e">
            <v>#VALUE!</v>
          </cell>
          <cell r="BA115" t="str">
            <v>ERROR</v>
          </cell>
          <cell r="BB115">
            <v>7</v>
          </cell>
          <cell r="BC115" t="str">
            <v>8</v>
          </cell>
          <cell r="BD115" t="e">
            <v>#VALUE!</v>
          </cell>
          <cell r="BE115" t="str">
            <v>E</v>
          </cell>
          <cell r="BF115" t="str">
            <v>8</v>
          </cell>
          <cell r="BG115" t="e">
            <v>#VALUE!</v>
          </cell>
          <cell r="BH115" t="e">
            <v>#VALUE!</v>
          </cell>
        </row>
        <row r="116">
          <cell r="J116">
            <v>0</v>
          </cell>
          <cell r="K116">
            <v>0</v>
          </cell>
          <cell r="L116">
            <v>0</v>
          </cell>
          <cell r="M116">
            <v>0</v>
          </cell>
          <cell r="N116">
            <v>0</v>
          </cell>
          <cell r="O116">
            <v>0</v>
          </cell>
          <cell r="P116">
            <v>0</v>
          </cell>
          <cell r="Q116" t="str">
            <v/>
          </cell>
          <cell r="R116" t="str">
            <v>UNKNOWN</v>
          </cell>
          <cell r="S116" t="str">
            <v>UNKNOWN</v>
          </cell>
          <cell r="T116" t="str">
            <v>E</v>
          </cell>
          <cell r="U116" t="str">
            <v>E</v>
          </cell>
          <cell r="V116" t="str">
            <v>E</v>
          </cell>
          <cell r="W116" t="str">
            <v>E</v>
          </cell>
          <cell r="X116" t="str">
            <v>-</v>
          </cell>
          <cell r="Y116" t="str">
            <v>昭和６２</v>
          </cell>
          <cell r="Z116" t="e">
            <v>#VALUE!</v>
          </cell>
          <cell r="AA116">
            <v>0</v>
          </cell>
          <cell r="AB116" t="str">
            <v>ERROR</v>
          </cell>
          <cell r="AC116">
            <v>8</v>
          </cell>
          <cell r="AD116" t="str">
            <v>8</v>
          </cell>
          <cell r="AE116">
            <v>0</v>
          </cell>
          <cell r="AF116" t="str">
            <v>E</v>
          </cell>
          <cell r="AG116" t="str">
            <v>8</v>
          </cell>
          <cell r="AH116" t="e">
            <v>#VALUE!</v>
          </cell>
          <cell r="AI116">
            <v>0</v>
          </cell>
          <cell r="AJ116">
            <v>0</v>
          </cell>
          <cell r="AO116" t="str">
            <v/>
          </cell>
          <cell r="AP116" t="str">
            <v>UNKNOWN</v>
          </cell>
          <cell r="AQ116" t="str">
            <v>UNKNOWN</v>
          </cell>
          <cell r="AR116" t="str">
            <v>E</v>
          </cell>
          <cell r="AS116" t="str">
            <v>E</v>
          </cell>
          <cell r="AT116" t="str">
            <v>E</v>
          </cell>
          <cell r="AU116" t="str">
            <v>E</v>
          </cell>
          <cell r="AV116" t="str">
            <v>-</v>
          </cell>
          <cell r="AW116" t="str">
            <v>昭和６２</v>
          </cell>
          <cell r="AX116" t="e">
            <v>#VALUE!</v>
          </cell>
          <cell r="AY116" t="e">
            <v>#VALUE!</v>
          </cell>
          <cell r="BA116" t="str">
            <v>ERROR</v>
          </cell>
          <cell r="BB116">
            <v>8</v>
          </cell>
          <cell r="BC116" t="str">
            <v>8</v>
          </cell>
          <cell r="BD116" t="e">
            <v>#VALUE!</v>
          </cell>
          <cell r="BE116" t="str">
            <v>E</v>
          </cell>
          <cell r="BF116" t="str">
            <v>8</v>
          </cell>
          <cell r="BG116" t="e">
            <v>#VALUE!</v>
          </cell>
          <cell r="BH116" t="e">
            <v>#VALUE!</v>
          </cell>
        </row>
        <row r="117">
          <cell r="J117">
            <v>0</v>
          </cell>
          <cell r="K117">
            <v>0</v>
          </cell>
          <cell r="L117">
            <v>0</v>
          </cell>
          <cell r="M117">
            <v>0</v>
          </cell>
          <cell r="N117">
            <v>0</v>
          </cell>
          <cell r="O117">
            <v>0</v>
          </cell>
          <cell r="P117">
            <v>0</v>
          </cell>
          <cell r="Q117" t="str">
            <v/>
          </cell>
          <cell r="R117" t="str">
            <v>UNKNOWN</v>
          </cell>
          <cell r="S117" t="str">
            <v>UNKNOWN</v>
          </cell>
          <cell r="T117" t="str">
            <v>E</v>
          </cell>
          <cell r="U117" t="str">
            <v>E</v>
          </cell>
          <cell r="V117" t="str">
            <v>E</v>
          </cell>
          <cell r="W117" t="str">
            <v>E</v>
          </cell>
          <cell r="X117" t="str">
            <v>-</v>
          </cell>
          <cell r="Y117" t="str">
            <v>昭和６３</v>
          </cell>
          <cell r="Z117" t="e">
            <v>#VALUE!</v>
          </cell>
          <cell r="AA117">
            <v>0</v>
          </cell>
          <cell r="AB117" t="str">
            <v>ERROR</v>
          </cell>
          <cell r="AC117">
            <v>9</v>
          </cell>
          <cell r="AD117" t="str">
            <v>8</v>
          </cell>
          <cell r="AE117">
            <v>0</v>
          </cell>
          <cell r="AF117" t="str">
            <v>E</v>
          </cell>
          <cell r="AG117" t="str">
            <v>8</v>
          </cell>
          <cell r="AH117" t="e">
            <v>#VALUE!</v>
          </cell>
          <cell r="AI117">
            <v>0</v>
          </cell>
          <cell r="AJ117">
            <v>0</v>
          </cell>
          <cell r="AO117" t="str">
            <v/>
          </cell>
          <cell r="AP117" t="str">
            <v>UNKNOWN</v>
          </cell>
          <cell r="AQ117" t="str">
            <v>UNKNOWN</v>
          </cell>
          <cell r="AR117" t="str">
            <v>E</v>
          </cell>
          <cell r="AS117" t="str">
            <v>E</v>
          </cell>
          <cell r="AT117" t="str">
            <v>E</v>
          </cell>
          <cell r="AU117" t="str">
            <v>E</v>
          </cell>
          <cell r="AV117" t="str">
            <v>-</v>
          </cell>
          <cell r="AW117" t="str">
            <v>昭和６３</v>
          </cell>
          <cell r="AX117" t="e">
            <v>#VALUE!</v>
          </cell>
          <cell r="AY117" t="e">
            <v>#VALUE!</v>
          </cell>
          <cell r="BA117" t="str">
            <v>ERROR</v>
          </cell>
          <cell r="BB117">
            <v>9</v>
          </cell>
          <cell r="BC117" t="str">
            <v>8</v>
          </cell>
          <cell r="BD117" t="e">
            <v>#VALUE!</v>
          </cell>
          <cell r="BE117" t="str">
            <v>E</v>
          </cell>
          <cell r="BF117" t="str">
            <v>8</v>
          </cell>
          <cell r="BG117" t="e">
            <v>#VALUE!</v>
          </cell>
          <cell r="BH117" t="e">
            <v>#VALUE!</v>
          </cell>
        </row>
        <row r="118">
          <cell r="J118">
            <v>0</v>
          </cell>
          <cell r="K118">
            <v>0</v>
          </cell>
          <cell r="L118">
            <v>0</v>
          </cell>
          <cell r="M118">
            <v>0</v>
          </cell>
          <cell r="N118">
            <v>0</v>
          </cell>
          <cell r="O118">
            <v>0</v>
          </cell>
          <cell r="P118">
            <v>0</v>
          </cell>
          <cell r="Q118" t="str">
            <v/>
          </cell>
          <cell r="R118" t="str">
            <v>UNKNOWN</v>
          </cell>
          <cell r="S118" t="str">
            <v>UNKNOWN</v>
          </cell>
          <cell r="T118" t="str">
            <v>E</v>
          </cell>
          <cell r="U118" t="str">
            <v>E</v>
          </cell>
          <cell r="V118" t="str">
            <v>E</v>
          </cell>
          <cell r="W118" t="str">
            <v>E</v>
          </cell>
          <cell r="X118" t="str">
            <v>-</v>
          </cell>
          <cell r="Y118" t="str">
            <v>昭和６４</v>
          </cell>
          <cell r="Z118" t="e">
            <v>#VALUE!</v>
          </cell>
          <cell r="AA118">
            <v>0</v>
          </cell>
          <cell r="AB118" t="str">
            <v>ERROR</v>
          </cell>
          <cell r="AC118">
            <v>10</v>
          </cell>
          <cell r="AD118" t="str">
            <v>8</v>
          </cell>
          <cell r="AE118">
            <v>0</v>
          </cell>
          <cell r="AF118" t="str">
            <v>E</v>
          </cell>
          <cell r="AG118" t="str">
            <v>8</v>
          </cell>
          <cell r="AH118" t="e">
            <v>#VALUE!</v>
          </cell>
          <cell r="AI118">
            <v>0</v>
          </cell>
          <cell r="AJ118">
            <v>0</v>
          </cell>
          <cell r="AO118" t="str">
            <v/>
          </cell>
          <cell r="AP118" t="str">
            <v>UNKNOWN</v>
          </cell>
          <cell r="AQ118" t="str">
            <v>UNKNOWN</v>
          </cell>
          <cell r="AR118" t="str">
            <v>E</v>
          </cell>
          <cell r="AS118" t="str">
            <v>E</v>
          </cell>
          <cell r="AT118" t="str">
            <v>E</v>
          </cell>
          <cell r="AU118" t="str">
            <v>E</v>
          </cell>
          <cell r="AV118" t="str">
            <v>-</v>
          </cell>
          <cell r="AW118" t="str">
            <v>昭和６４</v>
          </cell>
          <cell r="AX118" t="e">
            <v>#VALUE!</v>
          </cell>
          <cell r="AY118" t="e">
            <v>#VALUE!</v>
          </cell>
          <cell r="BA118" t="str">
            <v>ERROR</v>
          </cell>
          <cell r="BB118">
            <v>10</v>
          </cell>
          <cell r="BC118" t="str">
            <v>8</v>
          </cell>
          <cell r="BD118" t="e">
            <v>#VALUE!</v>
          </cell>
          <cell r="BE118" t="str">
            <v>E</v>
          </cell>
          <cell r="BF118" t="str">
            <v>8</v>
          </cell>
          <cell r="BG118" t="e">
            <v>#VALUE!</v>
          </cell>
          <cell r="BH118" t="e">
            <v>#VALUE!</v>
          </cell>
        </row>
        <row r="119">
          <cell r="J119">
            <v>0</v>
          </cell>
          <cell r="K119">
            <v>0</v>
          </cell>
          <cell r="L119">
            <v>0</v>
          </cell>
          <cell r="M119">
            <v>0</v>
          </cell>
          <cell r="N119">
            <v>0</v>
          </cell>
          <cell r="O119">
            <v>0</v>
          </cell>
          <cell r="P119">
            <v>0</v>
          </cell>
          <cell r="Q119" t="str">
            <v/>
          </cell>
          <cell r="R119" t="str">
            <v>UNKNOWN</v>
          </cell>
          <cell r="S119" t="str">
            <v>UNKNOWN</v>
          </cell>
          <cell r="T119" t="str">
            <v>E</v>
          </cell>
          <cell r="U119" t="str">
            <v>E</v>
          </cell>
          <cell r="V119" t="str">
            <v>E</v>
          </cell>
          <cell r="W119" t="str">
            <v>E</v>
          </cell>
          <cell r="X119" t="str">
            <v>-</v>
          </cell>
          <cell r="Y119" t="str">
            <v>昭和６５</v>
          </cell>
          <cell r="Z119" t="e">
            <v>#VALUE!</v>
          </cell>
          <cell r="AA119">
            <v>0</v>
          </cell>
          <cell r="AB119" t="str">
            <v>ERROR</v>
          </cell>
          <cell r="AC119">
            <v>11</v>
          </cell>
          <cell r="AD119" t="str">
            <v>8</v>
          </cell>
          <cell r="AE119">
            <v>0</v>
          </cell>
          <cell r="AF119" t="str">
            <v>E</v>
          </cell>
          <cell r="AG119" t="str">
            <v>8</v>
          </cell>
          <cell r="AH119" t="e">
            <v>#VALUE!</v>
          </cell>
          <cell r="AI119">
            <v>0</v>
          </cell>
          <cell r="AJ119">
            <v>0</v>
          </cell>
          <cell r="AO119" t="str">
            <v/>
          </cell>
          <cell r="AP119" t="str">
            <v>UNKNOWN</v>
          </cell>
          <cell r="AQ119" t="str">
            <v>UNKNOWN</v>
          </cell>
          <cell r="AR119" t="str">
            <v>E</v>
          </cell>
          <cell r="AS119" t="str">
            <v>E</v>
          </cell>
          <cell r="AT119" t="str">
            <v>E</v>
          </cell>
          <cell r="AU119" t="str">
            <v>E</v>
          </cell>
          <cell r="AV119" t="str">
            <v>-</v>
          </cell>
          <cell r="AW119" t="str">
            <v>昭和６５</v>
          </cell>
          <cell r="AX119" t="e">
            <v>#VALUE!</v>
          </cell>
          <cell r="AY119" t="e">
            <v>#VALUE!</v>
          </cell>
          <cell r="BA119" t="str">
            <v>ERROR</v>
          </cell>
          <cell r="BB119">
            <v>11</v>
          </cell>
          <cell r="BC119" t="str">
            <v>8</v>
          </cell>
          <cell r="BD119" t="e">
            <v>#VALUE!</v>
          </cell>
          <cell r="BE119" t="str">
            <v>E</v>
          </cell>
          <cell r="BF119" t="str">
            <v>8</v>
          </cell>
          <cell r="BG119" t="e">
            <v>#VALUE!</v>
          </cell>
          <cell r="BH119" t="e">
            <v>#VALUE!</v>
          </cell>
        </row>
        <row r="120">
          <cell r="J120">
            <v>0</v>
          </cell>
          <cell r="K120">
            <v>0</v>
          </cell>
          <cell r="L120">
            <v>0</v>
          </cell>
          <cell r="M120">
            <v>0</v>
          </cell>
          <cell r="N120">
            <v>0</v>
          </cell>
          <cell r="O120">
            <v>0</v>
          </cell>
          <cell r="P120">
            <v>0</v>
          </cell>
          <cell r="Q120" t="str">
            <v/>
          </cell>
          <cell r="R120" t="str">
            <v>UNKNOWN</v>
          </cell>
          <cell r="S120" t="str">
            <v>UNKNOWN</v>
          </cell>
          <cell r="T120" t="str">
            <v>E</v>
          </cell>
          <cell r="U120" t="str">
            <v>E</v>
          </cell>
          <cell r="V120" t="str">
            <v>E</v>
          </cell>
          <cell r="W120" t="str">
            <v>E</v>
          </cell>
          <cell r="X120" t="str">
            <v>-</v>
          </cell>
          <cell r="Y120" t="str">
            <v>昭和６６</v>
          </cell>
          <cell r="Z120" t="e">
            <v>#VALUE!</v>
          </cell>
          <cell r="AA120">
            <v>0</v>
          </cell>
          <cell r="AB120" t="str">
            <v>ERROR</v>
          </cell>
          <cell r="AC120">
            <v>12</v>
          </cell>
          <cell r="AD120" t="str">
            <v>8</v>
          </cell>
          <cell r="AE120">
            <v>0</v>
          </cell>
          <cell r="AF120" t="str">
            <v>E</v>
          </cell>
          <cell r="AG120" t="str">
            <v>8</v>
          </cell>
          <cell r="AH120" t="e">
            <v>#VALUE!</v>
          </cell>
          <cell r="AI120">
            <v>0</v>
          </cell>
          <cell r="AJ120">
            <v>0</v>
          </cell>
          <cell r="AO120" t="str">
            <v/>
          </cell>
          <cell r="AP120" t="str">
            <v>UNKNOWN</v>
          </cell>
          <cell r="AQ120" t="str">
            <v>UNKNOWN</v>
          </cell>
          <cell r="AR120" t="str">
            <v>E</v>
          </cell>
          <cell r="AS120" t="str">
            <v>E</v>
          </cell>
          <cell r="AT120" t="str">
            <v>E</v>
          </cell>
          <cell r="AU120" t="str">
            <v>E</v>
          </cell>
          <cell r="AV120" t="str">
            <v>-</v>
          </cell>
          <cell r="AW120" t="str">
            <v>昭和６６</v>
          </cell>
          <cell r="AX120" t="e">
            <v>#VALUE!</v>
          </cell>
          <cell r="AY120" t="e">
            <v>#VALUE!</v>
          </cell>
          <cell r="BA120" t="str">
            <v>ERROR</v>
          </cell>
          <cell r="BB120">
            <v>12</v>
          </cell>
          <cell r="BC120" t="str">
            <v>8</v>
          </cell>
          <cell r="BD120" t="e">
            <v>#VALUE!</v>
          </cell>
          <cell r="BE120" t="str">
            <v>E</v>
          </cell>
          <cell r="BF120" t="str">
            <v>8</v>
          </cell>
          <cell r="BG120" t="e">
            <v>#VALUE!</v>
          </cell>
          <cell r="BH120" t="e">
            <v>#VALUE!</v>
          </cell>
        </row>
        <row r="121">
          <cell r="J121">
            <v>0</v>
          </cell>
          <cell r="K121">
            <v>0</v>
          </cell>
          <cell r="L121">
            <v>0</v>
          </cell>
          <cell r="M121">
            <v>0</v>
          </cell>
          <cell r="N121">
            <v>0</v>
          </cell>
          <cell r="O121">
            <v>0</v>
          </cell>
          <cell r="P121">
            <v>0</v>
          </cell>
          <cell r="Q121" t="str">
            <v/>
          </cell>
          <cell r="R121" t="str">
            <v>UNKNOWN</v>
          </cell>
          <cell r="S121" t="str">
            <v>UNKNOWN</v>
          </cell>
          <cell r="T121" t="str">
            <v>E</v>
          </cell>
          <cell r="U121" t="str">
            <v>E</v>
          </cell>
          <cell r="V121" t="str">
            <v>E</v>
          </cell>
          <cell r="W121" t="str">
            <v>E</v>
          </cell>
          <cell r="X121" t="str">
            <v>-</v>
          </cell>
          <cell r="Y121" t="str">
            <v>昭和６７</v>
          </cell>
          <cell r="Z121" t="e">
            <v>#VALUE!</v>
          </cell>
          <cell r="AA121">
            <v>0</v>
          </cell>
          <cell r="AB121" t="str">
            <v>ERROR</v>
          </cell>
          <cell r="AC121">
            <v>13</v>
          </cell>
          <cell r="AD121" t="str">
            <v>8</v>
          </cell>
          <cell r="AE121">
            <v>0</v>
          </cell>
          <cell r="AF121" t="str">
            <v>E</v>
          </cell>
          <cell r="AG121" t="str">
            <v>8</v>
          </cell>
          <cell r="AH121" t="e">
            <v>#VALUE!</v>
          </cell>
          <cell r="AI121">
            <v>0</v>
          </cell>
          <cell r="AJ121">
            <v>0</v>
          </cell>
          <cell r="AO121" t="str">
            <v/>
          </cell>
          <cell r="AP121" t="str">
            <v>UNKNOWN</v>
          </cell>
          <cell r="AQ121" t="str">
            <v>UNKNOWN</v>
          </cell>
          <cell r="AR121" t="str">
            <v>E</v>
          </cell>
          <cell r="AS121" t="str">
            <v>E</v>
          </cell>
          <cell r="AT121" t="str">
            <v>E</v>
          </cell>
          <cell r="AU121" t="str">
            <v>E</v>
          </cell>
          <cell r="AV121" t="str">
            <v>-</v>
          </cell>
          <cell r="AW121" t="str">
            <v>昭和６７</v>
          </cell>
          <cell r="AX121" t="e">
            <v>#VALUE!</v>
          </cell>
          <cell r="AY121" t="e">
            <v>#VALUE!</v>
          </cell>
          <cell r="BA121" t="str">
            <v>ERROR</v>
          </cell>
          <cell r="BB121">
            <v>13</v>
          </cell>
          <cell r="BC121" t="str">
            <v>8</v>
          </cell>
          <cell r="BD121" t="e">
            <v>#VALUE!</v>
          </cell>
          <cell r="BE121" t="str">
            <v>E</v>
          </cell>
          <cell r="BF121" t="str">
            <v>8</v>
          </cell>
          <cell r="BG121" t="e">
            <v>#VALUE!</v>
          </cell>
          <cell r="BH121" t="e">
            <v>#VALUE!</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s>
    <sheetDataSet>
      <sheetData sheetId="0">
        <row r="2">
          <cell r="A2" t="str">
            <v>貝塚市立貝塚病院</v>
          </cell>
          <cell r="B2" t="str">
            <v>市立貝塚病院内託児所</v>
          </cell>
          <cell r="C2" t="str">
            <v>貝塚市堀3-10-20</v>
          </cell>
          <cell r="D2" t="str">
            <v>同左</v>
          </cell>
          <cell r="E2" t="str">
            <v>貝塚市</v>
          </cell>
          <cell r="F2" t="str">
            <v>51. 4. 1</v>
          </cell>
          <cell r="G2" t="str">
            <v>院内託児所運営委員会</v>
          </cell>
          <cell r="H2" t="str">
            <v>中村明子</v>
          </cell>
        </row>
        <row r="3">
          <cell r="A3" t="str">
            <v>大阪府立病院</v>
          </cell>
          <cell r="B3" t="str">
            <v>大阪府立病院院内託児所</v>
          </cell>
          <cell r="C3" t="str">
            <v>住吉区万代東3-1-56</v>
          </cell>
          <cell r="D3" t="str">
            <v>同左</v>
          </cell>
          <cell r="E3" t="str">
            <v>大阪府</v>
          </cell>
          <cell r="F3" t="str">
            <v>48. 8. 1</v>
          </cell>
        </row>
        <row r="4">
          <cell r="A4" t="str">
            <v>大阪府立羽曳野病院</v>
          </cell>
          <cell r="B4" t="str">
            <v>大阪府立羽曳野病院内託児所</v>
          </cell>
          <cell r="C4" t="str">
            <v>羽曳野市はびきの2-8-4</v>
          </cell>
          <cell r="D4" t="str">
            <v>同市はびきの3-7-1</v>
          </cell>
          <cell r="E4" t="str">
            <v>大阪府</v>
          </cell>
          <cell r="F4" t="str">
            <v>48. 7. 1</v>
          </cell>
        </row>
        <row r="5">
          <cell r="A5" t="str">
            <v>大阪府立母子保健総合医療センター</v>
          </cell>
          <cell r="B5" t="str">
            <v>府立母子保健総合医療センター託児所</v>
          </cell>
          <cell r="C5" t="str">
            <v>和泉市室堂町840</v>
          </cell>
          <cell r="D5" t="str">
            <v>同左</v>
          </cell>
          <cell r="E5" t="str">
            <v>大阪府</v>
          </cell>
          <cell r="F5" t="str">
            <v>58. 8. 1</v>
          </cell>
        </row>
        <row r="6">
          <cell r="A6" t="str">
            <v>大阪市立総合医療センター</v>
          </cell>
          <cell r="B6" t="str">
            <v>大阪市立総合医療センター院内保育所</v>
          </cell>
          <cell r="C6" t="str">
            <v>都島区中野町5-10-10</v>
          </cell>
          <cell r="D6" t="str">
            <v>同左</v>
          </cell>
          <cell r="E6" t="str">
            <v>大阪市</v>
          </cell>
          <cell r="F6" t="str">
            <v>H6. 6. 1</v>
          </cell>
          <cell r="G6" t="str">
            <v>都島友の会</v>
          </cell>
          <cell r="H6" t="str">
            <v>仲田　貞子</v>
          </cell>
        </row>
        <row r="7">
          <cell r="A7" t="str">
            <v>吹田市立吹田市民病院</v>
          </cell>
          <cell r="B7" t="str">
            <v>市立吹田市民病院看護婦保育所</v>
          </cell>
          <cell r="C7" t="str">
            <v>吹田市朝日が丘町16-10</v>
          </cell>
          <cell r="D7" t="str">
            <v>同市片山町2-13-20</v>
          </cell>
          <cell r="E7" t="str">
            <v>吹田市</v>
          </cell>
          <cell r="F7" t="str">
            <v>50. 4. 1</v>
          </cell>
        </row>
        <row r="8">
          <cell r="A8" t="str">
            <v>豊中市立豊中病院</v>
          </cell>
          <cell r="B8" t="str">
            <v>市立豊中病院看護婦保育所</v>
          </cell>
          <cell r="C8" t="str">
            <v>豊中市岡上の町2-1-1</v>
          </cell>
          <cell r="D8" t="str">
            <v>同左</v>
          </cell>
          <cell r="E8" t="str">
            <v>豊中市</v>
          </cell>
          <cell r="F8" t="str">
            <v>46. 1.20</v>
          </cell>
        </row>
        <row r="9">
          <cell r="A9" t="str">
            <v>堺市立堺病院</v>
          </cell>
          <cell r="B9" t="str">
            <v>市立堺病院職場保育所</v>
          </cell>
          <cell r="C9" t="str">
            <v>堺市大町西2-1-10</v>
          </cell>
          <cell r="D9" t="str">
            <v>同市宿院町西2-1-1</v>
          </cell>
          <cell r="E9" t="str">
            <v>堺市</v>
          </cell>
          <cell r="F9" t="str">
            <v>45.12. 1</v>
          </cell>
          <cell r="G9" t="str">
            <v>個人</v>
          </cell>
          <cell r="H9" t="str">
            <v>大脇　イホ</v>
          </cell>
        </row>
        <row r="10">
          <cell r="A10" t="str">
            <v>学校法人大阪医科大学付属病院</v>
          </cell>
          <cell r="B10" t="str">
            <v>大阪医科大学付属病院保育室</v>
          </cell>
          <cell r="C10" t="str">
            <v>高槻市大学町2-7</v>
          </cell>
          <cell r="D10" t="str">
            <v>同左</v>
          </cell>
          <cell r="E10" t="str">
            <v>学校法人大阪医科大学</v>
          </cell>
          <cell r="F10" t="str">
            <v>45. 5  1</v>
          </cell>
        </row>
        <row r="11">
          <cell r="A11" t="str">
            <v>社会福祉法人大阪暁明館病院</v>
          </cell>
          <cell r="B11" t="str">
            <v>大阪暁明館病院保育園</v>
          </cell>
          <cell r="C11" t="str">
            <v>此花区高見3-80-2</v>
          </cell>
          <cell r="D11" t="str">
            <v>同区春日出中1-22-12</v>
          </cell>
          <cell r="E11" t="str">
            <v>社福）大阪暁明館病院</v>
          </cell>
          <cell r="F11" t="str">
            <v>45.12. 7</v>
          </cell>
        </row>
        <row r="12">
          <cell r="A12" t="str">
            <v>社会福祉法人天心会小阪病院</v>
          </cell>
          <cell r="B12" t="str">
            <v>小阪病院保育所りとるべあ</v>
          </cell>
          <cell r="C12" t="str">
            <v>東大阪市永和2-7-30</v>
          </cell>
          <cell r="D12" t="str">
            <v>同左</v>
          </cell>
          <cell r="E12" t="str">
            <v>社福）天心会</v>
          </cell>
          <cell r="F12" t="str">
            <v>H6. 1.10</v>
          </cell>
        </row>
        <row r="13">
          <cell r="A13" t="str">
            <v>医療法人樫本会樫本病院</v>
          </cell>
          <cell r="B13" t="str">
            <v>樫本病院院内保育所</v>
          </cell>
          <cell r="C13" t="str">
            <v>大阪狭山市東ぐみの木4-1151</v>
          </cell>
          <cell r="D13" t="str">
            <v>同左</v>
          </cell>
          <cell r="E13" t="str">
            <v>医）樫本会</v>
          </cell>
          <cell r="F13" t="str">
            <v>H5. 2. 1</v>
          </cell>
        </row>
        <row r="14">
          <cell r="A14" t="str">
            <v>医療法人桐葉会木島病院</v>
          </cell>
          <cell r="B14" t="str">
            <v>木島病院保育室</v>
          </cell>
          <cell r="C14" t="str">
            <v>貝塚市森892</v>
          </cell>
          <cell r="D14" t="str">
            <v>同左</v>
          </cell>
          <cell r="E14" t="str">
            <v>医療法人桐葉会</v>
          </cell>
          <cell r="F14" t="str">
            <v>H5. 2. 1</v>
          </cell>
        </row>
        <row r="15">
          <cell r="A15" t="str">
            <v>医療法人紀和会正風病院</v>
          </cell>
          <cell r="B15" t="str">
            <v>正風病院内保育所ふれあい保育園</v>
          </cell>
          <cell r="C15" t="str">
            <v>堺市北花田町１－４</v>
          </cell>
          <cell r="D15" t="str">
            <v>同左</v>
          </cell>
          <cell r="E15" t="str">
            <v>医）紀和会</v>
          </cell>
          <cell r="F15" t="str">
            <v>H4. 4.16</v>
          </cell>
          <cell r="G15" t="str">
            <v>有）オー・エム・エス</v>
          </cell>
          <cell r="H15" t="str">
            <v>宇治田照子</v>
          </cell>
        </row>
        <row r="16">
          <cell r="A16" t="str">
            <v>医療法人仁泉会阪奈病院</v>
          </cell>
          <cell r="B16" t="str">
            <v>阪奈病院内保育所</v>
          </cell>
          <cell r="C16" t="str">
            <v>大東市寺川1-1-31</v>
          </cell>
          <cell r="D16" t="str">
            <v>同左</v>
          </cell>
          <cell r="E16" t="str">
            <v>医療法人仁泉会</v>
          </cell>
          <cell r="F16" t="str">
            <v>H4. 7.21</v>
          </cell>
        </row>
        <row r="17">
          <cell r="A17" t="str">
            <v>医療法人橘会東住吉森本病院</v>
          </cell>
          <cell r="B17" t="str">
            <v>東住吉森本病院保育所</v>
          </cell>
          <cell r="C17" t="str">
            <v>東住吉区中野3-6-15</v>
          </cell>
          <cell r="D17" t="str">
            <v>同区中野3-8-12</v>
          </cell>
          <cell r="E17" t="str">
            <v>医療法人橘会</v>
          </cell>
          <cell r="F17" t="str">
            <v>H3. 7. 1</v>
          </cell>
        </row>
        <row r="18">
          <cell r="A18" t="str">
            <v>医療法人ダイワ会大和病院</v>
          </cell>
          <cell r="B18" t="str">
            <v>大和病院保育所</v>
          </cell>
          <cell r="C18" t="str">
            <v>吹田市江坂町1-4-30</v>
          </cell>
          <cell r="D18" t="str">
            <v>同市垂水町3-22-1</v>
          </cell>
          <cell r="E18" t="str">
            <v>医）ダイワ会</v>
          </cell>
          <cell r="F18" t="str">
            <v>H2. 9.21</v>
          </cell>
        </row>
        <row r="19">
          <cell r="A19" t="str">
            <v>医療法人医誠会医誠会病院</v>
          </cell>
          <cell r="B19" t="str">
            <v>医誠会病院託児所</v>
          </cell>
          <cell r="C19" t="str">
            <v>東淀川区菅原2-3-18</v>
          </cell>
          <cell r="D19" t="str">
            <v>同区菅原6-2-25</v>
          </cell>
          <cell r="E19" t="str">
            <v>医療法人医誠会</v>
          </cell>
          <cell r="F19" t="str">
            <v>58. 6. 1</v>
          </cell>
        </row>
        <row r="20">
          <cell r="A20" t="str">
            <v>医療法人行岡医学研究会行岡病院</v>
          </cell>
          <cell r="B20" t="str">
            <v>行岡病院保育所</v>
          </cell>
          <cell r="C20" t="str">
            <v>北区浮田2-2-3</v>
          </cell>
          <cell r="D20" t="str">
            <v>同左</v>
          </cell>
          <cell r="E20" t="str">
            <v>医）行岡医学研究会</v>
          </cell>
          <cell r="F20" t="str">
            <v>52. 4. 1</v>
          </cell>
        </row>
        <row r="21">
          <cell r="A21" t="str">
            <v>医療法人友愛会松本病院</v>
          </cell>
          <cell r="B21" t="str">
            <v>松本病院内託児室</v>
          </cell>
          <cell r="C21" t="str">
            <v>福島区海老江2-1-26</v>
          </cell>
          <cell r="D21" t="str">
            <v>同区海老江2-1-36</v>
          </cell>
          <cell r="E21" t="str">
            <v>医療法人友愛会</v>
          </cell>
          <cell r="F21" t="str">
            <v>51. 3. 1</v>
          </cell>
        </row>
        <row r="22">
          <cell r="A22" t="str">
            <v>医療法人大植会葛城病院</v>
          </cell>
          <cell r="B22" t="str">
            <v>葛城病院保育所</v>
          </cell>
          <cell r="C22" t="str">
            <v>岸和田市真上町250</v>
          </cell>
          <cell r="D22" t="str">
            <v>同左</v>
          </cell>
          <cell r="E22" t="str">
            <v>医療法人大植会</v>
          </cell>
          <cell r="F22" t="str">
            <v>50. 5. 6</v>
          </cell>
        </row>
        <row r="23">
          <cell r="A23" t="str">
            <v>医療法人杏林会金岡病院</v>
          </cell>
          <cell r="B23" t="str">
            <v>金岡病院内保育所</v>
          </cell>
          <cell r="C23" t="str">
            <v>堺市中長尾町2-4-3</v>
          </cell>
          <cell r="D23" t="str">
            <v>同左</v>
          </cell>
          <cell r="E23" t="str">
            <v>医療法人杏林会</v>
          </cell>
          <cell r="F23" t="str">
            <v>48.10. 1</v>
          </cell>
        </row>
        <row r="24">
          <cell r="A24" t="str">
            <v>医療法人藤田会フジタ病院</v>
          </cell>
          <cell r="B24" t="str">
            <v>フジタ病院附属保育所</v>
          </cell>
          <cell r="C24" t="str">
            <v>福島区吉野2-10-11</v>
          </cell>
          <cell r="D24" t="str">
            <v>同左</v>
          </cell>
          <cell r="E24" t="str">
            <v>医療法人藤田会</v>
          </cell>
          <cell r="F24" t="str">
            <v>46. 6. 1</v>
          </cell>
        </row>
        <row r="25">
          <cell r="A25" t="str">
            <v>医療法人景岳会総合病院南大阪病院</v>
          </cell>
          <cell r="B25" t="str">
            <v>南大阪病院保育所</v>
          </cell>
          <cell r="C25" t="str">
            <v>住之江区東加賀屋2-1-19</v>
          </cell>
          <cell r="D25" t="str">
            <v>同区東加賀屋1-18-18</v>
          </cell>
          <cell r="E25" t="str">
            <v>医療法人景岳会</v>
          </cell>
          <cell r="F25" t="str">
            <v>46. 6. 1</v>
          </cell>
        </row>
        <row r="26">
          <cell r="A26" t="str">
            <v>財団法人大阪労働衛生センター第一病院</v>
          </cell>
          <cell r="B26" t="str">
            <v>大阪労働衛生センター第一病院保育室</v>
          </cell>
          <cell r="C26" t="str">
            <v>西淀川区御幣島6-2-2</v>
          </cell>
          <cell r="D26" t="str">
            <v>同左</v>
          </cell>
          <cell r="E26" t="str">
            <v>財）大阪労働衛生センター</v>
          </cell>
          <cell r="F26" t="str">
            <v>48. 4.15</v>
          </cell>
        </row>
        <row r="27">
          <cell r="A27" t="str">
            <v>新世病院</v>
          </cell>
          <cell r="B27" t="str">
            <v>新世病院附属あこ保育所</v>
          </cell>
          <cell r="C27" t="str">
            <v>枚方市田口5-11-1</v>
          </cell>
          <cell r="D27" t="str">
            <v>同左</v>
          </cell>
          <cell r="E27" t="str">
            <v>個人</v>
          </cell>
          <cell r="F27" t="str">
            <v>H6. 4. 1</v>
          </cell>
        </row>
        <row r="28">
          <cell r="A28" t="str">
            <v>青山病院</v>
          </cell>
          <cell r="B28" t="str">
            <v>青山病院内保育所ちびっこ園</v>
          </cell>
          <cell r="C28" t="str">
            <v>藤井寺市野中4-611-1</v>
          </cell>
          <cell r="D28" t="str">
            <v>藤井寺市野中4-606-1</v>
          </cell>
          <cell r="E28" t="str">
            <v>個人</v>
          </cell>
          <cell r="F28" t="str">
            <v>H5. 7. 1</v>
          </cell>
          <cell r="G28" t="str">
            <v>社福）光久福祉会</v>
          </cell>
          <cell r="H28" t="str">
            <v>辻　光治</v>
          </cell>
        </row>
        <row r="29">
          <cell r="A29" t="str">
            <v>生野愛和病院</v>
          </cell>
          <cell r="B29" t="str">
            <v>生野愛和病院保育所</v>
          </cell>
          <cell r="C29" t="str">
            <v>生野区巽南5-14-11</v>
          </cell>
          <cell r="D29" t="str">
            <v>生野区巽南5-7-64</v>
          </cell>
          <cell r="E29" t="str">
            <v>個人</v>
          </cell>
          <cell r="F29" t="str">
            <v>H5.10. 1</v>
          </cell>
        </row>
        <row r="30">
          <cell r="A30" t="str">
            <v>医療法人穂翔会村田病院</v>
          </cell>
          <cell r="B30" t="str">
            <v>村田病院内保育所</v>
          </cell>
          <cell r="C30" t="str">
            <v>生野区田島4-1-29</v>
          </cell>
          <cell r="D30" t="str">
            <v>生野区田島4-2-1</v>
          </cell>
          <cell r="E30" t="str">
            <v>医）穂翔会</v>
          </cell>
          <cell r="F30" t="str">
            <v>H2. 3.21</v>
          </cell>
        </row>
        <row r="31">
          <cell r="A31" t="str">
            <v>畷生会脳神経外科病院</v>
          </cell>
          <cell r="B31" t="str">
            <v>畷生会脳神経外科病院内保育所</v>
          </cell>
          <cell r="C31" t="str">
            <v>四条畷市江瀬美町3-17</v>
          </cell>
          <cell r="D31" t="str">
            <v>同市江瀬美町26-7</v>
          </cell>
          <cell r="E31" t="str">
            <v>個人</v>
          </cell>
          <cell r="F31" t="str">
            <v>63. 9. 7</v>
          </cell>
        </row>
        <row r="32">
          <cell r="A32" t="str">
            <v>豊川病院</v>
          </cell>
          <cell r="B32" t="str">
            <v>豊川病院内保育所</v>
          </cell>
          <cell r="C32" t="str">
            <v>羽曳野市伊賀11-1</v>
          </cell>
          <cell r="D32" t="str">
            <v>同左</v>
          </cell>
          <cell r="E32" t="str">
            <v>個人</v>
          </cell>
          <cell r="F32" t="str">
            <v>62. 4. 1</v>
          </cell>
        </row>
        <row r="33">
          <cell r="A33" t="str">
            <v>日赤大阪府支部大阪赤十字病院</v>
          </cell>
          <cell r="B33" t="str">
            <v>大阪赤十字病院院内保育所</v>
          </cell>
          <cell r="C33" t="str">
            <v>天王寺区筆ヶ崎町5-53</v>
          </cell>
          <cell r="D33" t="str">
            <v>同左</v>
          </cell>
          <cell r="E33" t="str">
            <v>日本赤十字社</v>
          </cell>
          <cell r="F33" t="str">
            <v>47. 1.13</v>
          </cell>
          <cell r="G33" t="str">
            <v>財）大阪赤十字病院相互会</v>
          </cell>
          <cell r="H33" t="str">
            <v>内野治人</v>
          </cell>
        </row>
        <row r="34">
          <cell r="A34" t="str">
            <v>社会福祉法人済生会茨木病院</v>
          </cell>
          <cell r="B34" t="str">
            <v>大阪府済生会茨木病院附属保育所</v>
          </cell>
          <cell r="C34" t="str">
            <v>茨木市見付山1-1-24</v>
          </cell>
          <cell r="D34" t="str">
            <v>同左</v>
          </cell>
          <cell r="E34" t="str">
            <v>社会福祉法人恩賜財団済生会</v>
          </cell>
          <cell r="F34" t="str">
            <v>47. 8.20</v>
          </cell>
        </row>
        <row r="35">
          <cell r="A35" t="str">
            <v>学校法人関西医科大学付属病院</v>
          </cell>
          <cell r="B35" t="str">
            <v>関西医科大学付属病院付設保育所</v>
          </cell>
          <cell r="C35" t="str">
            <v>守口市紅屋町1-22</v>
          </cell>
          <cell r="D35" t="str">
            <v>同市文園町10-15</v>
          </cell>
          <cell r="E35" t="str">
            <v>学校法人関西医科大学</v>
          </cell>
          <cell r="F35" t="str">
            <v>48.12.15</v>
          </cell>
        </row>
        <row r="36">
          <cell r="A36" t="str">
            <v>社会福祉法人枚方療育園</v>
          </cell>
          <cell r="B36" t="str">
            <v>枚方療育園園内保育所</v>
          </cell>
          <cell r="C36" t="str">
            <v>枚方市津田東町2-1-1</v>
          </cell>
          <cell r="D36" t="str">
            <v>同左</v>
          </cell>
          <cell r="E36" t="str">
            <v>社福）枚方療育園</v>
          </cell>
          <cell r="F36" t="str">
            <v>54. 4. 1</v>
          </cell>
        </row>
        <row r="37">
          <cell r="A37" t="str">
            <v>医療法人松仁会松井記念病院</v>
          </cell>
          <cell r="B37" t="str">
            <v>松井記念病院内保育所</v>
          </cell>
          <cell r="C37" t="str">
            <v>平野区加美西2-3-5</v>
          </cell>
          <cell r="D37" t="str">
            <v>同左</v>
          </cell>
          <cell r="E37" t="str">
            <v>医療法人松仁会</v>
          </cell>
          <cell r="F37" t="str">
            <v>H3.12.14</v>
          </cell>
          <cell r="G37" t="str">
            <v>有）関西総合企画</v>
          </cell>
          <cell r="H37" t="str">
            <v>森　静子</v>
          </cell>
        </row>
        <row r="38">
          <cell r="A38" t="str">
            <v>医療法人讃和会友愛会病院</v>
          </cell>
          <cell r="B38" t="str">
            <v>友愛会病院わかば保育所</v>
          </cell>
          <cell r="C38" t="str">
            <v>住之江区浜口東3-6-23</v>
          </cell>
          <cell r="D38" t="str">
            <v>同左</v>
          </cell>
          <cell r="E38" t="str">
            <v>医療法人讃和会</v>
          </cell>
          <cell r="F38" t="str">
            <v>H2. 1.21</v>
          </cell>
        </row>
        <row r="39">
          <cell r="A39" t="str">
            <v>医療法人祐生会みどりヶ丘病院</v>
          </cell>
          <cell r="B39" t="str">
            <v>みどりヶ丘病院ひまわり保育園</v>
          </cell>
          <cell r="C39" t="str">
            <v>高槻市真上町1-1-16</v>
          </cell>
          <cell r="D39" t="str">
            <v>高槻市真上町3-13-1</v>
          </cell>
          <cell r="E39" t="str">
            <v>医療法人祐生会</v>
          </cell>
          <cell r="F39" t="str">
            <v>H1. 9.21</v>
          </cell>
        </row>
        <row r="40">
          <cell r="A40" t="str">
            <v>医療法人協和会協和会病院</v>
          </cell>
          <cell r="B40" t="str">
            <v>協和会病院保育所</v>
          </cell>
          <cell r="C40" t="str">
            <v>吹田市岸部北1-24-1</v>
          </cell>
          <cell r="D40" t="str">
            <v>同左</v>
          </cell>
          <cell r="E40" t="str">
            <v>医療法人協和会</v>
          </cell>
          <cell r="F40" t="str">
            <v>63. 3. 1</v>
          </cell>
        </row>
        <row r="41">
          <cell r="A41" t="str">
            <v>医療法人医誠会摂津医誠会病院</v>
          </cell>
          <cell r="B41" t="str">
            <v>摂津医誠会病院保育所</v>
          </cell>
          <cell r="C41" t="str">
            <v>摂津市三島2-11-39</v>
          </cell>
          <cell r="D41" t="str">
            <v>同市南千里丘1-32</v>
          </cell>
          <cell r="E41" t="str">
            <v>医療法人医誠会</v>
          </cell>
          <cell r="F41" t="str">
            <v>63.11. 1</v>
          </cell>
        </row>
        <row r="42">
          <cell r="A42" t="str">
            <v>医療法人厚生医学会厚生会第一病院</v>
          </cell>
          <cell r="B42" t="str">
            <v>厚生会第一病院セシリア保育園</v>
          </cell>
          <cell r="C42" t="str">
            <v>八尾市木の本1-31-1</v>
          </cell>
          <cell r="D42" t="str">
            <v>同市西木の本1-63</v>
          </cell>
          <cell r="E42" t="str">
            <v>医療法人厚生医学会</v>
          </cell>
          <cell r="F42" t="str">
            <v>63. 2.16</v>
          </cell>
        </row>
        <row r="43">
          <cell r="A43" t="str">
            <v>医療法人若弘会若草第二竜間病院</v>
          </cell>
          <cell r="B43" t="str">
            <v>若草第二竜間病院保育所</v>
          </cell>
          <cell r="C43" t="str">
            <v>大東市竜間1580</v>
          </cell>
          <cell r="D43" t="str">
            <v>同左</v>
          </cell>
          <cell r="E43" t="str">
            <v>医療法人若弘会</v>
          </cell>
          <cell r="F43" t="str">
            <v>63. 6. 1</v>
          </cell>
        </row>
        <row r="44">
          <cell r="A44" t="str">
            <v>医療法人真美会中野こども病院</v>
          </cell>
          <cell r="B44" t="str">
            <v>中野こども病院アリス保育園</v>
          </cell>
          <cell r="C44" t="str">
            <v>旭区新森4-11-1</v>
          </cell>
          <cell r="D44" t="str">
            <v>同区新森4-13-17</v>
          </cell>
          <cell r="E44" t="str">
            <v>医療法人真美会</v>
          </cell>
          <cell r="F44" t="str">
            <v>63. 4. 1</v>
          </cell>
        </row>
        <row r="45">
          <cell r="A45" t="str">
            <v>医療法人頌徳会日野病院</v>
          </cell>
          <cell r="B45" t="str">
            <v>日野病院内保育所</v>
          </cell>
          <cell r="C45" t="str">
            <v>堺市北野田626</v>
          </cell>
          <cell r="D45" t="str">
            <v>同左</v>
          </cell>
          <cell r="E45" t="str">
            <v>医療法人頌徳会</v>
          </cell>
          <cell r="F45" t="str">
            <v>61. 4. 1</v>
          </cell>
        </row>
        <row r="46">
          <cell r="A46" t="str">
            <v>医療法人（社団）有恵会香里ヶ丘有恵会病院</v>
          </cell>
          <cell r="B46" t="str">
            <v>香里ヶ丘有恵会病院香里ケ丘有恵会保育所</v>
          </cell>
          <cell r="C46" t="str">
            <v>枚方市宮之下町7-10</v>
          </cell>
          <cell r="D46" t="str">
            <v>同左</v>
          </cell>
          <cell r="E46" t="str">
            <v>医）（社団）有恵会</v>
          </cell>
          <cell r="F46" t="str">
            <v>61.11. 1</v>
          </cell>
        </row>
        <row r="47">
          <cell r="A47" t="str">
            <v>医療法人庸愛会富田町病院、うえだ下田部病院</v>
          </cell>
          <cell r="B47" t="str">
            <v>富田町病院あゆみ保育園</v>
          </cell>
          <cell r="C47" t="str">
            <v>高槻市富田町4-3-21</v>
          </cell>
          <cell r="D47" t="str">
            <v>同市富田町6-10-1</v>
          </cell>
          <cell r="E47" t="str">
            <v>医療法人庸愛会</v>
          </cell>
          <cell r="F47" t="str">
            <v>59.12.21</v>
          </cell>
        </row>
        <row r="48">
          <cell r="A48" t="str">
            <v>医療法人相愛会相原第二病院</v>
          </cell>
          <cell r="B48" t="str">
            <v>相原第二病院相愛園</v>
          </cell>
          <cell r="C48" t="str">
            <v>阿倍野区阿倍野筋3-12-2-204</v>
          </cell>
          <cell r="D48" t="str">
            <v>同区阿倍野筋3-16-36</v>
          </cell>
          <cell r="E48" t="str">
            <v>医療法人相愛会</v>
          </cell>
          <cell r="F48" t="str">
            <v>58. 9. 1</v>
          </cell>
        </row>
        <row r="49">
          <cell r="A49" t="str">
            <v>医療法人恵生会恵生会病院</v>
          </cell>
          <cell r="B49" t="str">
            <v>恵生会病院内保育所</v>
          </cell>
          <cell r="C49" t="str">
            <v>東大阪市鷹殿町7-4</v>
          </cell>
          <cell r="D49" t="str">
            <v>同市鷹殿町20-29</v>
          </cell>
          <cell r="E49" t="str">
            <v>医療法人恵生会</v>
          </cell>
          <cell r="F49" t="str">
            <v>61. 4. 1</v>
          </cell>
        </row>
        <row r="50">
          <cell r="A50" t="str">
            <v>医療法人若弘会若草第一病院</v>
          </cell>
          <cell r="B50" t="str">
            <v>若草第一病院保育所</v>
          </cell>
          <cell r="C50" t="str">
            <v>東大阪市若草町2-12</v>
          </cell>
          <cell r="D50" t="str">
            <v>同市若草町1-6</v>
          </cell>
          <cell r="E50" t="str">
            <v>医療法人若弘会</v>
          </cell>
          <cell r="F50" t="str">
            <v>57. 2. 3</v>
          </cell>
        </row>
        <row r="51">
          <cell r="A51" t="str">
            <v>医療法人藤井会石切生喜病院</v>
          </cell>
          <cell r="B51" t="str">
            <v>石切生喜病院保育所</v>
          </cell>
          <cell r="C51" t="str">
            <v>東大阪市弥生町18-28</v>
          </cell>
          <cell r="D51" t="str">
            <v>同左</v>
          </cell>
          <cell r="E51" t="str">
            <v>医療法人藤井会</v>
          </cell>
          <cell r="F51" t="str">
            <v>57. 7. 1</v>
          </cell>
        </row>
        <row r="52">
          <cell r="A52" t="str">
            <v>医療法人協和会北大阪病院</v>
          </cell>
          <cell r="B52" t="str">
            <v>北大阪病院内保育所</v>
          </cell>
          <cell r="C52" t="str">
            <v>淀川区西宮原2-7-18-501</v>
          </cell>
          <cell r="D52" t="str">
            <v>同区西宮原2-7-17</v>
          </cell>
          <cell r="E52" t="str">
            <v>医療法人協和会</v>
          </cell>
          <cell r="F52" t="str">
            <v>56. 5.11</v>
          </cell>
        </row>
        <row r="53">
          <cell r="A53" t="str">
            <v>医療法人新仁会新仁会病院</v>
          </cell>
          <cell r="B53" t="str">
            <v>新仁会病院保育所</v>
          </cell>
          <cell r="C53" t="str">
            <v>和泉市今福町1-4-1</v>
          </cell>
          <cell r="D53" t="str">
            <v>同市今福町1-3-3</v>
          </cell>
          <cell r="E53" t="str">
            <v>医療法人新仁会</v>
          </cell>
          <cell r="F53" t="str">
            <v>55. 6. 1</v>
          </cell>
        </row>
        <row r="54">
          <cell r="A54" t="str">
            <v>医療法人弘生会老寿サナトリウム</v>
          </cell>
          <cell r="B54" t="str">
            <v>老寿サナトリウム寿保育所</v>
          </cell>
          <cell r="C54" t="str">
            <v>河内長野市小山田町379-5</v>
          </cell>
          <cell r="D54" t="str">
            <v>同左</v>
          </cell>
          <cell r="E54" t="str">
            <v>医療法人弘生会</v>
          </cell>
          <cell r="F54" t="str">
            <v>56. 1. 5</v>
          </cell>
        </row>
        <row r="55">
          <cell r="A55" t="str">
            <v>医療法人白卯会白井病院</v>
          </cell>
          <cell r="B55" t="str">
            <v>白井病院院内保育所</v>
          </cell>
          <cell r="C55" t="str">
            <v>泉南市新家2776</v>
          </cell>
          <cell r="D55" t="str">
            <v>同左</v>
          </cell>
          <cell r="E55" t="str">
            <v>医療法人白卯会</v>
          </cell>
          <cell r="F55" t="str">
            <v>55.12. 1</v>
          </cell>
        </row>
        <row r="56">
          <cell r="A56" t="str">
            <v>医療法人垣谷会明治橋病院</v>
          </cell>
          <cell r="B56" t="str">
            <v>明治橋病院ひまわり保育所</v>
          </cell>
          <cell r="C56" t="str">
            <v>松原市三宅西1-358-3</v>
          </cell>
          <cell r="D56" t="str">
            <v>同左</v>
          </cell>
          <cell r="E56" t="str">
            <v>医療法人垣谷会</v>
          </cell>
          <cell r="F56" t="str">
            <v>55. 4. 1</v>
          </cell>
        </row>
        <row r="57">
          <cell r="A57" t="str">
            <v>医療法人康生会みと中央病院</v>
          </cell>
          <cell r="B57" t="str">
            <v>みと中央病院保育所</v>
          </cell>
          <cell r="C57" t="str">
            <v>東大阪市大蓮東1-18-5</v>
          </cell>
          <cell r="D57" t="str">
            <v>同市友井3-2-13</v>
          </cell>
          <cell r="E57" t="str">
            <v>医療法人康生会</v>
          </cell>
          <cell r="F57" t="str">
            <v>55. 4. 7</v>
          </cell>
        </row>
        <row r="58">
          <cell r="A58" t="str">
            <v>医療法人永広会島田病院</v>
          </cell>
          <cell r="B58" t="str">
            <v>島田病院保育所チビッコハウス</v>
          </cell>
          <cell r="C58" t="str">
            <v>羽曳野市樫山205-1</v>
          </cell>
          <cell r="D58" t="str">
            <v>同市樫山100-1</v>
          </cell>
          <cell r="E58" t="str">
            <v>医療法人永広会</v>
          </cell>
          <cell r="F58" t="str">
            <v>54. 4. 1</v>
          </cell>
        </row>
        <row r="59">
          <cell r="A59" t="str">
            <v>医療法人（社団）有恵会有澤総合病院</v>
          </cell>
          <cell r="B59" t="str">
            <v>有澤総合病院有恵会保育所</v>
          </cell>
          <cell r="C59" t="str">
            <v>枚方市中宮東之町12-5</v>
          </cell>
          <cell r="D59" t="str">
            <v>同市中宮東之町12-14</v>
          </cell>
          <cell r="E59" t="str">
            <v>医）（社団）有恵会</v>
          </cell>
          <cell r="F59" t="str">
            <v>54. 4. 1</v>
          </cell>
        </row>
        <row r="60">
          <cell r="A60" t="str">
            <v>医療法人三世会森本病院</v>
          </cell>
          <cell r="B60" t="str">
            <v>森本病院保育所</v>
          </cell>
          <cell r="C60" t="str">
            <v>東淀川区豊新4-24-2</v>
          </cell>
          <cell r="D60" t="str">
            <v>同区豊新4-26-4</v>
          </cell>
          <cell r="E60" t="str">
            <v>医療法人三世会</v>
          </cell>
          <cell r="F60" t="str">
            <v>54. 1.29</v>
          </cell>
        </row>
        <row r="61">
          <cell r="A61" t="str">
            <v>医療法人徳洲会八尾徳洲会病院</v>
          </cell>
          <cell r="B61" t="str">
            <v>八尾徳州会病院保育所</v>
          </cell>
          <cell r="C61" t="str">
            <v>八尾市東久宝寺2-7-8</v>
          </cell>
          <cell r="D61" t="str">
            <v>同市久宝寺3-15-38</v>
          </cell>
          <cell r="E61" t="str">
            <v>医療法人徳州会</v>
          </cell>
          <cell r="F61" t="str">
            <v>54.10.10</v>
          </cell>
        </row>
        <row r="62">
          <cell r="A62" t="str">
            <v>医療法人春秋会城山病院</v>
          </cell>
          <cell r="B62" t="str">
            <v>城山病院こばと園</v>
          </cell>
          <cell r="C62" t="str">
            <v>羽曳野市古市7-10-5</v>
          </cell>
          <cell r="D62" t="str">
            <v>同左</v>
          </cell>
          <cell r="E62" t="str">
            <v>医療法人春秋会</v>
          </cell>
          <cell r="F62" t="str">
            <v>53.12. 1</v>
          </cell>
        </row>
        <row r="63">
          <cell r="A63" t="str">
            <v>医療法人同友会共和病院</v>
          </cell>
          <cell r="B63" t="str">
            <v>共和病院附属保育室</v>
          </cell>
          <cell r="C63" t="str">
            <v>生野区勝山南4-16-10</v>
          </cell>
          <cell r="D63" t="str">
            <v>同左</v>
          </cell>
          <cell r="E63" t="str">
            <v>医療法人同友会</v>
          </cell>
          <cell r="F63" t="str">
            <v>53.10.26</v>
          </cell>
          <cell r="G63" t="str">
            <v>あんり保育所</v>
          </cell>
          <cell r="H63" t="str">
            <v>山根秀美</v>
          </cell>
        </row>
        <row r="64">
          <cell r="A64" t="str">
            <v>医療法人清恵会清恵会病院</v>
          </cell>
          <cell r="B64" t="str">
            <v>清恵会病院ちゅうりっぷ保育園</v>
          </cell>
          <cell r="C64" t="str">
            <v>堺市向陵中町6-6-25</v>
          </cell>
          <cell r="D64" t="str">
            <v>同市向陵中町4-2-10</v>
          </cell>
          <cell r="E64" t="str">
            <v>医療法人清恵会</v>
          </cell>
          <cell r="F64" t="str">
            <v>53. 7. 1</v>
          </cell>
        </row>
        <row r="65">
          <cell r="A65" t="str">
            <v>生野寺方病院</v>
          </cell>
          <cell r="B65" t="str">
            <v>福徳医学会病院保育室</v>
          </cell>
          <cell r="C65" t="str">
            <v>守口市寺方本通1-20</v>
          </cell>
          <cell r="D65" t="str">
            <v>同左</v>
          </cell>
          <cell r="E65" t="str">
            <v>医療法人福徳医学会</v>
          </cell>
          <cell r="F65" t="str">
            <v>52. 4. 1</v>
          </cell>
        </row>
        <row r="66">
          <cell r="A66" t="str">
            <v>医療法人愛仁会高槻病院</v>
          </cell>
          <cell r="B66" t="str">
            <v>高槻病院保育所</v>
          </cell>
          <cell r="C66" t="str">
            <v>高槻市古曽部町1-3-13</v>
          </cell>
          <cell r="D66" t="str">
            <v>同左</v>
          </cell>
          <cell r="E66" t="str">
            <v>医療法人愛仁会</v>
          </cell>
          <cell r="F66" t="str">
            <v>52.10.14</v>
          </cell>
        </row>
        <row r="67">
          <cell r="A67" t="str">
            <v>医療法人徳洲会野崎病院</v>
          </cell>
          <cell r="B67" t="str">
            <v>野崎病院保育所</v>
          </cell>
          <cell r="C67" t="str">
            <v>大東市深野3-1-1</v>
          </cell>
          <cell r="D67" t="str">
            <v>同左</v>
          </cell>
          <cell r="E67" t="str">
            <v>医療法人徳州会</v>
          </cell>
          <cell r="F67" t="str">
            <v>52. 3. 1</v>
          </cell>
        </row>
        <row r="68">
          <cell r="A68" t="str">
            <v>医療法人蒼龍会井上病院</v>
          </cell>
          <cell r="B68" t="str">
            <v>井上病院託児室</v>
          </cell>
          <cell r="C68" t="str">
            <v>吹田市江の木町16-17</v>
          </cell>
          <cell r="D68" t="str">
            <v>同市江の木町14-11</v>
          </cell>
          <cell r="E68" t="str">
            <v>医療法人蒼龍会</v>
          </cell>
          <cell r="F68" t="str">
            <v>52. 6. 2</v>
          </cell>
        </row>
        <row r="69">
          <cell r="A69" t="str">
            <v>医療法人大道会大道病院、ボバース記念病院</v>
          </cell>
          <cell r="B69" t="str">
            <v>医療法人大道会ポッポ保育所</v>
          </cell>
          <cell r="C69" t="str">
            <v>城東区東中浜2-1-22</v>
          </cell>
          <cell r="D69" t="str">
            <v>同区東中浜1-3-17</v>
          </cell>
          <cell r="E69" t="str">
            <v>医療法人大道会</v>
          </cell>
          <cell r="F69" t="str">
            <v>51. 2. 1</v>
          </cell>
        </row>
        <row r="70">
          <cell r="A70" t="str">
            <v>医療法人宝生会ＰＬ病院</v>
          </cell>
          <cell r="B70" t="str">
            <v>ＰＬ病院内保育所</v>
          </cell>
          <cell r="C70" t="str">
            <v>富田林市新堂1998</v>
          </cell>
          <cell r="D70" t="str">
            <v>同市新堂2182</v>
          </cell>
          <cell r="E70" t="str">
            <v>医療法人宝生会</v>
          </cell>
          <cell r="F70" t="str">
            <v>50.10. 1</v>
          </cell>
        </row>
        <row r="71">
          <cell r="A71" t="str">
            <v>医療法人（社団）有隣会東大阪病院</v>
          </cell>
          <cell r="B71" t="str">
            <v>東大阪病院保育所ひまわり園</v>
          </cell>
          <cell r="C71" t="str">
            <v>城東区中央1-11-23</v>
          </cell>
          <cell r="D71" t="str">
            <v>同区中央1-7-22</v>
          </cell>
          <cell r="E71" t="str">
            <v>医）（社団）有隣会</v>
          </cell>
          <cell r="F71" t="str">
            <v>49. 6.21</v>
          </cell>
        </row>
        <row r="72">
          <cell r="A72" t="str">
            <v>医療法人愛仁会千船病院</v>
          </cell>
          <cell r="B72" t="str">
            <v>千船病院保育所</v>
          </cell>
          <cell r="C72" t="str">
            <v>西淀川区佃2-2-58</v>
          </cell>
          <cell r="D72" t="str">
            <v>同区佃2-2-45</v>
          </cell>
          <cell r="E72" t="str">
            <v>医療法人愛仁会</v>
          </cell>
          <cell r="F72" t="str">
            <v>48.11.30</v>
          </cell>
        </row>
        <row r="73">
          <cell r="A73" t="str">
            <v>医療法人光愛会光愛病院</v>
          </cell>
          <cell r="B73" t="str">
            <v>光愛病院さざなみ保育所</v>
          </cell>
          <cell r="C73" t="str">
            <v>高槻市奈佐原4-3-1</v>
          </cell>
          <cell r="D73" t="str">
            <v>同左</v>
          </cell>
          <cell r="E73" t="str">
            <v>医療法人光愛会</v>
          </cell>
          <cell r="F73" t="str">
            <v>47. 5. 1</v>
          </cell>
        </row>
        <row r="74">
          <cell r="A74" t="str">
            <v>医療法人寺西報恩会長吉総合病院</v>
          </cell>
          <cell r="B74" t="str">
            <v>長吉総合病院保育所</v>
          </cell>
          <cell r="C74" t="str">
            <v>平野区長吉長原2-1-28</v>
          </cell>
          <cell r="D74" t="str">
            <v>同区長吉長原1-2-34</v>
          </cell>
          <cell r="E74" t="str">
            <v>医療法人寺西報恩会</v>
          </cell>
          <cell r="F74" t="str">
            <v>43. 7. 1</v>
          </cell>
        </row>
        <row r="75">
          <cell r="A75" t="str">
            <v>医療法人仙養会北摂病院</v>
          </cell>
          <cell r="B75" t="str">
            <v>北摂病院院内保育所</v>
          </cell>
          <cell r="C75" t="str">
            <v>高槻市北柳川町16-23</v>
          </cell>
          <cell r="D75" t="str">
            <v>同左</v>
          </cell>
          <cell r="E75" t="str">
            <v>医療法人仙養会</v>
          </cell>
          <cell r="F75" t="str">
            <v>43. 5. 1</v>
          </cell>
        </row>
        <row r="76">
          <cell r="A76" t="str">
            <v>医療法人恒昭会藍野病院</v>
          </cell>
          <cell r="B76" t="str">
            <v>藍野病院あいのひまわり園</v>
          </cell>
          <cell r="C76" t="str">
            <v>茨木市高田町11-18</v>
          </cell>
          <cell r="D76" t="str">
            <v>同左</v>
          </cell>
          <cell r="E76" t="str">
            <v>医療法人恒昭会</v>
          </cell>
          <cell r="F76" t="str">
            <v>43. 8. 1</v>
          </cell>
        </row>
        <row r="77">
          <cell r="A77" t="str">
            <v>医療法人協仁会小松病院</v>
          </cell>
          <cell r="B77" t="str">
            <v>小松病院こばと保育所</v>
          </cell>
          <cell r="C77" t="str">
            <v>寝屋川市川勝町8-16</v>
          </cell>
          <cell r="D77" t="str">
            <v>同市川勝町11-16</v>
          </cell>
          <cell r="E77" t="str">
            <v>医療法人協仁会</v>
          </cell>
          <cell r="F77" t="str">
            <v>43.11. 1</v>
          </cell>
        </row>
        <row r="78">
          <cell r="A78" t="str">
            <v>医療法人一祐会藤本病院</v>
          </cell>
          <cell r="B78" t="str">
            <v>藤本病院若草保育所</v>
          </cell>
          <cell r="C78" t="str">
            <v>寝屋川市八坂町2-3</v>
          </cell>
          <cell r="D78" t="str">
            <v>同左</v>
          </cell>
          <cell r="E78" t="str">
            <v>医療法人一祐会</v>
          </cell>
          <cell r="F78" t="str">
            <v>62.12. 1</v>
          </cell>
        </row>
        <row r="79">
          <cell r="A79" t="str">
            <v>医療法人琴仁会光生病院</v>
          </cell>
          <cell r="B79" t="str">
            <v>光生病院内保育所</v>
          </cell>
          <cell r="C79" t="str">
            <v>和泉市葛の葉町203-1</v>
          </cell>
          <cell r="D79" t="str">
            <v>同左</v>
          </cell>
          <cell r="E79" t="str">
            <v>医）琴仁会</v>
          </cell>
          <cell r="F79" t="str">
            <v>H6. 1. 4</v>
          </cell>
        </row>
        <row r="80">
          <cell r="A80" t="str">
            <v>財団法人鳥潟免疫研究所鳥潟病院</v>
          </cell>
          <cell r="B80" t="str">
            <v>鳥潟病院院内保育所</v>
          </cell>
          <cell r="C80" t="str">
            <v>住吉区苅田2-13-14</v>
          </cell>
          <cell r="D80" t="str">
            <v>同左</v>
          </cell>
          <cell r="E80" t="str">
            <v>財）鳥潟免疫研究所</v>
          </cell>
          <cell r="F80" t="str">
            <v>H3. 4. 1</v>
          </cell>
        </row>
        <row r="81">
          <cell r="A81" t="str">
            <v>財団法人田附興風会北野病院</v>
          </cell>
          <cell r="B81" t="str">
            <v>北野病院保育所</v>
          </cell>
          <cell r="C81" t="str">
            <v>北区神山町13-3</v>
          </cell>
          <cell r="D81" t="str">
            <v>同左</v>
          </cell>
          <cell r="E81" t="str">
            <v>財団法人田附興風会</v>
          </cell>
          <cell r="F81" t="str">
            <v>49. 5. 1</v>
          </cell>
        </row>
        <row r="82">
          <cell r="A82" t="str">
            <v>財団法人浅香山病院浅香山病院</v>
          </cell>
          <cell r="B82" t="str">
            <v>浅香山病院保育園</v>
          </cell>
          <cell r="C82" t="str">
            <v>堺市今池町3-3-16</v>
          </cell>
          <cell r="D82" t="str">
            <v>同左</v>
          </cell>
          <cell r="E82" t="str">
            <v>財団法人浅香山病院</v>
          </cell>
          <cell r="F82" t="str">
            <v>44.12.15</v>
          </cell>
        </row>
        <row r="83">
          <cell r="A83" t="str">
            <v>医療法人医真会八尾総合病院</v>
          </cell>
          <cell r="B83" t="str">
            <v>医真会八尾総合病院森の子保育所</v>
          </cell>
          <cell r="C83" t="str">
            <v>八尾市沼1-78-3</v>
          </cell>
          <cell r="D83" t="str">
            <v>同市沼1-41</v>
          </cell>
          <cell r="E83" t="str">
            <v>医）医真会</v>
          </cell>
          <cell r="F83" t="str">
            <v>H2. 5. 1</v>
          </cell>
        </row>
        <row r="84">
          <cell r="A84" t="str">
            <v>茨木医誠会病院</v>
          </cell>
          <cell r="B84" t="str">
            <v>茨木医誠会病院保育所</v>
          </cell>
          <cell r="C84" t="str">
            <v>茨木市田中町1-21</v>
          </cell>
          <cell r="D84" t="str">
            <v>同市畑田町11-25</v>
          </cell>
          <cell r="E84" t="str">
            <v>個人</v>
          </cell>
          <cell r="F84" t="str">
            <v>62. 7. 1</v>
          </cell>
          <cell r="G84" t="str">
            <v>（株）東洋美装</v>
          </cell>
          <cell r="H84" t="str">
            <v>高橋成幸</v>
          </cell>
        </row>
        <row r="85">
          <cell r="A85" t="str">
            <v>聖和病院</v>
          </cell>
          <cell r="B85" t="str">
            <v>聖和病院保育所</v>
          </cell>
          <cell r="C85" t="str">
            <v>都島区中野町1-5-14</v>
          </cell>
          <cell r="D85" t="str">
            <v>同区中野町1-7-32</v>
          </cell>
          <cell r="E85" t="str">
            <v>個人</v>
          </cell>
          <cell r="F85" t="str">
            <v>62. 8. 1</v>
          </cell>
        </row>
        <row r="86">
          <cell r="A86" t="str">
            <v>友紘会総合病院</v>
          </cell>
          <cell r="B86" t="str">
            <v>友紘会総合病院どんぐり保育園</v>
          </cell>
          <cell r="C86" t="str">
            <v>茨木市清水1-34-1</v>
          </cell>
          <cell r="D86" t="str">
            <v>同左</v>
          </cell>
          <cell r="E86" t="str">
            <v>個人</v>
          </cell>
          <cell r="F86" t="str">
            <v>56.11. 1</v>
          </cell>
        </row>
        <row r="87">
          <cell r="A87" t="str">
            <v>医療法人きっこう会総合病院多根病院</v>
          </cell>
          <cell r="B87" t="str">
            <v>総合病院多根病院多根保育所</v>
          </cell>
          <cell r="C87" t="str">
            <v>港区南市岡1-2-5</v>
          </cell>
          <cell r="D87" t="str">
            <v>西区境川1-2-31</v>
          </cell>
          <cell r="E87" t="str">
            <v>医療法人きっこう会</v>
          </cell>
          <cell r="F87" t="str">
            <v>50. 4. 1</v>
          </cell>
        </row>
        <row r="88">
          <cell r="A88" t="str">
            <v>医療法人生長会ベルランド総合病院</v>
          </cell>
          <cell r="B88" t="str">
            <v>ベルランド総合病院ベルランド保育園</v>
          </cell>
          <cell r="C88" t="str">
            <v>堺市東山500-3</v>
          </cell>
          <cell r="D88" t="str">
            <v>同左</v>
          </cell>
          <cell r="E88" t="str">
            <v>医療法人生長会</v>
          </cell>
          <cell r="F88" t="str">
            <v>57. 5.10</v>
          </cell>
        </row>
        <row r="89">
          <cell r="A89" t="str">
            <v>医療法人三世会河内総合病院</v>
          </cell>
          <cell r="B89" t="str">
            <v>河内総合病院内保育所</v>
          </cell>
          <cell r="C89" t="str">
            <v>東大阪市横枕838</v>
          </cell>
          <cell r="D89" t="str">
            <v>同市横枕東28</v>
          </cell>
          <cell r="E89" t="str">
            <v>医療法人三世会</v>
          </cell>
          <cell r="F89" t="str">
            <v>56. 8. 1</v>
          </cell>
        </row>
        <row r="90">
          <cell r="A90" t="str">
            <v>医療法人生長会府中病院</v>
          </cell>
          <cell r="B90" t="str">
            <v>府中病院附属保育所</v>
          </cell>
          <cell r="C90" t="str">
            <v>泉大津市穴田43</v>
          </cell>
          <cell r="D90" t="str">
            <v>和泉市肥子町1-10-17</v>
          </cell>
          <cell r="E90" t="str">
            <v>医療法人生長会</v>
          </cell>
          <cell r="F90" t="str">
            <v>47. 8. 1</v>
          </cell>
        </row>
        <row r="91">
          <cell r="A91" t="str">
            <v>医療法人徳洲会岸和田徳洲会病院</v>
          </cell>
          <cell r="B91" t="str">
            <v>岸和田徳州会病院エンゼル保育園</v>
          </cell>
          <cell r="C91" t="str">
            <v>岸和田市磯上町4-23-27</v>
          </cell>
          <cell r="D91" t="str">
            <v>同市磯上町4-22-38</v>
          </cell>
          <cell r="E91" t="str">
            <v>医療法人徳州会</v>
          </cell>
          <cell r="F91" t="str">
            <v>53. 4. 1</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①入力ﾏﾆｭｱﾙ"/>
      <sheetName val="②様式1-3"/>
      <sheetName val="③様式2-7"/>
      <sheetName val="④様式3"/>
      <sheetName val="⑤様式2-1"/>
      <sheetName val="⑥様式2-2"/>
      <sheetName val="⑦様式2-3"/>
      <sheetName val="⑧様式2-4 "/>
      <sheetName val="⑨様式2-5"/>
      <sheetName val="⑩様式2-6"/>
      <sheetName val="⑪様式2-8"/>
      <sheetName val="⑫様式1-２"/>
      <sheetName val="⑬　別記　収支予算書"/>
      <sheetName val="⑭様式1-1"/>
      <sheetName val="⑮様式第１号"/>
      <sheetName val="⑯様式第1号の2（誓約書）"/>
      <sheetName val="⑰振込先"/>
      <sheetName val="参考"/>
    </sheetNames>
    <sheetDataSet>
      <sheetData sheetId="0">
        <row r="21">
          <cell r="D21" t="str">
            <v>直営</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3.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4.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53"/>
  <sheetViews>
    <sheetView view="pageBreakPreview" topLeftCell="A14" zoomScale="90" zoomScaleNormal="90" zoomScaleSheetLayoutView="90" workbookViewId="0">
      <selection activeCell="B52" sqref="B52:D52"/>
    </sheetView>
  </sheetViews>
  <sheetFormatPr defaultColWidth="9" defaultRowHeight="13"/>
  <cols>
    <col min="1" max="1" width="4.08984375" style="1" bestFit="1" customWidth="1"/>
    <col min="2" max="2" width="11.36328125" style="1" customWidth="1"/>
    <col min="3" max="3" width="12.6328125" style="1" customWidth="1"/>
    <col min="4" max="4" width="18.26953125" style="1" customWidth="1"/>
    <col min="5" max="5" width="11.453125" style="1" customWidth="1"/>
    <col min="6" max="6" width="6.6328125" style="1" customWidth="1"/>
    <col min="7" max="7" width="55.6328125" style="1" customWidth="1"/>
    <col min="8" max="8" width="2.08984375" style="1" customWidth="1"/>
    <col min="9" max="9" width="8.7265625" style="1" hidden="1" customWidth="1"/>
    <col min="10" max="10" width="16.36328125" style="1" hidden="1" customWidth="1"/>
    <col min="11" max="11" width="7.6328125" style="1" hidden="1" customWidth="1"/>
    <col min="12" max="12" width="3.90625" style="1" hidden="1" customWidth="1"/>
    <col min="13" max="13" width="10.7265625" style="1" customWidth="1"/>
    <col min="14" max="14" width="9" style="1" customWidth="1"/>
    <col min="15" max="15" width="3.6328125" style="1" customWidth="1"/>
    <col min="16" max="16" width="13.90625" style="1" customWidth="1"/>
    <col min="17" max="17" width="13.7265625" style="1" customWidth="1"/>
    <col min="18" max="18" width="12.90625" style="1" customWidth="1"/>
    <col min="19" max="19" width="13.26953125" style="1" customWidth="1"/>
    <col min="20" max="20" width="9" style="1" customWidth="1"/>
    <col min="21" max="21" width="10.453125" style="1" customWidth="1"/>
    <col min="22" max="22" width="15.90625" style="1" customWidth="1"/>
    <col min="23" max="23" width="7" style="1" customWidth="1"/>
    <col min="24" max="16384" width="9" style="1"/>
  </cols>
  <sheetData>
    <row r="1" spans="1:24" ht="21.75" customHeight="1">
      <c r="A1" s="859" t="s">
        <v>0</v>
      </c>
      <c r="B1" s="860"/>
      <c r="C1" s="860"/>
      <c r="D1" s="860"/>
      <c r="E1" s="860"/>
      <c r="F1" s="860"/>
      <c r="G1" s="860"/>
      <c r="H1" s="860"/>
      <c r="I1" s="165"/>
      <c r="J1" s="165"/>
      <c r="K1" s="165"/>
      <c r="L1" s="165"/>
      <c r="M1" s="165"/>
      <c r="N1" s="165"/>
      <c r="O1" s="165"/>
    </row>
    <row r="2" spans="1:24" ht="32.25" customHeight="1">
      <c r="B2" s="861">
        <v>8</v>
      </c>
      <c r="C2" s="862"/>
      <c r="D2" s="666" t="s">
        <v>794</v>
      </c>
      <c r="E2" s="646"/>
      <c r="F2" s="646"/>
      <c r="G2" s="646"/>
    </row>
    <row r="3" spans="1:24" ht="33" customHeight="1">
      <c r="B3" s="870"/>
      <c r="C3" s="870"/>
    </row>
    <row r="4" spans="1:24" ht="27.75" customHeight="1">
      <c r="A4" s="642" t="s">
        <v>1</v>
      </c>
      <c r="B4" s="872" t="s">
        <v>809</v>
      </c>
      <c r="C4" s="872"/>
      <c r="D4" s="872"/>
      <c r="E4" s="872"/>
      <c r="F4" s="872"/>
      <c r="G4" s="872"/>
      <c r="H4" s="673"/>
    </row>
    <row r="5" spans="1:24" ht="16.5" customHeight="1">
      <c r="A5" s="642"/>
      <c r="C5" s="678"/>
      <c r="D5" s="674" t="s">
        <v>806</v>
      </c>
      <c r="E5" s="673"/>
      <c r="H5" s="673"/>
    </row>
    <row r="6" spans="1:24" ht="16.5" customHeight="1">
      <c r="C6" s="675"/>
      <c r="D6" s="676" t="s">
        <v>807</v>
      </c>
    </row>
    <row r="7" spans="1:24" ht="5.25" customHeight="1"/>
    <row r="8" spans="1:24" ht="16.5" customHeight="1" thickBot="1">
      <c r="B8" s="871" t="s">
        <v>796</v>
      </c>
      <c r="C8" s="871"/>
      <c r="G8" s="279" t="s">
        <v>2</v>
      </c>
      <c r="J8" s="891" t="s">
        <v>558</v>
      </c>
      <c r="K8" s="891"/>
    </row>
    <row r="9" spans="1:24" ht="24" customHeight="1">
      <c r="B9" s="825" t="s">
        <v>795</v>
      </c>
      <c r="C9" s="869"/>
      <c r="D9" s="866">
        <v>46113</v>
      </c>
      <c r="E9" s="867"/>
      <c r="F9" s="868"/>
      <c r="G9" s="696">
        <v>46113</v>
      </c>
      <c r="L9"/>
    </row>
    <row r="10" spans="1:24" ht="30" customHeight="1">
      <c r="B10" s="873" t="s">
        <v>797</v>
      </c>
      <c r="C10" s="874"/>
      <c r="D10" s="863" t="s">
        <v>881</v>
      </c>
      <c r="E10" s="864"/>
      <c r="F10" s="865"/>
      <c r="G10" s="697" t="s">
        <v>784</v>
      </c>
      <c r="S10" s="202"/>
    </row>
    <row r="11" spans="1:24" ht="30" customHeight="1">
      <c r="B11" s="827" t="s">
        <v>3</v>
      </c>
      <c r="C11" s="828"/>
      <c r="D11" s="863" t="s">
        <v>882</v>
      </c>
      <c r="E11" s="864"/>
      <c r="F11" s="865"/>
      <c r="G11" s="698" t="s">
        <v>4</v>
      </c>
      <c r="J11" t="s">
        <v>557</v>
      </c>
      <c r="S11" s="202"/>
    </row>
    <row r="12" spans="1:24" ht="24" customHeight="1">
      <c r="B12" s="825" t="s">
        <v>555</v>
      </c>
      <c r="C12" s="882"/>
      <c r="D12" s="883" t="s">
        <v>883</v>
      </c>
      <c r="E12" s="884"/>
      <c r="F12" s="876"/>
      <c r="G12" s="698" t="s">
        <v>520</v>
      </c>
      <c r="J12"/>
    </row>
    <row r="13" spans="1:24" ht="24" customHeight="1">
      <c r="B13" s="873" t="s">
        <v>556</v>
      </c>
      <c r="C13" s="874"/>
      <c r="D13" s="883" t="s">
        <v>884</v>
      </c>
      <c r="E13" s="884"/>
      <c r="F13" s="876"/>
      <c r="G13" s="672" t="s">
        <v>824</v>
      </c>
    </row>
    <row r="14" spans="1:24" ht="24" customHeight="1">
      <c r="B14" s="825" t="s">
        <v>933</v>
      </c>
      <c r="C14" s="828"/>
      <c r="D14" s="806" t="s">
        <v>885</v>
      </c>
      <c r="E14" s="875" t="s">
        <v>886</v>
      </c>
      <c r="F14" s="876"/>
      <c r="G14" s="699" t="s">
        <v>825</v>
      </c>
      <c r="J14" s="423" t="s">
        <v>711</v>
      </c>
      <c r="K14" s="4">
        <v>1</v>
      </c>
      <c r="P14" s="340"/>
    </row>
    <row r="15" spans="1:24" ht="24" customHeight="1">
      <c r="B15" s="825" t="s">
        <v>808</v>
      </c>
      <c r="C15" s="882"/>
      <c r="D15" s="877" t="s">
        <v>776</v>
      </c>
      <c r="E15" s="878"/>
      <c r="F15" s="879"/>
      <c r="G15" s="700" t="s">
        <v>776</v>
      </c>
      <c r="J15" s="5"/>
      <c r="K15" s="6"/>
    </row>
    <row r="16" spans="1:24" ht="24" customHeight="1" thickBot="1">
      <c r="B16" s="825" t="s">
        <v>805</v>
      </c>
      <c r="C16" s="882"/>
      <c r="D16" s="885" t="s">
        <v>887</v>
      </c>
      <c r="E16" s="886"/>
      <c r="F16" s="887"/>
      <c r="G16" s="701" t="s">
        <v>804</v>
      </c>
      <c r="H16" s="260"/>
      <c r="I16" s="313">
        <f>VLOOKUP(N22,J14:K18,2,0)</f>
        <v>4</v>
      </c>
      <c r="J16" s="424" t="s">
        <v>713</v>
      </c>
      <c r="K16" s="6">
        <v>2</v>
      </c>
      <c r="L16" s="338">
        <v>0</v>
      </c>
      <c r="M16" s="1" t="s">
        <v>535</v>
      </c>
      <c r="N16" s="475" t="s">
        <v>689</v>
      </c>
      <c r="O16" s="475"/>
      <c r="P16" s="475">
        <f>④様式3!H22</f>
        <v>11</v>
      </c>
      <c r="Q16" s="475"/>
      <c r="R16" s="475"/>
      <c r="S16" s="476">
        <f>MIN(④様式3!W9,④様式3!W10,④様式3!W11,④様式3!W12,④様式3!W13,④様式3!W14,④様式3!W15,④様式3!W16,④様式3!W17,④様式3!W18,④様式3!W19,④様式3!W20)</f>
        <v>4.3</v>
      </c>
      <c r="T16" s="342"/>
      <c r="U16" s="342"/>
      <c r="V16" s="342"/>
      <c r="W16" s="342"/>
      <c r="X16" s="342"/>
    </row>
    <row r="17" spans="1:24" ht="24" customHeight="1">
      <c r="B17" s="880" t="s">
        <v>552</v>
      </c>
      <c r="C17" s="881"/>
      <c r="D17" s="888" t="s">
        <v>553</v>
      </c>
      <c r="E17" s="889"/>
      <c r="F17" s="890"/>
      <c r="G17" s="697" t="s">
        <v>826</v>
      </c>
      <c r="J17" s="424" t="s">
        <v>712</v>
      </c>
      <c r="K17" s="6">
        <v>4</v>
      </c>
      <c r="L17" s="342"/>
      <c r="M17" s="265"/>
      <c r="N17" s="851" t="s">
        <v>547</v>
      </c>
      <c r="O17" s="852"/>
      <c r="P17" s="267" t="s">
        <v>538</v>
      </c>
      <c r="Q17" s="268" t="s">
        <v>550</v>
      </c>
      <c r="R17" s="268" t="s">
        <v>112</v>
      </c>
      <c r="S17" s="268" t="s">
        <v>549</v>
      </c>
      <c r="T17" s="342"/>
      <c r="U17" s="336" t="s">
        <v>688</v>
      </c>
      <c r="V17" s="268" t="s">
        <v>715</v>
      </c>
      <c r="W17" s="346"/>
      <c r="X17" s="342"/>
    </row>
    <row r="18" spans="1:24" ht="24" customHeight="1">
      <c r="B18" s="827" t="s">
        <v>8</v>
      </c>
      <c r="C18" s="828"/>
      <c r="D18" s="833" t="s">
        <v>12</v>
      </c>
      <c r="E18" s="834"/>
      <c r="F18" s="835"/>
      <c r="G18" s="697" t="s">
        <v>827</v>
      </c>
      <c r="H18" s="260"/>
      <c r="J18" s="425" t="s">
        <v>710</v>
      </c>
      <c r="K18" s="8">
        <v>6</v>
      </c>
      <c r="L18" s="342">
        <v>1</v>
      </c>
      <c r="M18" s="822" t="s">
        <v>526</v>
      </c>
      <c r="N18" s="855" t="s">
        <v>527</v>
      </c>
      <c r="O18" s="855"/>
      <c r="P18" s="647" t="s">
        <v>539</v>
      </c>
      <c r="Q18" s="268" t="s">
        <v>551</v>
      </c>
      <c r="R18" s="268" t="s">
        <v>543</v>
      </c>
      <c r="S18" s="268" t="s">
        <v>545</v>
      </c>
      <c r="T18" s="342"/>
      <c r="U18" s="337" t="s">
        <v>668</v>
      </c>
      <c r="V18" s="413" t="str">
        <f>IF((COUNTIF(④様式3!$H$9:$H$20,"&lt;1"))&lt;6,"○","×")</f>
        <v>○</v>
      </c>
      <c r="W18" s="347"/>
      <c r="X18" s="342"/>
    </row>
    <row r="19" spans="1:24" ht="24" customHeight="1" thickBot="1">
      <c r="B19" s="896" t="s">
        <v>781</v>
      </c>
      <c r="C19" s="897"/>
      <c r="D19" s="836"/>
      <c r="E19" s="837"/>
      <c r="F19" s="838"/>
      <c r="G19" s="702" t="s">
        <v>782</v>
      </c>
      <c r="L19" s="342">
        <v>2</v>
      </c>
      <c r="M19" s="823"/>
      <c r="N19" s="856" t="s">
        <v>528</v>
      </c>
      <c r="O19" s="857"/>
      <c r="P19" s="647" t="s">
        <v>540</v>
      </c>
      <c r="Q19" s="268" t="s">
        <v>551</v>
      </c>
      <c r="R19" s="268" t="s">
        <v>543</v>
      </c>
      <c r="S19" s="268" t="s">
        <v>545</v>
      </c>
      <c r="T19" s="342"/>
      <c r="U19" s="337" t="s">
        <v>665</v>
      </c>
      <c r="V19" s="413" t="str">
        <f>IF((COUNTIF(④様式3!$H$9:$H$20,"&lt;4"))&lt;6,"○","×")</f>
        <v>○</v>
      </c>
      <c r="W19" s="347"/>
      <c r="X19" s="338"/>
    </row>
    <row r="20" spans="1:24" ht="40" customHeight="1" thickBot="1">
      <c r="B20" s="898" t="s">
        <v>801</v>
      </c>
      <c r="C20" s="899"/>
      <c r="D20" s="668" t="str">
        <f>N22</f>
        <v>Ｂ型</v>
      </c>
      <c r="E20" s="670"/>
      <c r="F20" s="671"/>
      <c r="G20" s="703" t="s">
        <v>828</v>
      </c>
      <c r="J20" s="9" t="s">
        <v>10</v>
      </c>
      <c r="L20" s="342">
        <v>3</v>
      </c>
      <c r="M20" s="823"/>
      <c r="N20" s="855" t="s">
        <v>529</v>
      </c>
      <c r="O20" s="855"/>
      <c r="P20" s="647" t="s">
        <v>541</v>
      </c>
      <c r="Q20" s="268" t="s">
        <v>551</v>
      </c>
      <c r="R20" s="268" t="s">
        <v>544</v>
      </c>
      <c r="S20" s="268" t="s">
        <v>546</v>
      </c>
      <c r="T20" s="342"/>
      <c r="U20" s="337" t="s">
        <v>666</v>
      </c>
      <c r="V20" s="413" t="str">
        <f>IF((COUNTIF(④様式3!$H$9:$H$20,"&lt;10"))&lt;6,"○","×")</f>
        <v>○</v>
      </c>
      <c r="W20" s="347"/>
      <c r="X20" s="342"/>
    </row>
    <row r="21" spans="1:24" ht="18.75" customHeight="1" thickBot="1">
      <c r="D21" s="685"/>
      <c r="E21" s="685"/>
      <c r="F21" s="842" t="s">
        <v>815</v>
      </c>
      <c r="G21" s="843"/>
      <c r="J21" s="152" t="s">
        <v>302</v>
      </c>
      <c r="L21" s="338">
        <v>4</v>
      </c>
      <c r="M21" s="824"/>
      <c r="N21" s="858" t="s">
        <v>530</v>
      </c>
      <c r="O21" s="858"/>
      <c r="P21" s="648" t="s">
        <v>542</v>
      </c>
      <c r="Q21" s="649" t="s">
        <v>551</v>
      </c>
      <c r="R21" s="649" t="s">
        <v>544</v>
      </c>
      <c r="S21" s="649" t="s">
        <v>541</v>
      </c>
      <c r="T21" s="342"/>
      <c r="U21" s="337" t="s">
        <v>667</v>
      </c>
      <c r="V21" s="413" t="str">
        <f>IF((COUNTIF(④様式3!$H$9:$H$20,"&lt;30"))&lt;6,"○","×")</f>
        <v>×</v>
      </c>
      <c r="W21" s="347"/>
      <c r="X21" s="342"/>
    </row>
    <row r="22" spans="1:24" ht="28.5" customHeight="1" thickBot="1">
      <c r="B22" s="827" t="s">
        <v>9</v>
      </c>
      <c r="C22" s="828"/>
      <c r="D22" s="847" t="s">
        <v>888</v>
      </c>
      <c r="E22" s="848"/>
      <c r="F22" s="849"/>
      <c r="G22" s="704" t="s">
        <v>785</v>
      </c>
      <c r="J22" s="152" t="s">
        <v>298</v>
      </c>
      <c r="M22" s="269" t="s">
        <v>548</v>
      </c>
      <c r="N22" s="853" t="str">
        <f>VLOOKUP(N23,L16:O21,3)</f>
        <v>Ｂ型</v>
      </c>
      <c r="O22" s="854"/>
      <c r="P22" s="414" t="str">
        <f>"年平均"&amp;④様式3!H22&amp;"人"</f>
        <v>年平均11人</v>
      </c>
      <c r="Q22" s="415">
        <f>'⑫別記　収支予算書'!F13</f>
        <v>50606.67424242424</v>
      </c>
      <c r="R22" s="416">
        <f>IF('⑤様式2-1'!K30="",0,'⑤様式2-1'!K30)</f>
        <v>0.45833333333333331</v>
      </c>
      <c r="S22" s="417" t="str">
        <f>"最少月"&amp;④様式3!W22&amp;"人"</f>
        <v>最少月4.3人</v>
      </c>
      <c r="T22" s="342"/>
      <c r="U22" s="338"/>
      <c r="V22" s="623" t="s">
        <v>752</v>
      </c>
      <c r="W22" s="339"/>
      <c r="X22" s="342"/>
    </row>
    <row r="23" spans="1:24" ht="24" customHeight="1" thickBot="1">
      <c r="B23" s="825" t="s">
        <v>800</v>
      </c>
      <c r="C23" s="828"/>
      <c r="D23" s="844" t="s">
        <v>10</v>
      </c>
      <c r="E23" s="845"/>
      <c r="F23" s="846"/>
      <c r="G23" s="705" t="s">
        <v>829</v>
      </c>
      <c r="J23" s="153"/>
      <c r="M23"/>
      <c r="N23" s="338">
        <f>IF(Q23="○",MIN(P23,R23,S23,V23),0)</f>
        <v>3</v>
      </c>
      <c r="O23" s="338"/>
      <c r="P23" s="410">
        <f>IF(P16&lt;1,0,IF(P16&lt;4,1,IF(P16&lt;10,2,IF(P16&lt;30,3,4))))</f>
        <v>3</v>
      </c>
      <c r="Q23" s="410" t="str">
        <f>IF(Q22&gt;=10000,"○","×")</f>
        <v>○</v>
      </c>
      <c r="R23" s="410">
        <f>IF(R22&lt;0.333,0,IF(R22&lt;0.416,2,4))</f>
        <v>4</v>
      </c>
      <c r="S23" s="410">
        <f>IF(S16&lt;2,0,IF(S16&lt;4,2,(IF(S16&lt;10,3,4))))</f>
        <v>3</v>
      </c>
      <c r="T23" s="338"/>
      <c r="U23" s="338"/>
      <c r="V23" s="629">
        <f>COUNTIF(V18:V21,"○")</f>
        <v>3</v>
      </c>
      <c r="W23" s="343"/>
      <c r="X23" s="342"/>
    </row>
    <row r="24" spans="1:24" ht="11.25" customHeight="1" thickBot="1">
      <c r="D24" s="677"/>
      <c r="E24" s="677"/>
      <c r="F24" s="677"/>
      <c r="G24" s="706"/>
      <c r="M24"/>
      <c r="N24" s="338"/>
      <c r="O24" s="338"/>
      <c r="P24" s="410"/>
      <c r="Q24" s="410"/>
      <c r="R24" s="410"/>
      <c r="S24" s="410"/>
      <c r="T24" s="338"/>
      <c r="U24" s="338"/>
      <c r="V24" s="629"/>
      <c r="W24" s="343"/>
      <c r="X24" s="342"/>
    </row>
    <row r="25" spans="1:24" ht="24" customHeight="1">
      <c r="B25" s="825" t="s">
        <v>802</v>
      </c>
      <c r="C25" s="826"/>
      <c r="D25" s="839" t="s">
        <v>559</v>
      </c>
      <c r="E25" s="840"/>
      <c r="F25" s="841"/>
      <c r="G25" s="697" t="s">
        <v>559</v>
      </c>
      <c r="I25" s="313"/>
      <c r="L25"/>
      <c r="M25" s="1" t="s">
        <v>531</v>
      </c>
    </row>
    <row r="26" spans="1:24" ht="24" customHeight="1">
      <c r="B26" s="825" t="s">
        <v>799</v>
      </c>
      <c r="C26" s="826"/>
      <c r="D26" s="900" t="s">
        <v>889</v>
      </c>
      <c r="E26" s="901"/>
      <c r="F26" s="902"/>
      <c r="G26" s="700" t="s">
        <v>798</v>
      </c>
      <c r="I26" s="313"/>
      <c r="J26" s="10" t="s">
        <v>12</v>
      </c>
      <c r="K26" s="11" t="s">
        <v>12</v>
      </c>
      <c r="L26"/>
    </row>
    <row r="27" spans="1:24" ht="24" customHeight="1" thickBot="1">
      <c r="B27" s="825" t="s">
        <v>767</v>
      </c>
      <c r="C27" s="826"/>
      <c r="D27" s="829" t="s">
        <v>890</v>
      </c>
      <c r="E27" s="830"/>
      <c r="F27" s="831"/>
      <c r="G27" s="701" t="s">
        <v>839</v>
      </c>
      <c r="I27"/>
      <c r="J27" s="12" t="s">
        <v>13</v>
      </c>
      <c r="K27" s="13" t="s">
        <v>14</v>
      </c>
      <c r="M27" s="266" t="s">
        <v>532</v>
      </c>
      <c r="N27" s="1" t="s">
        <v>533</v>
      </c>
      <c r="P27" t="s">
        <v>536</v>
      </c>
    </row>
    <row r="28" spans="1:24" ht="31.5" customHeight="1">
      <c r="A28" s="642" t="s">
        <v>11</v>
      </c>
      <c r="B28" s="832" t="s">
        <v>810</v>
      </c>
      <c r="C28" s="832"/>
      <c r="D28" s="832"/>
      <c r="E28" s="832"/>
      <c r="F28" s="832"/>
      <c r="G28" s="832"/>
      <c r="H28" s="639"/>
      <c r="I28"/>
      <c r="J28" s="12" t="s">
        <v>15</v>
      </c>
      <c r="K28" s="13" t="s">
        <v>16</v>
      </c>
      <c r="P28" s="438" t="s">
        <v>803</v>
      </c>
      <c r="Q28"/>
      <c r="R28"/>
      <c r="S28"/>
    </row>
    <row r="29" spans="1:24" ht="60" customHeight="1">
      <c r="A29" s="2"/>
      <c r="B29" s="821" t="s">
        <v>823</v>
      </c>
      <c r="C29" s="821"/>
      <c r="D29" s="821"/>
      <c r="E29" s="821"/>
      <c r="F29" s="821"/>
      <c r="G29" s="821"/>
      <c r="H29" s="638"/>
      <c r="I29"/>
      <c r="J29" s="12" t="s">
        <v>17</v>
      </c>
      <c r="K29" s="13" t="s">
        <v>18</v>
      </c>
      <c r="P29" s="669" t="s">
        <v>537</v>
      </c>
      <c r="T29"/>
      <c r="U29"/>
      <c r="V29"/>
      <c r="W29"/>
      <c r="X29"/>
    </row>
    <row r="30" spans="1:24" ht="15.75" customHeight="1">
      <c r="A30" s="2"/>
      <c r="B30" t="s">
        <v>822</v>
      </c>
      <c r="I30"/>
      <c r="J30" s="12" t="s">
        <v>19</v>
      </c>
      <c r="K30" s="13" t="s">
        <v>19</v>
      </c>
      <c r="N30" s="1" t="s">
        <v>534</v>
      </c>
      <c r="P30" t="s">
        <v>652</v>
      </c>
    </row>
    <row r="31" spans="1:24" ht="13.5" customHeight="1">
      <c r="I31" s="14"/>
      <c r="J31" s="12" t="s">
        <v>20</v>
      </c>
      <c r="K31" s="13" t="s">
        <v>21</v>
      </c>
      <c r="P31" t="s">
        <v>754</v>
      </c>
    </row>
    <row r="32" spans="1:24" ht="24.75" customHeight="1">
      <c r="A32" s="642" t="s">
        <v>649</v>
      </c>
      <c r="B32" s="850" t="s">
        <v>651</v>
      </c>
      <c r="C32" s="850"/>
      <c r="D32" s="850"/>
      <c r="E32" s="850"/>
      <c r="F32" s="850"/>
      <c r="G32" s="850"/>
      <c r="H32" s="640"/>
      <c r="I32" s="14"/>
      <c r="J32" s="12" t="s">
        <v>22</v>
      </c>
      <c r="K32" s="13" t="s">
        <v>22</v>
      </c>
      <c r="P32" s="1" t="s">
        <v>537</v>
      </c>
    </row>
    <row r="33" spans="1:20" ht="55.5" customHeight="1">
      <c r="A33" s="642" t="s">
        <v>650</v>
      </c>
      <c r="B33" s="821" t="s">
        <v>811</v>
      </c>
      <c r="C33" s="821"/>
      <c r="D33" s="821"/>
      <c r="E33" s="821"/>
      <c r="F33" s="821"/>
      <c r="G33" s="821"/>
      <c r="J33" s="274" t="s">
        <v>586</v>
      </c>
      <c r="K33" s="275" t="s">
        <v>587</v>
      </c>
    </row>
    <row r="34" spans="1:20" ht="6.75" customHeight="1">
      <c r="J34" s="3" t="s">
        <v>553</v>
      </c>
      <c r="K34" s="270"/>
      <c r="L34" s="4"/>
    </row>
    <row r="35" spans="1:20" ht="16.5" customHeight="1">
      <c r="A35" s="679" t="s">
        <v>23</v>
      </c>
      <c r="B35" s="15"/>
      <c r="C35" s="15"/>
      <c r="D35" s="15"/>
      <c r="H35" s="641"/>
      <c r="J35" s="7" t="s">
        <v>554</v>
      </c>
      <c r="K35" s="271"/>
      <c r="L35" s="8"/>
      <c r="M35" t="s">
        <v>563</v>
      </c>
    </row>
    <row r="36" spans="1:20" ht="30.75" customHeight="1">
      <c r="A36" s="16" t="s">
        <v>24</v>
      </c>
      <c r="B36" s="821" t="s">
        <v>817</v>
      </c>
      <c r="C36" s="821"/>
      <c r="D36" s="821"/>
      <c r="E36" s="821"/>
      <c r="F36" s="821"/>
      <c r="G36" s="821"/>
      <c r="J36" t="s">
        <v>768</v>
      </c>
      <c r="N36" s="852" t="s">
        <v>538</v>
      </c>
      <c r="O36" s="852"/>
      <c r="P36" s="268" t="s">
        <v>550</v>
      </c>
      <c r="Q36" s="268" t="s">
        <v>112</v>
      </c>
      <c r="R36" s="268" t="s">
        <v>549</v>
      </c>
    </row>
    <row r="37" spans="1:20" ht="31.5" customHeight="1">
      <c r="B37" s="821" t="s">
        <v>816</v>
      </c>
      <c r="C37" s="895"/>
      <c r="D37" s="895"/>
      <c r="E37" s="895"/>
      <c r="F37" s="895"/>
      <c r="G37" s="895"/>
      <c r="J37" t="s">
        <v>769</v>
      </c>
      <c r="N37" s="893" t="s">
        <v>564</v>
      </c>
      <c r="O37" s="894"/>
      <c r="P37" s="272" t="s">
        <v>565</v>
      </c>
      <c r="Q37" s="272" t="s">
        <v>567</v>
      </c>
      <c r="R37" s="272" t="s">
        <v>575</v>
      </c>
      <c r="S37" s="273" t="s">
        <v>569</v>
      </c>
      <c r="T37" s="171" t="s">
        <v>570</v>
      </c>
    </row>
    <row r="38" spans="1:20" ht="18" customHeight="1" thickBot="1">
      <c r="H38" s="638"/>
      <c r="N38" s="893" t="s">
        <v>574</v>
      </c>
      <c r="O38" s="894"/>
      <c r="P38" s="272" t="s">
        <v>572</v>
      </c>
      <c r="Q38" s="272" t="s">
        <v>573</v>
      </c>
      <c r="R38" s="272" t="s">
        <v>568</v>
      </c>
      <c r="S38" s="273" t="s">
        <v>569</v>
      </c>
      <c r="T38" s="171" t="s">
        <v>576</v>
      </c>
    </row>
    <row r="39" spans="1:20" ht="20.149999999999999" customHeight="1" thickTop="1" thickBot="1">
      <c r="A39" s="652" t="s">
        <v>786</v>
      </c>
      <c r="B39" s="651" t="s">
        <v>25</v>
      </c>
      <c r="C39" s="711" t="s">
        <v>812</v>
      </c>
      <c r="D39" s="707">
        <v>46237</v>
      </c>
      <c r="E39" s="742" t="str">
        <f>"（"&amp;TEXT(D39,"aaa")&amp;"）"</f>
        <v>（月）</v>
      </c>
      <c r="H39" s="638"/>
      <c r="N39" s="893" t="s">
        <v>571</v>
      </c>
      <c r="O39" s="894"/>
      <c r="P39" s="272" t="s">
        <v>572</v>
      </c>
      <c r="Q39" s="272" t="s">
        <v>566</v>
      </c>
      <c r="R39" s="272" t="s">
        <v>577</v>
      </c>
      <c r="S39" s="273" t="s">
        <v>569</v>
      </c>
      <c r="T39" s="171" t="s">
        <v>578</v>
      </c>
    </row>
    <row r="40" spans="1:20" ht="20.149999999999999" customHeight="1" thickTop="1" thickBot="1">
      <c r="B40" s="653"/>
      <c r="C40" s="711" t="s">
        <v>813</v>
      </c>
      <c r="D40" s="707">
        <v>46238</v>
      </c>
      <c r="E40" s="742" t="str">
        <f>"（"&amp;TEXT(D40,"aaa")&amp;"）"</f>
        <v>（火）</v>
      </c>
      <c r="N40" s="893" t="s">
        <v>594</v>
      </c>
      <c r="O40" s="894"/>
      <c r="P40" s="272" t="s">
        <v>580</v>
      </c>
      <c r="Q40" s="272" t="s">
        <v>581</v>
      </c>
      <c r="R40" s="272" t="s">
        <v>582</v>
      </c>
      <c r="S40" s="273" t="s">
        <v>569</v>
      </c>
      <c r="T40" s="171" t="s">
        <v>583</v>
      </c>
    </row>
    <row r="41" spans="1:20" ht="18" customHeight="1" thickTop="1">
      <c r="B41" s="17"/>
      <c r="C41" s="819" t="s">
        <v>814</v>
      </c>
      <c r="D41" s="820"/>
      <c r="E41" s="820"/>
      <c r="F41" s="820"/>
      <c r="G41" s="820"/>
      <c r="N41" s="893" t="s">
        <v>579</v>
      </c>
      <c r="O41" s="894"/>
      <c r="P41" s="272" t="s">
        <v>584</v>
      </c>
      <c r="Q41" s="272" t="s">
        <v>566</v>
      </c>
      <c r="R41" s="272" t="s">
        <v>574</v>
      </c>
      <c r="S41" s="273" t="s">
        <v>569</v>
      </c>
      <c r="T41" s="171" t="s">
        <v>585</v>
      </c>
    </row>
    <row r="42" spans="1:20" ht="18" customHeight="1">
      <c r="C42" s="819" t="s">
        <v>831</v>
      </c>
      <c r="D42" s="820"/>
      <c r="E42" s="820"/>
      <c r="F42" s="820"/>
      <c r="G42" s="820"/>
    </row>
    <row r="43" spans="1:20" ht="8.25" customHeight="1"/>
    <row r="44" spans="1:20" ht="20.149999999999999" customHeight="1">
      <c r="A44" s="652" t="s">
        <v>786</v>
      </c>
      <c r="B44" s="710" t="s">
        <v>26</v>
      </c>
      <c r="C44"/>
      <c r="D44"/>
      <c r="E44"/>
    </row>
    <row r="45" spans="1:20" ht="16" customHeight="1">
      <c r="A45"/>
      <c r="B45" s="679" t="s">
        <v>830</v>
      </c>
      <c r="C45" s="674"/>
      <c r="D45" s="674"/>
      <c r="E45"/>
    </row>
    <row r="46" spans="1:20" ht="16" customHeight="1">
      <c r="A46"/>
      <c r="B46" s="679" t="s">
        <v>934</v>
      </c>
      <c r="C46" s="674"/>
      <c r="D46" s="674"/>
      <c r="E46"/>
    </row>
    <row r="47" spans="1:20" ht="16" customHeight="1">
      <c r="A47"/>
      <c r="B47" s="679" t="s">
        <v>935</v>
      </c>
      <c r="C47" s="674"/>
      <c r="D47" s="674"/>
      <c r="E47"/>
    </row>
    <row r="48" spans="1:20" ht="16" customHeight="1">
      <c r="A48"/>
      <c r="B48" s="709" t="s">
        <v>936</v>
      </c>
      <c r="C48" s="674"/>
      <c r="D48" s="674"/>
      <c r="E48"/>
    </row>
    <row r="49" spans="1:5" ht="8.15" customHeight="1">
      <c r="A49"/>
      <c r="B49" s="709"/>
      <c r="C49" s="674"/>
      <c r="D49" s="674"/>
      <c r="E49"/>
    </row>
    <row r="50" spans="1:5" ht="20.149999999999999" customHeight="1">
      <c r="A50"/>
      <c r="B50" s="710" t="s">
        <v>787</v>
      </c>
      <c r="C50" s="674"/>
      <c r="D50" s="674"/>
      <c r="E50"/>
    </row>
    <row r="51" spans="1:5" ht="16" customHeight="1">
      <c r="A51" s="652"/>
      <c r="B51" s="679" t="s">
        <v>937</v>
      </c>
      <c r="C51" s="679"/>
      <c r="D51" s="679"/>
      <c r="E51"/>
    </row>
    <row r="52" spans="1:5" s="650" customFormat="1" ht="16" customHeight="1">
      <c r="B52" s="892" t="s">
        <v>938</v>
      </c>
      <c r="C52" s="892"/>
      <c r="D52" s="892"/>
      <c r="E52" s="708"/>
    </row>
    <row r="53" spans="1:5" s="650" customFormat="1" ht="16" customHeight="1"/>
  </sheetData>
  <mergeCells count="62">
    <mergeCell ref="J8:K8"/>
    <mergeCell ref="B11:C11"/>
    <mergeCell ref="B13:C13"/>
    <mergeCell ref="B52:D52"/>
    <mergeCell ref="N40:O40"/>
    <mergeCell ref="N41:O41"/>
    <mergeCell ref="N36:O36"/>
    <mergeCell ref="N38:O38"/>
    <mergeCell ref="N39:O39"/>
    <mergeCell ref="N37:O37"/>
    <mergeCell ref="B36:G36"/>
    <mergeCell ref="B37:G37"/>
    <mergeCell ref="D13:F13"/>
    <mergeCell ref="B19:C19"/>
    <mergeCell ref="B20:C20"/>
    <mergeCell ref="D26:F26"/>
    <mergeCell ref="E14:F14"/>
    <mergeCell ref="D15:F15"/>
    <mergeCell ref="B17:C17"/>
    <mergeCell ref="B12:C12"/>
    <mergeCell ref="D12:F12"/>
    <mergeCell ref="B15:C15"/>
    <mergeCell ref="B14:C14"/>
    <mergeCell ref="B16:C16"/>
    <mergeCell ref="D16:F16"/>
    <mergeCell ref="D17:F17"/>
    <mergeCell ref="A1:H1"/>
    <mergeCell ref="B2:C2"/>
    <mergeCell ref="D10:F10"/>
    <mergeCell ref="D11:F11"/>
    <mergeCell ref="D9:F9"/>
    <mergeCell ref="B9:C9"/>
    <mergeCell ref="B3:C3"/>
    <mergeCell ref="B8:C8"/>
    <mergeCell ref="B4:G4"/>
    <mergeCell ref="B10:C10"/>
    <mergeCell ref="D23:F23"/>
    <mergeCell ref="D22:F22"/>
    <mergeCell ref="B29:G29"/>
    <mergeCell ref="B32:G32"/>
    <mergeCell ref="N17:O17"/>
    <mergeCell ref="N22:O22"/>
    <mergeCell ref="N18:O18"/>
    <mergeCell ref="N19:O19"/>
    <mergeCell ref="N20:O20"/>
    <mergeCell ref="N21:O21"/>
    <mergeCell ref="C41:G41"/>
    <mergeCell ref="C42:G42"/>
    <mergeCell ref="B33:G33"/>
    <mergeCell ref="M18:M21"/>
    <mergeCell ref="B27:C27"/>
    <mergeCell ref="B22:C22"/>
    <mergeCell ref="D27:F27"/>
    <mergeCell ref="B28:G28"/>
    <mergeCell ref="B25:C25"/>
    <mergeCell ref="B18:C18"/>
    <mergeCell ref="D18:F18"/>
    <mergeCell ref="D19:F19"/>
    <mergeCell ref="B26:C26"/>
    <mergeCell ref="D25:F25"/>
    <mergeCell ref="F21:G21"/>
    <mergeCell ref="B23:C23"/>
  </mergeCells>
  <phoneticPr fontId="24"/>
  <dataValidations xWindow="416" yWindow="401" count="7">
    <dataValidation allowBlank="1" showErrorMessage="1" sqref="D25:F25" xr:uid="{2237C6F8-EC08-4E2A-87EF-0B23740871EF}"/>
    <dataValidation type="list" allowBlank="1" showInputMessage="1" showErrorMessage="1" promptTitle="▼をクリック" prompt="リストから種別を選択してください。" sqref="D23" xr:uid="{00000000-0002-0000-0000-000001000000}">
      <formula1>$J$20:$J$23</formula1>
    </dataValidation>
    <dataValidation allowBlank="1" showErrorMessage="1" promptTitle="▼をクリック" prompt="リストから種別を選択してください。" sqref="D20:F20" xr:uid="{00000000-0002-0000-0000-000002000000}"/>
    <dataValidation type="list" allowBlank="1" showInputMessage="1" showErrorMessage="1" sqref="D17:F17" xr:uid="{00000000-0002-0000-0000-000004000000}">
      <formula1>$J$34:$J$35</formula1>
    </dataValidation>
    <dataValidation allowBlank="1" showInputMessage="1" showErrorMessage="1" prompt="氏名" sqref="E14:F14" xr:uid="{FAB1B2DF-25A7-45CB-BD9F-4F6845F550DF}"/>
    <dataValidation allowBlank="1" showInputMessage="1" showErrorMessage="1" prompt="職名" sqref="D14" xr:uid="{EF2B20E5-93AC-489D-86B9-9D50879FE65E}"/>
    <dataValidation type="list" allowBlank="1" showInputMessage="1" showErrorMessage="1" promptTitle="▼をクリック" prompt="リストから設置区分を選択してください。_x000a_" sqref="D18:F18" xr:uid="{00000000-0002-0000-0000-000003000000}">
      <formula1>$J$26:$J$33</formula1>
    </dataValidation>
  </dataValidations>
  <pageMargins left="0.78740157480314965" right="0.59055118110236227" top="0.59055118110236227" bottom="0.19685039370078741" header="0.51181102362204722" footer="0.51181102362204722"/>
  <pageSetup paperSize="9" scale="71" orientation="portrait" blackAndWhite="1" cellComments="asDisplayed" r:id="rId1"/>
  <headerFooter alignWithMargins="0"/>
  <colBreaks count="1" manualBreakCount="1">
    <brk id="12" max="1048575" man="1"/>
  </colBreaks>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S34"/>
  <sheetViews>
    <sheetView view="pageBreakPreview" topLeftCell="A18" zoomScaleNormal="100" zoomScaleSheetLayoutView="100" workbookViewId="0">
      <selection activeCell="C34" sqref="C34"/>
    </sheetView>
  </sheetViews>
  <sheetFormatPr defaultColWidth="9" defaultRowHeight="13"/>
  <cols>
    <col min="1" max="1" width="3.08984375" style="55" customWidth="1"/>
    <col min="2" max="2" width="4.08984375" style="55" customWidth="1"/>
    <col min="3" max="3" width="4" style="55" customWidth="1"/>
    <col min="4" max="6" width="13.90625" style="55" customWidth="1"/>
    <col min="7" max="7" width="16.7265625" style="55" customWidth="1"/>
    <col min="8" max="9" width="9" style="55"/>
    <col min="10" max="10" width="4.6328125" style="55" customWidth="1"/>
    <col min="11" max="12" width="4.6328125" style="729" customWidth="1"/>
    <col min="13" max="13" width="2.453125" style="729" customWidth="1"/>
    <col min="14" max="14" width="8.90625" style="674" customWidth="1"/>
    <col min="15" max="15" width="22.90625" style="674" customWidth="1"/>
    <col min="16" max="16" width="9" style="674"/>
    <col min="17" max="17" width="17.90625" style="674" customWidth="1"/>
    <col min="18" max="16384" width="9" style="55"/>
  </cols>
  <sheetData>
    <row r="1" spans="1:19" ht="24" customHeight="1">
      <c r="A1" s="786"/>
      <c r="B1" s="41" t="s">
        <v>98</v>
      </c>
      <c r="C1" s="786"/>
      <c r="D1" s="786"/>
      <c r="E1" s="786"/>
      <c r="F1" s="786"/>
      <c r="G1" s="786"/>
      <c r="H1" s="786"/>
    </row>
    <row r="2" spans="1:19" ht="25.5" customHeight="1">
      <c r="B2" s="55" t="s">
        <v>407</v>
      </c>
    </row>
    <row r="3" spans="1:19" ht="24.75" customHeight="1">
      <c r="D3" s="741"/>
      <c r="E3" s="907" t="s">
        <v>165</v>
      </c>
      <c r="F3" s="1082"/>
      <c r="G3" s="1082"/>
    </row>
    <row r="4" spans="1:19" ht="23.25" customHeight="1">
      <c r="D4" s="741"/>
      <c r="E4" s="787" t="s">
        <v>166</v>
      </c>
      <c r="F4" s="741"/>
    </row>
    <row r="5" spans="1:19" ht="21" customHeight="1">
      <c r="G5" s="59" t="s">
        <v>129</v>
      </c>
      <c r="H5" s="1083" t="str">
        <f>①入力ﾏﾆｭｱﾙ!$D$11</f>
        <v>兵庫県庁病院</v>
      </c>
      <c r="I5" s="1084"/>
      <c r="J5" s="1084"/>
    </row>
    <row r="6" spans="1:19" ht="21" customHeight="1">
      <c r="G6" s="59" t="s">
        <v>130</v>
      </c>
      <c r="H6" s="1083" t="str">
        <f>①入力ﾏﾆｭｱﾙ!$D$22</f>
        <v>なかよし保育園</v>
      </c>
      <c r="I6" s="1084"/>
      <c r="J6" s="1084"/>
    </row>
    <row r="8" spans="1:19" ht="21" customHeight="1">
      <c r="B8" s="85" t="s">
        <v>131</v>
      </c>
      <c r="C8" s="55" t="s">
        <v>167</v>
      </c>
    </row>
    <row r="9" spans="1:19" ht="21" customHeight="1">
      <c r="C9" s="686" t="s">
        <v>821</v>
      </c>
      <c r="D9" s="55" t="s">
        <v>168</v>
      </c>
      <c r="K9" s="729" t="s">
        <v>169</v>
      </c>
      <c r="L9" s="729" t="s">
        <v>170</v>
      </c>
      <c r="M9" s="730">
        <f>IF(C9="㋐",1,0)</f>
        <v>0</v>
      </c>
    </row>
    <row r="10" spans="1:19" ht="21" customHeight="1">
      <c r="C10" s="686" t="s">
        <v>921</v>
      </c>
      <c r="D10" s="55" t="s">
        <v>144</v>
      </c>
      <c r="K10" s="729" t="s">
        <v>171</v>
      </c>
      <c r="L10" s="729" t="s">
        <v>172</v>
      </c>
      <c r="M10" s="730">
        <f>IF(C10="㋑",1,0)</f>
        <v>1</v>
      </c>
    </row>
    <row r="11" spans="1:19" ht="21" customHeight="1">
      <c r="C11" s="686" t="s">
        <v>140</v>
      </c>
      <c r="D11" s="55" t="s">
        <v>148</v>
      </c>
      <c r="E11" s="1078"/>
      <c r="F11" s="1079"/>
      <c r="G11" s="1079"/>
      <c r="H11" s="1079"/>
      <c r="I11" s="55" t="s">
        <v>276</v>
      </c>
      <c r="K11" s="729" t="s">
        <v>277</v>
      </c>
      <c r="L11" s="729" t="s">
        <v>143</v>
      </c>
      <c r="M11" s="730">
        <f>IF(C11="㋒",1,0)</f>
        <v>0</v>
      </c>
      <c r="N11" s="793" t="s">
        <v>279</v>
      </c>
    </row>
    <row r="13" spans="1:19" ht="20.25" customHeight="1" thickBot="1">
      <c r="B13" s="85" t="s">
        <v>278</v>
      </c>
      <c r="C13" s="55" t="s">
        <v>173</v>
      </c>
      <c r="F13" s="747" t="str">
        <f>IF(F27&gt;=1,IF(SUM(M9:M11)&gt;=1,"","エラー！！：ア～ウに○印が必要です。"),"")</f>
        <v/>
      </c>
      <c r="N13" s="797" t="s">
        <v>705</v>
      </c>
      <c r="O13" s="793"/>
      <c r="P13" s="797" t="s">
        <v>705</v>
      </c>
      <c r="Q13" s="793"/>
    </row>
    <row r="14" spans="1:19" ht="30" customHeight="1" thickBot="1">
      <c r="E14" s="87" t="s">
        <v>82</v>
      </c>
      <c r="F14" s="1085" t="s">
        <v>174</v>
      </c>
      <c r="G14" s="1086"/>
      <c r="M14" s="730"/>
      <c r="N14" s="731" t="s">
        <v>653</v>
      </c>
      <c r="O14" s="731" t="s">
        <v>704</v>
      </c>
      <c r="P14" s="798" t="s">
        <v>655</v>
      </c>
      <c r="Q14" s="731" t="s">
        <v>704</v>
      </c>
    </row>
    <row r="15" spans="1:19" ht="30" customHeight="1">
      <c r="D15" s="86"/>
      <c r="E15" s="88" t="s">
        <v>766</v>
      </c>
      <c r="F15" s="1097" t="s">
        <v>914</v>
      </c>
      <c r="G15" s="1098"/>
      <c r="M15" s="758">
        <f>IF(F15="",0,1)</f>
        <v>1</v>
      </c>
      <c r="N15" s="759">
        <f>COUNTIF(④様式3!I9,"&gt;=1")</f>
        <v>1</v>
      </c>
      <c r="O15" s="751" t="str">
        <f>IF((N15-M15)=0,"ＯＫ","ｴﾗｰ：様式３「病児等保育予定日数」と不一致です")</f>
        <v>ＯＫ</v>
      </c>
      <c r="P15" s="759">
        <f>COUNTIF(④様式3!S9,"&gt;=1")</f>
        <v>1</v>
      </c>
      <c r="Q15" s="751" t="str">
        <f>IF((P15-M15)=0,"ＯＫ","ｴﾗｰ：様式３「看護職員」と不一致です")</f>
        <v>ＯＫ</v>
      </c>
      <c r="R15" s="799"/>
      <c r="S15" s="800"/>
    </row>
    <row r="16" spans="1:19" ht="30" customHeight="1">
      <c r="D16" s="86"/>
      <c r="E16" s="89" t="s">
        <v>152</v>
      </c>
      <c r="F16" s="1095" t="s">
        <v>914</v>
      </c>
      <c r="G16" s="1096"/>
      <c r="M16" s="758">
        <f t="shared" ref="M16:M26" si="0">IF(F16="",0,1)</f>
        <v>1</v>
      </c>
      <c r="N16" s="759">
        <f>COUNTIF(④様式3!I10,"&gt;=1")</f>
        <v>1</v>
      </c>
      <c r="O16" s="751" t="str">
        <f t="shared" ref="O16:O26" si="1">IF((N16-M16)=0,"ＯＫ","ｴﾗｰ：様式３「病児等保育予定日数」と不一致です")</f>
        <v>ＯＫ</v>
      </c>
      <c r="P16" s="759">
        <f>COUNTIF(④様式3!S10,"&gt;=1")</f>
        <v>1</v>
      </c>
      <c r="Q16" s="751" t="str">
        <f t="shared" ref="Q16:Q26" si="2">IF((P16-M16)=0,"ＯＫ","ｴﾗｰ：様式３「看護職員」と不一致です")</f>
        <v>ＯＫ</v>
      </c>
      <c r="R16" s="801"/>
      <c r="S16" s="800"/>
    </row>
    <row r="17" spans="3:17" ht="30" customHeight="1">
      <c r="D17" s="86"/>
      <c r="E17" s="88" t="s">
        <v>763</v>
      </c>
      <c r="F17" s="1095" t="s">
        <v>914</v>
      </c>
      <c r="G17" s="1096"/>
      <c r="M17" s="758">
        <f t="shared" si="0"/>
        <v>1</v>
      </c>
      <c r="N17" s="759">
        <f>COUNTIF(④様式3!I11,"&gt;=1")</f>
        <v>1</v>
      </c>
      <c r="O17" s="751" t="str">
        <f t="shared" si="1"/>
        <v>ＯＫ</v>
      </c>
      <c r="P17" s="759">
        <f>COUNTIF(④様式3!S11,"&gt;=1")</f>
        <v>1</v>
      </c>
      <c r="Q17" s="751" t="str">
        <f t="shared" si="2"/>
        <v>ＯＫ</v>
      </c>
    </row>
    <row r="18" spans="3:17" ht="30" customHeight="1">
      <c r="D18" s="86"/>
      <c r="E18" s="89" t="s">
        <v>153</v>
      </c>
      <c r="F18" s="1095" t="s">
        <v>914</v>
      </c>
      <c r="G18" s="1096"/>
      <c r="M18" s="758">
        <f t="shared" si="0"/>
        <v>1</v>
      </c>
      <c r="N18" s="759">
        <f>COUNTIF(④様式3!I12,"&gt;=1")</f>
        <v>1</v>
      </c>
      <c r="O18" s="751" t="str">
        <f t="shared" si="1"/>
        <v>ＯＫ</v>
      </c>
      <c r="P18" s="759">
        <f>COUNTIF(④様式3!S12,"&gt;=1")</f>
        <v>1</v>
      </c>
      <c r="Q18" s="751" t="str">
        <f t="shared" si="2"/>
        <v>ＯＫ</v>
      </c>
    </row>
    <row r="19" spans="3:17" ht="30" customHeight="1">
      <c r="D19" s="86"/>
      <c r="E19" s="88" t="s">
        <v>154</v>
      </c>
      <c r="F19" s="1095" t="s">
        <v>914</v>
      </c>
      <c r="G19" s="1096"/>
      <c r="M19" s="758">
        <f t="shared" si="0"/>
        <v>1</v>
      </c>
      <c r="N19" s="759">
        <f>COUNTIF(④様式3!I13,"&gt;=1")</f>
        <v>1</v>
      </c>
      <c r="O19" s="751" t="str">
        <f t="shared" si="1"/>
        <v>ＯＫ</v>
      </c>
      <c r="P19" s="759">
        <f>COUNTIF(④様式3!S13,"&gt;=1")</f>
        <v>1</v>
      </c>
      <c r="Q19" s="751" t="str">
        <f t="shared" si="2"/>
        <v>ＯＫ</v>
      </c>
    </row>
    <row r="20" spans="3:17" ht="30" customHeight="1">
      <c r="D20" s="86"/>
      <c r="E20" s="89" t="s">
        <v>155</v>
      </c>
      <c r="F20" s="1095" t="s">
        <v>914</v>
      </c>
      <c r="G20" s="1096"/>
      <c r="M20" s="758">
        <f t="shared" si="0"/>
        <v>1</v>
      </c>
      <c r="N20" s="759">
        <f>COUNTIF(④様式3!I14,"&gt;=1")</f>
        <v>1</v>
      </c>
      <c r="O20" s="751" t="str">
        <f t="shared" si="1"/>
        <v>ＯＫ</v>
      </c>
      <c r="P20" s="759">
        <f>COUNTIF(④様式3!S14,"&gt;=1")</f>
        <v>1</v>
      </c>
      <c r="Q20" s="751" t="str">
        <f t="shared" si="2"/>
        <v>ＯＫ</v>
      </c>
    </row>
    <row r="21" spans="3:17" ht="30" customHeight="1">
      <c r="D21" s="86"/>
      <c r="E21" s="88" t="s">
        <v>746</v>
      </c>
      <c r="F21" s="1095" t="s">
        <v>914</v>
      </c>
      <c r="G21" s="1096"/>
      <c r="M21" s="758">
        <f t="shared" si="0"/>
        <v>1</v>
      </c>
      <c r="N21" s="759">
        <f>COUNTIF(④様式3!I15,"&gt;=1")</f>
        <v>1</v>
      </c>
      <c r="O21" s="751" t="str">
        <f t="shared" si="1"/>
        <v>ＯＫ</v>
      </c>
      <c r="P21" s="759">
        <f>COUNTIF(④様式3!S15,"&gt;=1")</f>
        <v>1</v>
      </c>
      <c r="Q21" s="751" t="str">
        <f t="shared" si="2"/>
        <v>ＯＫ</v>
      </c>
    </row>
    <row r="22" spans="3:17" ht="30" customHeight="1">
      <c r="D22" s="86"/>
      <c r="E22" s="89" t="s">
        <v>157</v>
      </c>
      <c r="F22" s="1095" t="s">
        <v>914</v>
      </c>
      <c r="G22" s="1096"/>
      <c r="M22" s="758">
        <f t="shared" si="0"/>
        <v>1</v>
      </c>
      <c r="N22" s="759">
        <f>COUNTIF(④様式3!I16,"&gt;=1")</f>
        <v>1</v>
      </c>
      <c r="O22" s="751" t="str">
        <f t="shared" si="1"/>
        <v>ＯＫ</v>
      </c>
      <c r="P22" s="759">
        <f>COUNTIF(④様式3!S16,"&gt;=1")</f>
        <v>1</v>
      </c>
      <c r="Q22" s="751" t="str">
        <f t="shared" si="2"/>
        <v>ＯＫ</v>
      </c>
    </row>
    <row r="23" spans="3:17" ht="30" customHeight="1">
      <c r="D23" s="86"/>
      <c r="E23" s="88" t="s">
        <v>158</v>
      </c>
      <c r="F23" s="1095" t="s">
        <v>914</v>
      </c>
      <c r="G23" s="1096"/>
      <c r="M23" s="758">
        <f t="shared" si="0"/>
        <v>1</v>
      </c>
      <c r="N23" s="759">
        <f>COUNTIF(④様式3!I17,"&gt;=1")</f>
        <v>1</v>
      </c>
      <c r="O23" s="751" t="str">
        <f t="shared" si="1"/>
        <v>ＯＫ</v>
      </c>
      <c r="P23" s="759">
        <f>COUNTIF(④様式3!S17,"&gt;=1")</f>
        <v>1</v>
      </c>
      <c r="Q23" s="751" t="str">
        <f t="shared" si="2"/>
        <v>ＯＫ</v>
      </c>
    </row>
    <row r="24" spans="3:17" ht="30" customHeight="1">
      <c r="D24" s="86"/>
      <c r="E24" s="89" t="s">
        <v>159</v>
      </c>
      <c r="F24" s="1095" t="s">
        <v>914</v>
      </c>
      <c r="G24" s="1096"/>
      <c r="M24" s="758">
        <f t="shared" si="0"/>
        <v>1</v>
      </c>
      <c r="N24" s="759">
        <f>COUNTIF(④様式3!I18,"&gt;=1")</f>
        <v>1</v>
      </c>
      <c r="O24" s="751" t="str">
        <f t="shared" si="1"/>
        <v>ＯＫ</v>
      </c>
      <c r="P24" s="759">
        <f>COUNTIF(④様式3!S18,"&gt;=1")</f>
        <v>1</v>
      </c>
      <c r="Q24" s="751" t="str">
        <f t="shared" si="2"/>
        <v>ＯＫ</v>
      </c>
    </row>
    <row r="25" spans="3:17" ht="30" customHeight="1">
      <c r="D25" s="86"/>
      <c r="E25" s="88" t="s">
        <v>160</v>
      </c>
      <c r="F25" s="1095" t="s">
        <v>914</v>
      </c>
      <c r="G25" s="1096"/>
      <c r="M25" s="758">
        <f t="shared" si="0"/>
        <v>1</v>
      </c>
      <c r="N25" s="759">
        <f>COUNTIF(④様式3!I19,"&gt;=1")</f>
        <v>1</v>
      </c>
      <c r="O25" s="751" t="str">
        <f t="shared" si="1"/>
        <v>ＯＫ</v>
      </c>
      <c r="P25" s="759">
        <f>COUNTIF(④様式3!S19,"&gt;=1")</f>
        <v>1</v>
      </c>
      <c r="Q25" s="751" t="str">
        <f t="shared" si="2"/>
        <v>ＯＫ</v>
      </c>
    </row>
    <row r="26" spans="3:17" ht="30" customHeight="1" thickBot="1">
      <c r="D26" s="86"/>
      <c r="E26" s="92" t="s">
        <v>161</v>
      </c>
      <c r="F26" s="1095" t="s">
        <v>914</v>
      </c>
      <c r="G26" s="1096"/>
      <c r="M26" s="758">
        <f t="shared" si="0"/>
        <v>1</v>
      </c>
      <c r="N26" s="759">
        <f>COUNTIF(④様式3!I20,"&gt;=1")</f>
        <v>1</v>
      </c>
      <c r="O26" s="751" t="str">
        <f t="shared" si="1"/>
        <v>ＯＫ</v>
      </c>
      <c r="P26" s="759">
        <f>COUNTIF(④様式3!S20,"&gt;=1")</f>
        <v>1</v>
      </c>
      <c r="Q26" s="751" t="str">
        <f t="shared" si="2"/>
        <v>ＯＫ</v>
      </c>
    </row>
    <row r="27" spans="3:17" ht="30" customHeight="1" thickTop="1" thickBot="1">
      <c r="E27" s="90" t="s">
        <v>175</v>
      </c>
      <c r="F27" s="1091">
        <f>COUNTA(F15:G26)</f>
        <v>12</v>
      </c>
      <c r="G27" s="1092"/>
      <c r="H27" s="747" t="str">
        <f>IF(F27&gt;=1,IF(SUM(M9:M11)&gt;=1,"","エラー！！：ア～ウに○印が必要です。"),"")</f>
        <v/>
      </c>
      <c r="M27" s="758"/>
      <c r="N27" s="760">
        <f>SUM(N15:N26)</f>
        <v>12</v>
      </c>
      <c r="O27" s="761" t="s">
        <v>708</v>
      </c>
      <c r="P27" s="760">
        <f>SUM(P15:P26)</f>
        <v>12</v>
      </c>
      <c r="Q27" s="762" t="s">
        <v>709</v>
      </c>
    </row>
    <row r="28" spans="3:17" ht="21" customHeight="1">
      <c r="C28" s="790" t="s">
        <v>162</v>
      </c>
      <c r="D28" s="1101" t="s">
        <v>836</v>
      </c>
      <c r="E28" s="1101"/>
      <c r="F28" s="1101"/>
      <c r="G28" s="1101"/>
      <c r="H28" s="1101"/>
      <c r="I28" s="1101"/>
      <c r="M28" s="802"/>
      <c r="N28" s="1099" t="str">
        <f>IF(F27&gt;=1,IF(SUM(M9:M11)&gt;=1,"","ｴﾗｰ：ア～ウに○印が必要です。"),"")</f>
        <v/>
      </c>
      <c r="O28" s="1100"/>
      <c r="P28" s="763"/>
      <c r="Q28" s="764"/>
    </row>
    <row r="29" spans="3:17" ht="15.75" customHeight="1">
      <c r="D29" s="1101" t="s">
        <v>592</v>
      </c>
      <c r="E29" s="1101"/>
      <c r="F29" s="1101"/>
      <c r="G29" s="1101"/>
      <c r="H29" s="1101"/>
      <c r="I29" s="1101"/>
      <c r="N29" s="803"/>
      <c r="O29" s="729"/>
      <c r="P29" s="803"/>
    </row>
    <row r="30" spans="3:17" ht="15.75" customHeight="1">
      <c r="D30" s="1101" t="s">
        <v>637</v>
      </c>
      <c r="E30" s="1101"/>
      <c r="F30" s="1101"/>
      <c r="G30" s="1101"/>
      <c r="H30" s="1101"/>
      <c r="I30" s="1101"/>
      <c r="N30" s="729"/>
      <c r="O30" s="729"/>
    </row>
    <row r="31" spans="3:17">
      <c r="D31" s="1101" t="s">
        <v>635</v>
      </c>
      <c r="E31" s="1101"/>
      <c r="F31" s="1101"/>
      <c r="G31" s="1101"/>
      <c r="H31" s="1101"/>
      <c r="I31" s="1101"/>
    </row>
    <row r="32" spans="3:17">
      <c r="D32" s="235" t="s">
        <v>636</v>
      </c>
    </row>
    <row r="33" spans="4:4">
      <c r="D33" s="235" t="s">
        <v>639</v>
      </c>
    </row>
    <row r="34" spans="4:4">
      <c r="D34" s="235" t="s">
        <v>638</v>
      </c>
    </row>
  </sheetData>
  <mergeCells count="23">
    <mergeCell ref="N28:O28"/>
    <mergeCell ref="D31:I31"/>
    <mergeCell ref="F23:G23"/>
    <mergeCell ref="F24:G24"/>
    <mergeCell ref="F25:G25"/>
    <mergeCell ref="D30:I30"/>
    <mergeCell ref="F26:G26"/>
    <mergeCell ref="F27:G27"/>
    <mergeCell ref="D28:I28"/>
    <mergeCell ref="D29:I29"/>
    <mergeCell ref="F22:G22"/>
    <mergeCell ref="E3:G3"/>
    <mergeCell ref="F15:G15"/>
    <mergeCell ref="F16:G16"/>
    <mergeCell ref="F17:G17"/>
    <mergeCell ref="F18:G18"/>
    <mergeCell ref="H5:J5"/>
    <mergeCell ref="H6:J6"/>
    <mergeCell ref="F14:G14"/>
    <mergeCell ref="E11:H11"/>
    <mergeCell ref="F21:G21"/>
    <mergeCell ref="F19:G19"/>
    <mergeCell ref="F20:G20"/>
  </mergeCells>
  <phoneticPr fontId="24"/>
  <dataValidations xWindow="468" yWindow="445" count="2">
    <dataValidation type="list" allowBlank="1" showInputMessage="1" showErrorMessage="1" error="ドロップダウンリストから選択して下さい。" promptTitle="▼をクリック" prompt="該当分を選択してください。" sqref="C9:C11" xr:uid="{00000000-0002-0000-0B00-000000000000}">
      <formula1>$K9:$L9</formula1>
    </dataValidation>
    <dataValidation type="list" allowBlank="1" showInputMessage="1" showErrorMessage="1" error="ドロップダウンリストから選択して下さい。" promptTitle="▼をクリック" prompt="該当分を選択してください。" sqref="F15:G26" xr:uid="{00000000-0002-0000-0B00-000001000000}">
      <formula1>$N$10:$N$11</formula1>
    </dataValidation>
  </dataValidations>
  <pageMargins left="0.66" right="0.34" top="1" bottom="0.62" header="0.51200000000000001" footer="0.32"/>
  <pageSetup paperSize="9" orientation="portrait" blackAndWhite="1" r:id="rId1"/>
  <headerFooter alignWithMargins="0"/>
  <ignoredErrors>
    <ignoredError sqref="B13" numberStoredAsText="1"/>
  </ignoredError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P46"/>
  <sheetViews>
    <sheetView view="pageBreakPreview" topLeftCell="A17" zoomScaleNormal="100" zoomScaleSheetLayoutView="100" workbookViewId="0">
      <selection activeCell="E16" sqref="E16"/>
    </sheetView>
  </sheetViews>
  <sheetFormatPr defaultColWidth="9" defaultRowHeight="13"/>
  <cols>
    <col min="1" max="1" width="3.90625" style="55" customWidth="1"/>
    <col min="2" max="2" width="4.08984375" style="55" customWidth="1"/>
    <col min="3" max="3" width="3.90625" style="55" customWidth="1"/>
    <col min="4" max="6" width="13.90625" style="55" customWidth="1"/>
    <col min="7" max="7" width="16.7265625" style="55" customWidth="1"/>
    <col min="8" max="9" width="9" style="55"/>
    <col min="10" max="10" width="4.6328125" style="55" customWidth="1"/>
    <col min="11" max="12" width="4.6328125" style="86" customWidth="1"/>
    <col min="13" max="13" width="2.453125" style="55" customWidth="1"/>
    <col min="14" max="16384" width="9" style="55"/>
  </cols>
  <sheetData>
    <row r="1" spans="1:13" ht="24" customHeight="1">
      <c r="A1" s="786"/>
      <c r="B1" s="41" t="s">
        <v>98</v>
      </c>
      <c r="C1" s="786"/>
      <c r="D1" s="786"/>
      <c r="E1" s="786"/>
      <c r="F1" s="786"/>
      <c r="G1" s="786"/>
      <c r="H1" s="786"/>
    </row>
    <row r="2" spans="1:13" ht="25.5" customHeight="1">
      <c r="B2" s="55" t="s">
        <v>408</v>
      </c>
    </row>
    <row r="3" spans="1:13" ht="24.75" customHeight="1">
      <c r="D3" s="741"/>
      <c r="E3" s="907" t="s">
        <v>176</v>
      </c>
      <c r="F3" s="1082"/>
      <c r="G3" s="1082"/>
    </row>
    <row r="4" spans="1:13" ht="23.25" customHeight="1">
      <c r="D4" s="741"/>
      <c r="E4" s="787" t="s">
        <v>177</v>
      </c>
      <c r="F4" s="741"/>
    </row>
    <row r="5" spans="1:13" ht="21" customHeight="1">
      <c r="G5" s="59" t="s">
        <v>129</v>
      </c>
      <c r="H5" s="1083" t="str">
        <f>①入力ﾏﾆｭｱﾙ!$D$11</f>
        <v>兵庫県庁病院</v>
      </c>
      <c r="I5" s="1084"/>
      <c r="J5" s="1084"/>
    </row>
    <row r="6" spans="1:13" ht="21" customHeight="1">
      <c r="G6" s="59" t="s">
        <v>130</v>
      </c>
      <c r="H6" s="1083" t="str">
        <f>①入力ﾏﾆｭｱﾙ!$D$22</f>
        <v>なかよし保育園</v>
      </c>
      <c r="I6" s="1084"/>
      <c r="J6" s="1084"/>
    </row>
    <row r="8" spans="1:13" ht="21" customHeight="1">
      <c r="B8" s="85" t="s">
        <v>131</v>
      </c>
      <c r="C8" s="55" t="s">
        <v>178</v>
      </c>
      <c r="H8" s="749"/>
    </row>
    <row r="9" spans="1:13" ht="32.25" customHeight="1">
      <c r="C9" s="686" t="s">
        <v>920</v>
      </c>
      <c r="D9" s="1102" t="s">
        <v>179</v>
      </c>
      <c r="E9" s="1102"/>
      <c r="F9" s="1102"/>
      <c r="G9" s="1102"/>
      <c r="H9" s="1102"/>
      <c r="I9" s="1102"/>
      <c r="J9" s="1102"/>
      <c r="K9" s="86" t="s">
        <v>180</v>
      </c>
      <c r="L9" s="93" t="s">
        <v>181</v>
      </c>
      <c r="M9" s="464">
        <f>IF(C9="㋐",1,0)</f>
        <v>1</v>
      </c>
    </row>
    <row r="10" spans="1:13" ht="21" customHeight="1">
      <c r="C10" s="686" t="s">
        <v>136</v>
      </c>
      <c r="D10" s="55" t="s">
        <v>182</v>
      </c>
      <c r="K10" s="86" t="s">
        <v>183</v>
      </c>
      <c r="L10" s="93" t="s">
        <v>184</v>
      </c>
      <c r="M10" s="464">
        <f>IF(C10="㋑",1,0)</f>
        <v>0</v>
      </c>
    </row>
    <row r="11" spans="1:13" ht="21" customHeight="1">
      <c r="C11" s="686" t="s">
        <v>140</v>
      </c>
      <c r="D11" s="55" t="s">
        <v>148</v>
      </c>
      <c r="E11" s="1078" t="s">
        <v>280</v>
      </c>
      <c r="F11" s="1079"/>
      <c r="G11" s="1079"/>
      <c r="H11" s="1079"/>
      <c r="I11" s="55" t="s">
        <v>281</v>
      </c>
      <c r="K11" s="86" t="s">
        <v>282</v>
      </c>
      <c r="L11" s="93" t="s">
        <v>143</v>
      </c>
      <c r="M11" s="464">
        <f>IF(C11="㋒",1,0)</f>
        <v>0</v>
      </c>
    </row>
    <row r="13" spans="1:13" ht="20.25" customHeight="1" thickBot="1">
      <c r="B13" s="85" t="s">
        <v>283</v>
      </c>
      <c r="C13" s="55" t="s">
        <v>185</v>
      </c>
      <c r="F13" s="747" t="str">
        <f>IF(F27&gt;=1,IF(SUM(M9:M11)&gt;=1,"","エラー！！：ア～ウに○印が必要です。"),"")</f>
        <v/>
      </c>
    </row>
    <row r="14" spans="1:13" ht="30" customHeight="1" thickBot="1">
      <c r="E14" s="87" t="s">
        <v>82</v>
      </c>
      <c r="F14" s="1085" t="s">
        <v>151</v>
      </c>
      <c r="G14" s="1086"/>
    </row>
    <row r="15" spans="1:13" ht="30" customHeight="1">
      <c r="E15" s="88" t="s">
        <v>766</v>
      </c>
      <c r="F15" s="1087">
        <v>1</v>
      </c>
      <c r="G15" s="1088"/>
      <c r="H15" s="748" t="str">
        <f>IF(O35=9,"（注意！）入力回数が当該月の日数を超えています。再確認してください","")</f>
        <v/>
      </c>
    </row>
    <row r="16" spans="1:13" ht="30" customHeight="1">
      <c r="E16" s="89" t="s">
        <v>152</v>
      </c>
      <c r="F16" s="1080"/>
      <c r="G16" s="1081"/>
      <c r="H16" s="748" t="str">
        <f t="shared" ref="H16:H26" si="0">IF(O36=9,"（注意！）入力回数が当該月の日数を超えています。再確認してください","")</f>
        <v/>
      </c>
    </row>
    <row r="17" spans="3:16" ht="30" customHeight="1">
      <c r="E17" s="88" t="s">
        <v>764</v>
      </c>
      <c r="F17" s="1080">
        <v>1</v>
      </c>
      <c r="G17" s="1081"/>
      <c r="H17" s="748" t="str">
        <f t="shared" si="0"/>
        <v/>
      </c>
    </row>
    <row r="18" spans="3:16" ht="30" customHeight="1">
      <c r="E18" s="89" t="s">
        <v>153</v>
      </c>
      <c r="F18" s="1080"/>
      <c r="G18" s="1081"/>
      <c r="H18" s="748" t="str">
        <f t="shared" si="0"/>
        <v/>
      </c>
    </row>
    <row r="19" spans="3:16" ht="30" customHeight="1">
      <c r="E19" s="88" t="s">
        <v>154</v>
      </c>
      <c r="F19" s="1080"/>
      <c r="G19" s="1081"/>
      <c r="H19" s="748" t="str">
        <f t="shared" si="0"/>
        <v/>
      </c>
    </row>
    <row r="20" spans="3:16" ht="30" customHeight="1">
      <c r="E20" s="89" t="s">
        <v>155</v>
      </c>
      <c r="F20" s="1080">
        <v>1</v>
      </c>
      <c r="G20" s="1081"/>
      <c r="H20" s="748" t="str">
        <f t="shared" si="0"/>
        <v/>
      </c>
    </row>
    <row r="21" spans="3:16" ht="30" customHeight="1">
      <c r="E21" s="88" t="s">
        <v>746</v>
      </c>
      <c r="F21" s="1080"/>
      <c r="G21" s="1081"/>
      <c r="H21" s="748" t="str">
        <f t="shared" si="0"/>
        <v/>
      </c>
    </row>
    <row r="22" spans="3:16" ht="30" customHeight="1">
      <c r="E22" s="89" t="s">
        <v>157</v>
      </c>
      <c r="F22" s="1080"/>
      <c r="G22" s="1081"/>
      <c r="H22" s="748" t="str">
        <f t="shared" si="0"/>
        <v/>
      </c>
    </row>
    <row r="23" spans="3:16" ht="30" customHeight="1">
      <c r="E23" s="88" t="s">
        <v>158</v>
      </c>
      <c r="F23" s="1080"/>
      <c r="G23" s="1081"/>
      <c r="H23" s="748" t="str">
        <f t="shared" si="0"/>
        <v/>
      </c>
    </row>
    <row r="24" spans="3:16" ht="30" customHeight="1">
      <c r="E24" s="89" t="s">
        <v>159</v>
      </c>
      <c r="F24" s="1080">
        <v>1</v>
      </c>
      <c r="G24" s="1081"/>
      <c r="H24" s="748" t="str">
        <f t="shared" si="0"/>
        <v/>
      </c>
    </row>
    <row r="25" spans="3:16" ht="30" customHeight="1">
      <c r="E25" s="88" t="s">
        <v>160</v>
      </c>
      <c r="F25" s="1080"/>
      <c r="G25" s="1081"/>
      <c r="H25" s="748" t="str">
        <f t="shared" si="0"/>
        <v/>
      </c>
    </row>
    <row r="26" spans="3:16" ht="30" customHeight="1" thickBot="1">
      <c r="E26" s="89" t="s">
        <v>161</v>
      </c>
      <c r="F26" s="1093"/>
      <c r="G26" s="1094"/>
      <c r="H26" s="748" t="str">
        <f t="shared" si="0"/>
        <v/>
      </c>
    </row>
    <row r="27" spans="3:16" ht="30" customHeight="1" thickTop="1" thickBot="1">
      <c r="E27" s="90" t="s">
        <v>96</v>
      </c>
      <c r="F27" s="1091">
        <f>SUM(F15:G26)</f>
        <v>4</v>
      </c>
      <c r="G27" s="1092"/>
      <c r="H27" s="1089" t="str">
        <f>IF(F27&gt;=1,IF(SUM(M9:M11)&gt;=1,"","エラー！！：ア～ウに○印が必要です。"),"")</f>
        <v/>
      </c>
      <c r="I27" s="1103"/>
      <c r="J27" s="1103"/>
      <c r="K27" s="1103"/>
      <c r="L27" s="1103"/>
      <c r="M27" s="1103"/>
      <c r="N27" s="1103"/>
      <c r="O27" s="1103"/>
      <c r="P27" s="1103"/>
    </row>
    <row r="28" spans="3:16" ht="20.25" customHeight="1">
      <c r="C28" s="790" t="s">
        <v>162</v>
      </c>
      <c r="D28" s="1104" t="s">
        <v>837</v>
      </c>
      <c r="E28" s="1105"/>
      <c r="F28" s="1105"/>
      <c r="G28" s="1105"/>
      <c r="H28" s="1105"/>
    </row>
    <row r="29" spans="3:16" ht="15.75" customHeight="1">
      <c r="D29" s="1104" t="s">
        <v>186</v>
      </c>
      <c r="E29" s="1105"/>
      <c r="F29" s="1105"/>
      <c r="G29" s="1105"/>
      <c r="H29" s="1105"/>
    </row>
    <row r="30" spans="3:16" ht="15.75" customHeight="1">
      <c r="D30" s="1104" t="s">
        <v>187</v>
      </c>
      <c r="E30" s="1105"/>
      <c r="F30" s="1105"/>
      <c r="G30" s="1105"/>
      <c r="H30" s="1105"/>
    </row>
    <row r="31" spans="3:16">
      <c r="D31" s="1104" t="s">
        <v>188</v>
      </c>
      <c r="E31" s="1105"/>
      <c r="F31" s="1105"/>
      <c r="G31" s="1105"/>
      <c r="H31" s="1105"/>
    </row>
    <row r="32" spans="3:16">
      <c r="D32" s="1104" t="s">
        <v>189</v>
      </c>
      <c r="E32" s="1105"/>
      <c r="F32" s="1105"/>
      <c r="G32" s="1105"/>
      <c r="H32" s="1105"/>
    </row>
    <row r="34" spans="14:15" ht="18">
      <c r="N34" s="794" t="s">
        <v>841</v>
      </c>
    </row>
    <row r="35" spans="14:15" ht="16.5">
      <c r="N35" s="795" t="s">
        <v>842</v>
      </c>
      <c r="O35" s="796">
        <f>IF(F15&lt;=30,1,9)</f>
        <v>1</v>
      </c>
    </row>
    <row r="36" spans="14:15" ht="16.5">
      <c r="N36" s="795" t="s">
        <v>843</v>
      </c>
      <c r="O36" s="796">
        <f>IF(F16&lt;=31,1,9)</f>
        <v>1</v>
      </c>
    </row>
    <row r="37" spans="14:15" ht="16.5">
      <c r="N37" s="795" t="s">
        <v>844</v>
      </c>
      <c r="O37" s="796">
        <f>IF(F17&lt;=30,1,9)</f>
        <v>1</v>
      </c>
    </row>
    <row r="38" spans="14:15" ht="16.5">
      <c r="N38" s="795" t="s">
        <v>845</v>
      </c>
      <c r="O38" s="796">
        <f>IF(F18&lt;=31,1,9)</f>
        <v>1</v>
      </c>
    </row>
    <row r="39" spans="14:15" ht="16.5">
      <c r="N39" s="795" t="s">
        <v>679</v>
      </c>
      <c r="O39" s="796">
        <f>IF(F19&lt;=31,1,9)</f>
        <v>1</v>
      </c>
    </row>
    <row r="40" spans="14:15" ht="16.5">
      <c r="N40" s="795" t="s">
        <v>680</v>
      </c>
      <c r="O40" s="796">
        <f>IF(F20&lt;=30,1,9)</f>
        <v>1</v>
      </c>
    </row>
    <row r="41" spans="14:15" ht="16.5">
      <c r="N41" s="795" t="s">
        <v>681</v>
      </c>
      <c r="O41" s="796">
        <f>IF(F21&lt;=31,1,9)</f>
        <v>1</v>
      </c>
    </row>
    <row r="42" spans="14:15" ht="16.5">
      <c r="N42" s="795" t="s">
        <v>682</v>
      </c>
      <c r="O42" s="796">
        <f>IF(F22&lt;=30,1,9)</f>
        <v>1</v>
      </c>
    </row>
    <row r="43" spans="14:15" ht="16.5">
      <c r="N43" s="795" t="s">
        <v>683</v>
      </c>
      <c r="O43" s="796">
        <f>IF(F23&lt;=31,1,9)</f>
        <v>1</v>
      </c>
    </row>
    <row r="44" spans="14:15" ht="16.5">
      <c r="N44" s="795" t="s">
        <v>684</v>
      </c>
      <c r="O44" s="796">
        <f>IF(F24&lt;=31,1,9)</f>
        <v>1</v>
      </c>
    </row>
    <row r="45" spans="14:15" ht="16.5">
      <c r="N45" s="795" t="s">
        <v>685</v>
      </c>
      <c r="O45" s="796">
        <f>IF(F25&lt;=28,1,9)</f>
        <v>1</v>
      </c>
    </row>
    <row r="46" spans="14:15" ht="16.5">
      <c r="N46" s="795" t="s">
        <v>686</v>
      </c>
      <c r="O46" s="796">
        <f>IF(F26&lt;=31,1,9)</f>
        <v>1</v>
      </c>
    </row>
  </sheetData>
  <mergeCells count="25">
    <mergeCell ref="H27:P27"/>
    <mergeCell ref="D32:H32"/>
    <mergeCell ref="D28:H28"/>
    <mergeCell ref="D29:H29"/>
    <mergeCell ref="D30:H30"/>
    <mergeCell ref="D31:H31"/>
    <mergeCell ref="F18:G18"/>
    <mergeCell ref="F19:G19"/>
    <mergeCell ref="F20:G20"/>
    <mergeCell ref="F27:G27"/>
    <mergeCell ref="F23:G23"/>
    <mergeCell ref="F24:G24"/>
    <mergeCell ref="F25:G25"/>
    <mergeCell ref="F26:G26"/>
    <mergeCell ref="F21:G21"/>
    <mergeCell ref="F22:G22"/>
    <mergeCell ref="F17:G17"/>
    <mergeCell ref="F15:G15"/>
    <mergeCell ref="F16:G16"/>
    <mergeCell ref="E3:G3"/>
    <mergeCell ref="H5:J5"/>
    <mergeCell ref="H6:J6"/>
    <mergeCell ref="F14:G14"/>
    <mergeCell ref="E11:H11"/>
    <mergeCell ref="D9:J9"/>
  </mergeCells>
  <phoneticPr fontId="24"/>
  <dataValidations xWindow="118" yWindow="372" count="1">
    <dataValidation type="list" allowBlank="1" showInputMessage="1" showErrorMessage="1" error="ドロップダウンリストから選択して下さい。" promptTitle="▼をクリック" prompt="該当分を選択してください。" sqref="C9:C11" xr:uid="{00000000-0002-0000-0C00-000000000000}">
      <formula1>$K9:$L9</formula1>
    </dataValidation>
  </dataValidations>
  <pageMargins left="0.78740157480314965" right="0.35433070866141736" top="0.98425196850393704" bottom="0.62992125984251968" header="0.51181102362204722" footer="0.31496062992125984"/>
  <pageSetup paperSize="9" orientation="portrait" blackAndWhite="1"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O46"/>
  <sheetViews>
    <sheetView view="pageBreakPreview" topLeftCell="A21" zoomScaleNormal="100" zoomScaleSheetLayoutView="100" workbookViewId="0">
      <selection activeCell="D31" sqref="D31:H31"/>
    </sheetView>
  </sheetViews>
  <sheetFormatPr defaultColWidth="9" defaultRowHeight="13"/>
  <cols>
    <col min="1" max="1" width="3.90625" style="55" customWidth="1"/>
    <col min="2" max="2" width="4.08984375" style="55" customWidth="1"/>
    <col min="3" max="3" width="3.90625" style="55" customWidth="1"/>
    <col min="4" max="6" width="13.90625" style="55" customWidth="1"/>
    <col min="7" max="7" width="16.7265625" style="55" customWidth="1"/>
    <col min="8" max="9" width="9" style="55"/>
    <col min="10" max="10" width="4.6328125" style="55" customWidth="1"/>
    <col min="11" max="12" width="4.6328125" style="86" hidden="1" customWidth="1"/>
    <col min="13" max="13" width="8.6328125" style="674" customWidth="1"/>
    <col min="14" max="14" width="21.26953125" style="674" customWidth="1"/>
    <col min="15" max="16384" width="9" style="55"/>
  </cols>
  <sheetData>
    <row r="1" spans="1:14" ht="24" customHeight="1">
      <c r="A1" s="786"/>
      <c r="B1" s="41" t="s">
        <v>98</v>
      </c>
      <c r="C1" s="786"/>
      <c r="D1" s="786"/>
      <c r="E1" s="786"/>
      <c r="F1" s="786"/>
      <c r="G1" s="786"/>
      <c r="H1" s="786"/>
    </row>
    <row r="2" spans="1:14" ht="25.5" customHeight="1">
      <c r="B2" s="55" t="s">
        <v>409</v>
      </c>
    </row>
    <row r="3" spans="1:14" ht="24.75" customHeight="1">
      <c r="D3" s="741"/>
      <c r="E3" s="907" t="s">
        <v>190</v>
      </c>
      <c r="F3" s="1082"/>
      <c r="G3" s="1082"/>
    </row>
    <row r="4" spans="1:14" ht="23.25" customHeight="1">
      <c r="D4" s="741"/>
      <c r="E4" s="787" t="s">
        <v>191</v>
      </c>
      <c r="F4" s="741"/>
    </row>
    <row r="5" spans="1:14" ht="21" customHeight="1">
      <c r="G5" s="59" t="s">
        <v>129</v>
      </c>
      <c r="H5" s="1083" t="str">
        <f>①入力ﾏﾆｭｱﾙ!$D$11</f>
        <v>兵庫県庁病院</v>
      </c>
      <c r="I5" s="1084"/>
      <c r="J5" s="1084"/>
    </row>
    <row r="6" spans="1:14" ht="21" customHeight="1">
      <c r="G6" s="59" t="s">
        <v>130</v>
      </c>
      <c r="H6" s="1083" t="str">
        <f>①入力ﾏﾆｭｱﾙ!$D$22</f>
        <v>なかよし保育園</v>
      </c>
      <c r="I6" s="1084"/>
      <c r="J6" s="1084"/>
    </row>
    <row r="8" spans="1:14" ht="21" customHeight="1">
      <c r="B8" s="85" t="s">
        <v>131</v>
      </c>
      <c r="C8" s="55" t="s">
        <v>192</v>
      </c>
    </row>
    <row r="9" spans="1:14" ht="18.75" customHeight="1">
      <c r="C9" s="686" t="s">
        <v>821</v>
      </c>
      <c r="D9" s="1102" t="s">
        <v>168</v>
      </c>
      <c r="E9" s="1102"/>
      <c r="F9" s="1102"/>
      <c r="G9" s="1102"/>
      <c r="H9" s="1102"/>
      <c r="I9" s="1102"/>
      <c r="J9" s="1102"/>
      <c r="K9" s="86" t="s">
        <v>169</v>
      </c>
      <c r="L9" s="93" t="s">
        <v>170</v>
      </c>
      <c r="M9" s="727">
        <f>IF(C9="㋐",1,0)</f>
        <v>0</v>
      </c>
    </row>
    <row r="10" spans="1:14" ht="21" customHeight="1">
      <c r="C10" s="686" t="s">
        <v>921</v>
      </c>
      <c r="D10" s="55" t="s">
        <v>144</v>
      </c>
      <c r="K10" s="86" t="s">
        <v>171</v>
      </c>
      <c r="L10" s="93" t="s">
        <v>172</v>
      </c>
      <c r="M10" s="727">
        <f>IF(C10="㋑",1,0)</f>
        <v>1</v>
      </c>
    </row>
    <row r="11" spans="1:14" ht="21" customHeight="1">
      <c r="C11" s="686" t="s">
        <v>140</v>
      </c>
      <c r="D11" s="55" t="s">
        <v>148</v>
      </c>
      <c r="E11" s="1078"/>
      <c r="F11" s="1079"/>
      <c r="G11" s="1079"/>
      <c r="H11" s="1079"/>
      <c r="I11" s="55" t="s">
        <v>284</v>
      </c>
      <c r="K11" s="86" t="s">
        <v>285</v>
      </c>
      <c r="L11" s="93" t="s">
        <v>143</v>
      </c>
      <c r="M11" s="727">
        <f>IF(C11="㋒",1,0)</f>
        <v>0</v>
      </c>
    </row>
    <row r="13" spans="1:14" ht="20.25" customHeight="1" thickBot="1">
      <c r="B13" s="85" t="s">
        <v>286</v>
      </c>
      <c r="C13" s="55" t="s">
        <v>193</v>
      </c>
      <c r="F13" s="747" t="str">
        <f>IF(F27&gt;=1,IF(SUM(M9:M11)&gt;=1,"","エラー！！：ア～ウに○印が必要です。"),"")</f>
        <v/>
      </c>
      <c r="M13" s="792" t="s">
        <v>705</v>
      </c>
    </row>
    <row r="14" spans="1:14" ht="30" customHeight="1" thickBot="1">
      <c r="E14" s="87" t="s">
        <v>82</v>
      </c>
      <c r="F14" s="1085" t="s">
        <v>151</v>
      </c>
      <c r="G14" s="1086"/>
      <c r="M14" s="728" t="s">
        <v>654</v>
      </c>
      <c r="N14" s="728" t="s">
        <v>704</v>
      </c>
    </row>
    <row r="15" spans="1:14" ht="30" customHeight="1">
      <c r="E15" s="88" t="s">
        <v>766</v>
      </c>
      <c r="F15" s="1087">
        <v>18</v>
      </c>
      <c r="G15" s="1088"/>
      <c r="H15" s="1106" t="str">
        <f>IF(O35=9,"（注意！）回数＞当該月の日数","")</f>
        <v/>
      </c>
      <c r="I15" s="1103"/>
      <c r="J15" s="1103"/>
      <c r="L15" s="86">
        <f>COUNT(F15)</f>
        <v>1</v>
      </c>
      <c r="M15" s="750">
        <f>COUNTIF(④様式3!T9,"&gt;=1")</f>
        <v>1</v>
      </c>
      <c r="N15" s="751" t="str">
        <f>IF((M15-L15)=0,"ＯＫ","ｴﾗｰ：様式３「児童保育専従職員」と不一致です")</f>
        <v>ＯＫ</v>
      </c>
    </row>
    <row r="16" spans="1:14" ht="30" customHeight="1">
      <c r="E16" s="89" t="s">
        <v>152</v>
      </c>
      <c r="F16" s="1080">
        <v>17</v>
      </c>
      <c r="G16" s="1081"/>
      <c r="H16" s="1106" t="str">
        <f t="shared" ref="H16:H26" si="0">IF(O36=9,"（注意！）回数＞当該月の日数","")</f>
        <v/>
      </c>
      <c r="I16" s="1103"/>
      <c r="J16" s="1103"/>
      <c r="L16" s="86">
        <f t="shared" ref="L16:L26" si="1">COUNT(F16)</f>
        <v>1</v>
      </c>
      <c r="M16" s="750">
        <f>COUNTIF(④様式3!T10,"&gt;=1")</f>
        <v>1</v>
      </c>
      <c r="N16" s="751" t="str">
        <f t="shared" ref="N16:N26" si="2">IF((M16-L16)=0,"ＯＫ","ｴﾗｰ：様式３「児童保育専従職員」と不一致です")</f>
        <v>ＯＫ</v>
      </c>
    </row>
    <row r="17" spans="3:15" ht="30" customHeight="1">
      <c r="E17" s="88" t="s">
        <v>763</v>
      </c>
      <c r="F17" s="1080">
        <v>12</v>
      </c>
      <c r="G17" s="1081"/>
      <c r="H17" s="1106" t="str">
        <f t="shared" si="0"/>
        <v/>
      </c>
      <c r="I17" s="1103"/>
      <c r="J17" s="1103"/>
      <c r="L17" s="86">
        <f t="shared" si="1"/>
        <v>1</v>
      </c>
      <c r="M17" s="750">
        <f>COUNTIF(④様式3!T11,"&gt;=1")</f>
        <v>1</v>
      </c>
      <c r="N17" s="751" t="str">
        <f>IF((M17-L17)=0,"ＯＫ","ｴﾗｰ：様式３「児童保育専従職員」と不一致です")</f>
        <v>ＯＫ</v>
      </c>
    </row>
    <row r="18" spans="3:15" ht="30" customHeight="1">
      <c r="E18" s="89" t="s">
        <v>153</v>
      </c>
      <c r="F18" s="1080">
        <v>16</v>
      </c>
      <c r="G18" s="1081"/>
      <c r="H18" s="1106" t="str">
        <f t="shared" si="0"/>
        <v/>
      </c>
      <c r="I18" s="1103"/>
      <c r="J18" s="1103"/>
      <c r="L18" s="86">
        <f t="shared" si="1"/>
        <v>1</v>
      </c>
      <c r="M18" s="750">
        <f>COUNTIF(④様式3!T12,"&gt;=1")</f>
        <v>1</v>
      </c>
      <c r="N18" s="751" t="str">
        <f t="shared" si="2"/>
        <v>ＯＫ</v>
      </c>
    </row>
    <row r="19" spans="3:15" ht="30" customHeight="1">
      <c r="E19" s="88" t="s">
        <v>154</v>
      </c>
      <c r="F19" s="1080">
        <v>21</v>
      </c>
      <c r="G19" s="1081"/>
      <c r="H19" s="1106" t="str">
        <f t="shared" si="0"/>
        <v/>
      </c>
      <c r="I19" s="1103"/>
      <c r="J19" s="1103"/>
      <c r="L19" s="86">
        <f t="shared" si="1"/>
        <v>1</v>
      </c>
      <c r="M19" s="750">
        <f>COUNTIF(④様式3!T13,"&gt;=1")</f>
        <v>1</v>
      </c>
      <c r="N19" s="751" t="str">
        <f t="shared" si="2"/>
        <v>ＯＫ</v>
      </c>
    </row>
    <row r="20" spans="3:15" ht="30" customHeight="1">
      <c r="E20" s="89" t="s">
        <v>155</v>
      </c>
      <c r="F20" s="1080">
        <v>12</v>
      </c>
      <c r="G20" s="1081"/>
      <c r="H20" s="1106" t="str">
        <f t="shared" si="0"/>
        <v/>
      </c>
      <c r="I20" s="1103"/>
      <c r="J20" s="1103"/>
      <c r="L20" s="86">
        <f t="shared" si="1"/>
        <v>1</v>
      </c>
      <c r="M20" s="750">
        <f>COUNTIF(④様式3!T14,"&gt;=1")</f>
        <v>1</v>
      </c>
      <c r="N20" s="751" t="str">
        <f t="shared" si="2"/>
        <v>ＯＫ</v>
      </c>
    </row>
    <row r="21" spans="3:15" ht="30" customHeight="1">
      <c r="E21" s="88" t="s">
        <v>746</v>
      </c>
      <c r="F21" s="1080">
        <v>11</v>
      </c>
      <c r="G21" s="1081"/>
      <c r="H21" s="1106" t="str">
        <f t="shared" si="0"/>
        <v/>
      </c>
      <c r="I21" s="1103"/>
      <c r="J21" s="1103"/>
      <c r="L21" s="86">
        <f t="shared" si="1"/>
        <v>1</v>
      </c>
      <c r="M21" s="750">
        <f>COUNTIF(④様式3!T15,"&gt;=1")</f>
        <v>1</v>
      </c>
      <c r="N21" s="751" t="str">
        <f t="shared" si="2"/>
        <v>ＯＫ</v>
      </c>
    </row>
    <row r="22" spans="3:15" ht="30" customHeight="1">
      <c r="E22" s="89" t="s">
        <v>157</v>
      </c>
      <c r="F22" s="1080">
        <v>13</v>
      </c>
      <c r="G22" s="1081"/>
      <c r="H22" s="1106" t="str">
        <f t="shared" si="0"/>
        <v/>
      </c>
      <c r="I22" s="1103"/>
      <c r="J22" s="1103"/>
      <c r="L22" s="86">
        <f t="shared" si="1"/>
        <v>1</v>
      </c>
      <c r="M22" s="750">
        <f>COUNTIF(④様式3!T16,"&gt;=1")</f>
        <v>1</v>
      </c>
      <c r="N22" s="751" t="str">
        <f t="shared" si="2"/>
        <v>ＯＫ</v>
      </c>
    </row>
    <row r="23" spans="3:15" ht="30" customHeight="1">
      <c r="E23" s="88" t="s">
        <v>158</v>
      </c>
      <c r="F23" s="1080">
        <v>15</v>
      </c>
      <c r="G23" s="1081"/>
      <c r="H23" s="1106" t="str">
        <f t="shared" si="0"/>
        <v/>
      </c>
      <c r="I23" s="1103"/>
      <c r="J23" s="1103"/>
      <c r="L23" s="86">
        <f t="shared" si="1"/>
        <v>1</v>
      </c>
      <c r="M23" s="750">
        <f>COUNTIF(④様式3!T17,"&gt;=1")</f>
        <v>1</v>
      </c>
      <c r="N23" s="751" t="str">
        <f t="shared" si="2"/>
        <v>ＯＫ</v>
      </c>
    </row>
    <row r="24" spans="3:15" ht="30" customHeight="1">
      <c r="E24" s="89" t="s">
        <v>159</v>
      </c>
      <c r="F24" s="1080">
        <v>15</v>
      </c>
      <c r="G24" s="1081"/>
      <c r="H24" s="1106" t="str">
        <f t="shared" si="0"/>
        <v/>
      </c>
      <c r="I24" s="1103"/>
      <c r="J24" s="1103"/>
      <c r="L24" s="86">
        <f t="shared" si="1"/>
        <v>1</v>
      </c>
      <c r="M24" s="750">
        <f>COUNTIF(④様式3!T18,"&gt;=1")</f>
        <v>1</v>
      </c>
      <c r="N24" s="751" t="str">
        <f t="shared" si="2"/>
        <v>ＯＫ</v>
      </c>
    </row>
    <row r="25" spans="3:15" ht="30" customHeight="1">
      <c r="E25" s="88" t="s">
        <v>160</v>
      </c>
      <c r="F25" s="1080">
        <v>11</v>
      </c>
      <c r="G25" s="1081"/>
      <c r="H25" s="1106" t="str">
        <f t="shared" si="0"/>
        <v/>
      </c>
      <c r="I25" s="1103"/>
      <c r="J25" s="1103"/>
      <c r="L25" s="86">
        <f t="shared" si="1"/>
        <v>1</v>
      </c>
      <c r="M25" s="750">
        <f>COUNTIF(④様式3!T19,"&gt;=1")</f>
        <v>1</v>
      </c>
      <c r="N25" s="751" t="str">
        <f t="shared" si="2"/>
        <v>ＯＫ</v>
      </c>
    </row>
    <row r="26" spans="3:15" ht="30" customHeight="1" thickBot="1">
      <c r="E26" s="89" t="s">
        <v>161</v>
      </c>
      <c r="F26" s="1093">
        <v>16</v>
      </c>
      <c r="G26" s="1094"/>
      <c r="H26" s="1106" t="str">
        <f t="shared" si="0"/>
        <v/>
      </c>
      <c r="I26" s="1103"/>
      <c r="J26" s="1103"/>
      <c r="L26" s="86">
        <f t="shared" si="1"/>
        <v>1</v>
      </c>
      <c r="M26" s="750">
        <f>COUNTIF(④様式3!T20,"&gt;=1")</f>
        <v>1</v>
      </c>
      <c r="N26" s="751" t="str">
        <f t="shared" si="2"/>
        <v>ＯＫ</v>
      </c>
    </row>
    <row r="27" spans="3:15" ht="30" customHeight="1" thickTop="1" thickBot="1">
      <c r="E27" s="90" t="s">
        <v>96</v>
      </c>
      <c r="F27" s="1091">
        <f>SUM(F15:G26)</f>
        <v>177</v>
      </c>
      <c r="G27" s="1092"/>
      <c r="H27" s="1107" t="str">
        <f>IF(F27&gt;=1,IF(SUM(M9:M11)&gt;=1,"","エラー！！：ア～ウに○印が必要です。"),"")</f>
        <v/>
      </c>
      <c r="I27" s="1108"/>
      <c r="J27" s="1108"/>
      <c r="M27" s="752">
        <f>COUNTIF(M15:M26,"&gt;=1")</f>
        <v>12</v>
      </c>
      <c r="N27" s="753" t="s">
        <v>706</v>
      </c>
    </row>
    <row r="28" spans="3:15" ht="20.25" customHeight="1">
      <c r="C28" s="790" t="s">
        <v>162</v>
      </c>
      <c r="D28" s="1104" t="s">
        <v>838</v>
      </c>
      <c r="E28" s="1105"/>
      <c r="F28" s="1105"/>
      <c r="G28" s="1105"/>
      <c r="H28" s="1105"/>
      <c r="M28" s="754">
        <f>COUNT(F15:G26)</f>
        <v>12</v>
      </c>
      <c r="N28" s="755" t="s">
        <v>707</v>
      </c>
    </row>
    <row r="29" spans="3:15" ht="15.75" customHeight="1">
      <c r="D29" s="1104" t="s">
        <v>474</v>
      </c>
      <c r="E29" s="1105"/>
      <c r="F29" s="1105"/>
      <c r="G29" s="1105"/>
      <c r="H29" s="1105"/>
      <c r="M29" s="1099"/>
      <c r="N29" s="1100"/>
      <c r="O29" s="439"/>
    </row>
    <row r="30" spans="3:15" ht="15.75" customHeight="1">
      <c r="D30" s="1104" t="s">
        <v>194</v>
      </c>
      <c r="E30" s="1105"/>
      <c r="F30" s="1105"/>
      <c r="G30" s="1105"/>
      <c r="H30" s="1105"/>
    </row>
    <row r="31" spans="3:15">
      <c r="D31" s="1104" t="s">
        <v>195</v>
      </c>
      <c r="E31" s="1105"/>
      <c r="F31" s="1105"/>
      <c r="G31" s="1105"/>
      <c r="H31" s="1105"/>
    </row>
    <row r="32" spans="3:15">
      <c r="D32" s="1104"/>
      <c r="E32" s="1105"/>
      <c r="F32" s="1105"/>
      <c r="G32" s="1105"/>
      <c r="H32" s="1105"/>
    </row>
    <row r="34" spans="13:15" ht="18">
      <c r="M34" s="793"/>
      <c r="N34" s="794" t="s">
        <v>841</v>
      </c>
    </row>
    <row r="35" spans="13:15" ht="16.5">
      <c r="N35" s="795" t="s">
        <v>842</v>
      </c>
      <c r="O35" s="796">
        <f>IF(F15&lt;=30,1,9)</f>
        <v>1</v>
      </c>
    </row>
    <row r="36" spans="13:15" ht="16.5">
      <c r="N36" s="795" t="s">
        <v>843</v>
      </c>
      <c r="O36" s="796">
        <f>IF(F16&lt;=31,1,9)</f>
        <v>1</v>
      </c>
    </row>
    <row r="37" spans="13:15" ht="16.5">
      <c r="N37" s="795" t="s">
        <v>844</v>
      </c>
      <c r="O37" s="796">
        <f>IF(F17&lt;=30,1,9)</f>
        <v>1</v>
      </c>
    </row>
    <row r="38" spans="13:15" ht="16.5">
      <c r="N38" s="795" t="s">
        <v>845</v>
      </c>
      <c r="O38" s="796">
        <f>IF(F18&lt;=31,1,9)</f>
        <v>1</v>
      </c>
    </row>
    <row r="39" spans="13:15" ht="16.5">
      <c r="N39" s="795" t="s">
        <v>679</v>
      </c>
      <c r="O39" s="796">
        <f>IF(F19&lt;=31,1,9)</f>
        <v>1</v>
      </c>
    </row>
    <row r="40" spans="13:15" ht="16.5">
      <c r="N40" s="795" t="s">
        <v>680</v>
      </c>
      <c r="O40" s="796">
        <f>IF(F20&lt;=30,1,9)</f>
        <v>1</v>
      </c>
    </row>
    <row r="41" spans="13:15" ht="16.5">
      <c r="N41" s="795" t="s">
        <v>681</v>
      </c>
      <c r="O41" s="796">
        <f>IF(F21&lt;=31,1,9)</f>
        <v>1</v>
      </c>
    </row>
    <row r="42" spans="13:15" ht="16.5">
      <c r="N42" s="795" t="s">
        <v>682</v>
      </c>
      <c r="O42" s="796">
        <f>IF(F22&lt;=30,1,9)</f>
        <v>1</v>
      </c>
    </row>
    <row r="43" spans="13:15" ht="16.5">
      <c r="N43" s="795" t="s">
        <v>683</v>
      </c>
      <c r="O43" s="796">
        <f>IF(F23&lt;=31,1,9)</f>
        <v>1</v>
      </c>
    </row>
    <row r="44" spans="13:15" ht="16.5">
      <c r="N44" s="795" t="s">
        <v>684</v>
      </c>
      <c r="O44" s="796">
        <f>IF(F24&lt;=31,1,9)</f>
        <v>1</v>
      </c>
    </row>
    <row r="45" spans="13:15" ht="16.5">
      <c r="N45" s="795" t="s">
        <v>685</v>
      </c>
      <c r="O45" s="796">
        <f>IF(F25&lt;=28,1,9)</f>
        <v>1</v>
      </c>
    </row>
    <row r="46" spans="13:15" ht="16.5">
      <c r="N46" s="795" t="s">
        <v>686</v>
      </c>
      <c r="O46" s="796">
        <f>IF(F26&lt;=31,1,9)</f>
        <v>1</v>
      </c>
    </row>
  </sheetData>
  <mergeCells count="38">
    <mergeCell ref="M29:N29"/>
    <mergeCell ref="F27:G27"/>
    <mergeCell ref="D32:H32"/>
    <mergeCell ref="D28:H28"/>
    <mergeCell ref="D29:H29"/>
    <mergeCell ref="D30:H30"/>
    <mergeCell ref="D31:H31"/>
    <mergeCell ref="H27:J27"/>
    <mergeCell ref="F23:G23"/>
    <mergeCell ref="F24:G24"/>
    <mergeCell ref="F25:G25"/>
    <mergeCell ref="F26:G26"/>
    <mergeCell ref="F15:G15"/>
    <mergeCell ref="F16:G16"/>
    <mergeCell ref="F17:G17"/>
    <mergeCell ref="F18:G18"/>
    <mergeCell ref="F19:G19"/>
    <mergeCell ref="F20:G20"/>
    <mergeCell ref="F21:G21"/>
    <mergeCell ref="F22:G22"/>
    <mergeCell ref="E3:G3"/>
    <mergeCell ref="H5:J5"/>
    <mergeCell ref="H6:J6"/>
    <mergeCell ref="F14:G14"/>
    <mergeCell ref="E11:H11"/>
    <mergeCell ref="D9:J9"/>
    <mergeCell ref="H15:J15"/>
    <mergeCell ref="H16:J16"/>
    <mergeCell ref="H17:J17"/>
    <mergeCell ref="H18:J18"/>
    <mergeCell ref="H19:J19"/>
    <mergeCell ref="H25:J25"/>
    <mergeCell ref="H26:J26"/>
    <mergeCell ref="H20:J20"/>
    <mergeCell ref="H21:J21"/>
    <mergeCell ref="H22:J22"/>
    <mergeCell ref="H23:J23"/>
    <mergeCell ref="H24:J24"/>
  </mergeCells>
  <phoneticPr fontId="24"/>
  <dataValidations xWindow="118" yWindow="372" count="1">
    <dataValidation type="list" allowBlank="1" showInputMessage="1" showErrorMessage="1" error="ドロップダウンリストから選択して下さい。" promptTitle="▼をクリック" prompt="該当分を選択してください。" sqref="C9:C11" xr:uid="{00000000-0002-0000-0D00-000000000000}">
      <formula1>$K9:$L9</formula1>
    </dataValidation>
  </dataValidations>
  <pageMargins left="0.78740157480314965" right="0.35433070866141736" top="0.98425196850393704" bottom="0.62992125984251968" header="0.51181102362204722" footer="0.31496062992125984"/>
  <pageSetup paperSize="9" orientation="portrait" blackAndWhite="1"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Q33"/>
  <sheetViews>
    <sheetView view="pageBreakPreview" topLeftCell="A21" zoomScaleNormal="100" zoomScaleSheetLayoutView="100" workbookViewId="0">
      <selection activeCell="N13" sqref="N13"/>
    </sheetView>
  </sheetViews>
  <sheetFormatPr defaultColWidth="9" defaultRowHeight="13"/>
  <cols>
    <col min="1" max="1" width="3.90625" style="55" customWidth="1"/>
    <col min="2" max="2" width="4.08984375" style="55" customWidth="1"/>
    <col min="3" max="3" width="3.90625" style="55" customWidth="1"/>
    <col min="4" max="6" width="13.90625" style="55" customWidth="1"/>
    <col min="7" max="7" width="16.7265625" style="55" customWidth="1"/>
    <col min="8" max="8" width="10.453125" style="55" customWidth="1"/>
    <col min="9" max="9" width="9" style="55"/>
    <col min="10" max="10" width="4.6328125" style="55" customWidth="1"/>
    <col min="11" max="12" width="4.6328125" style="86" customWidth="1"/>
    <col min="13" max="13" width="4.6328125" style="729" customWidth="1"/>
    <col min="14" max="14" width="8.6328125" style="674" customWidth="1"/>
    <col min="15" max="15" width="9" style="674"/>
    <col min="16" max="16384" width="9" style="55"/>
  </cols>
  <sheetData>
    <row r="1" spans="1:17" ht="24" customHeight="1">
      <c r="A1" s="786"/>
      <c r="B1" s="41" t="s">
        <v>98</v>
      </c>
      <c r="C1" s="786"/>
      <c r="D1" s="786"/>
      <c r="E1" s="786"/>
      <c r="F1" s="786"/>
      <c r="G1" s="786"/>
      <c r="H1" s="786"/>
    </row>
    <row r="2" spans="1:17" ht="25.5" customHeight="1">
      <c r="B2" s="55" t="s">
        <v>410</v>
      </c>
    </row>
    <row r="3" spans="1:17" ht="24.75" customHeight="1">
      <c r="D3" s="741"/>
      <c r="E3" s="907" t="s">
        <v>196</v>
      </c>
      <c r="F3" s="1082"/>
      <c r="G3" s="1082"/>
    </row>
    <row r="4" spans="1:17" ht="23.25" customHeight="1">
      <c r="D4" s="741"/>
      <c r="E4" s="787" t="s">
        <v>197</v>
      </c>
      <c r="F4" s="741"/>
    </row>
    <row r="5" spans="1:17" ht="21" customHeight="1">
      <c r="G5" s="59" t="s">
        <v>129</v>
      </c>
      <c r="H5" s="1083" t="str">
        <f>①入力ﾏﾆｭｱﾙ!$D$11</f>
        <v>兵庫県庁病院</v>
      </c>
      <c r="I5" s="1084"/>
      <c r="J5" s="1084"/>
    </row>
    <row r="6" spans="1:17" ht="21" customHeight="1">
      <c r="G6" s="59" t="s">
        <v>130</v>
      </c>
      <c r="H6" s="1083" t="str">
        <f>①入力ﾏﾆｭｱﾙ!$D$22</f>
        <v>なかよし保育園</v>
      </c>
      <c r="I6" s="1084"/>
      <c r="J6" s="1084"/>
    </row>
    <row r="8" spans="1:17" ht="21" customHeight="1">
      <c r="B8" s="85" t="s">
        <v>131</v>
      </c>
      <c r="C8" s="55" t="s">
        <v>198</v>
      </c>
    </row>
    <row r="9" spans="1:17" ht="18.75" customHeight="1">
      <c r="C9" s="686" t="s">
        <v>920</v>
      </c>
      <c r="D9" s="1102" t="s">
        <v>199</v>
      </c>
      <c r="E9" s="1102"/>
      <c r="F9" s="1102"/>
      <c r="G9" s="1102"/>
      <c r="H9" s="1102"/>
      <c r="I9" s="1102"/>
      <c r="J9" s="1102"/>
      <c r="K9" s="86" t="s">
        <v>200</v>
      </c>
      <c r="L9" s="93" t="s">
        <v>201</v>
      </c>
      <c r="M9" s="740"/>
      <c r="N9" s="727">
        <f>IF(C9="㋐",1,0)</f>
        <v>1</v>
      </c>
    </row>
    <row r="10" spans="1:17" ht="21" customHeight="1">
      <c r="C10" s="686" t="s">
        <v>136</v>
      </c>
      <c r="D10" s="55" t="s">
        <v>144</v>
      </c>
      <c r="K10" s="86" t="s">
        <v>171</v>
      </c>
      <c r="L10" s="93" t="s">
        <v>172</v>
      </c>
      <c r="M10" s="740"/>
      <c r="N10" s="727">
        <f>IF(C10="㋑",1,0)</f>
        <v>0</v>
      </c>
    </row>
    <row r="11" spans="1:17" ht="21" customHeight="1">
      <c r="C11" s="686" t="s">
        <v>140</v>
      </c>
      <c r="D11" s="55" t="s">
        <v>148</v>
      </c>
      <c r="E11" s="1078"/>
      <c r="F11" s="1079"/>
      <c r="G11" s="1079"/>
      <c r="H11" s="1079"/>
      <c r="I11" s="55" t="s">
        <v>287</v>
      </c>
      <c r="K11" s="86" t="s">
        <v>288</v>
      </c>
      <c r="L11" s="93" t="s">
        <v>143</v>
      </c>
      <c r="M11" s="740"/>
      <c r="N11" s="727">
        <f>IF(C11="㋒",1,0)</f>
        <v>0</v>
      </c>
    </row>
    <row r="13" spans="1:17" ht="20.25" customHeight="1" thickBot="1">
      <c r="B13" s="85" t="s">
        <v>289</v>
      </c>
      <c r="C13" s="55" t="s">
        <v>202</v>
      </c>
      <c r="F13" s="747" t="str">
        <f>IF(F27&gt;=1,IF(SUM(N9:N11)&gt;=1,"","エラー！！：ア～ウに○印が必要です。"),"")</f>
        <v/>
      </c>
      <c r="N13" s="749" t="s">
        <v>929</v>
      </c>
      <c r="O13" s="788"/>
    </row>
    <row r="14" spans="1:17" ht="30" customHeight="1" thickBot="1">
      <c r="E14" s="87" t="s">
        <v>82</v>
      </c>
      <c r="F14" s="1085" t="s">
        <v>151</v>
      </c>
      <c r="G14" s="1086"/>
      <c r="N14" s="765" t="s">
        <v>747</v>
      </c>
      <c r="O14" s="788"/>
    </row>
    <row r="15" spans="1:17" ht="30" customHeight="1">
      <c r="E15" s="88" t="s">
        <v>766</v>
      </c>
      <c r="F15" s="1113">
        <v>5</v>
      </c>
      <c r="G15" s="1114"/>
      <c r="N15" s="757">
        <v>5</v>
      </c>
      <c r="O15" s="756" t="str">
        <f t="shared" ref="O15:O26" si="0">IF(F15&gt;N15,"エラー！！：休日数を超過","ＯＫ")</f>
        <v>ＯＫ</v>
      </c>
      <c r="Q15" s="694"/>
    </row>
    <row r="16" spans="1:17" ht="30" customHeight="1">
      <c r="E16" s="89" t="s">
        <v>152</v>
      </c>
      <c r="F16" s="1109">
        <v>7</v>
      </c>
      <c r="G16" s="1110"/>
      <c r="N16" s="757">
        <v>8</v>
      </c>
      <c r="O16" s="756" t="str">
        <f t="shared" si="0"/>
        <v>ＯＫ</v>
      </c>
      <c r="Q16" s="694"/>
    </row>
    <row r="17" spans="3:17" ht="30" customHeight="1">
      <c r="E17" s="88" t="s">
        <v>762</v>
      </c>
      <c r="F17" s="1109">
        <v>4</v>
      </c>
      <c r="G17" s="1110"/>
      <c r="N17" s="757">
        <v>4</v>
      </c>
      <c r="O17" s="756" t="str">
        <f t="shared" si="0"/>
        <v>ＯＫ</v>
      </c>
    </row>
    <row r="18" spans="3:17" ht="30" customHeight="1">
      <c r="E18" s="89" t="s">
        <v>759</v>
      </c>
      <c r="F18" s="1109">
        <v>5</v>
      </c>
      <c r="G18" s="1110"/>
      <c r="N18" s="757">
        <v>5</v>
      </c>
      <c r="O18" s="756" t="str">
        <f t="shared" si="0"/>
        <v>ＯＫ</v>
      </c>
    </row>
    <row r="19" spans="3:17" ht="30" customHeight="1">
      <c r="E19" s="88" t="s">
        <v>760</v>
      </c>
      <c r="F19" s="1109">
        <v>5</v>
      </c>
      <c r="G19" s="1110"/>
      <c r="N19" s="757">
        <v>6</v>
      </c>
      <c r="O19" s="756" t="str">
        <f t="shared" si="0"/>
        <v>ＯＫ</v>
      </c>
    </row>
    <row r="20" spans="3:17" ht="30" customHeight="1">
      <c r="E20" s="89" t="s">
        <v>761</v>
      </c>
      <c r="F20" s="1109">
        <v>6</v>
      </c>
      <c r="G20" s="1110"/>
      <c r="N20" s="757">
        <v>7</v>
      </c>
      <c r="O20" s="756" t="str">
        <f t="shared" si="0"/>
        <v>ＯＫ</v>
      </c>
    </row>
    <row r="21" spans="3:17" ht="30" customHeight="1">
      <c r="E21" s="88" t="s">
        <v>746</v>
      </c>
      <c r="F21" s="1109">
        <v>5</v>
      </c>
      <c r="G21" s="1110"/>
      <c r="N21" s="757">
        <v>5</v>
      </c>
      <c r="O21" s="756" t="str">
        <f t="shared" si="0"/>
        <v>ＯＫ</v>
      </c>
    </row>
    <row r="22" spans="3:17" ht="30" customHeight="1">
      <c r="E22" s="89" t="s">
        <v>157</v>
      </c>
      <c r="F22" s="1109">
        <v>6</v>
      </c>
      <c r="G22" s="1110"/>
      <c r="N22" s="757">
        <v>7</v>
      </c>
      <c r="O22" s="756" t="str">
        <f t="shared" si="0"/>
        <v>ＯＫ</v>
      </c>
    </row>
    <row r="23" spans="3:17" ht="30" customHeight="1">
      <c r="E23" s="88" t="s">
        <v>158</v>
      </c>
      <c r="F23" s="1109">
        <v>7</v>
      </c>
      <c r="G23" s="1110"/>
      <c r="N23" s="757">
        <v>7</v>
      </c>
      <c r="O23" s="756" t="str">
        <f t="shared" si="0"/>
        <v>ＯＫ</v>
      </c>
    </row>
    <row r="24" spans="3:17" ht="30" customHeight="1">
      <c r="E24" s="89" t="s">
        <v>159</v>
      </c>
      <c r="F24" s="1109">
        <v>7</v>
      </c>
      <c r="G24" s="1110"/>
      <c r="N24" s="757">
        <v>8</v>
      </c>
      <c r="O24" s="756" t="str">
        <f t="shared" si="0"/>
        <v>ＯＫ</v>
      </c>
    </row>
    <row r="25" spans="3:17" ht="30" customHeight="1">
      <c r="E25" s="88" t="s">
        <v>160</v>
      </c>
      <c r="F25" s="1109">
        <v>6</v>
      </c>
      <c r="G25" s="1110"/>
      <c r="N25" s="757">
        <v>6</v>
      </c>
      <c r="O25" s="756" t="str">
        <f t="shared" si="0"/>
        <v>ＯＫ</v>
      </c>
    </row>
    <row r="26" spans="3:17" ht="30" customHeight="1" thickBot="1">
      <c r="E26" s="89" t="s">
        <v>161</v>
      </c>
      <c r="F26" s="1111">
        <v>5</v>
      </c>
      <c r="G26" s="1112"/>
      <c r="N26" s="757">
        <v>5</v>
      </c>
      <c r="O26" s="756" t="str">
        <f t="shared" si="0"/>
        <v>ＯＫ</v>
      </c>
      <c r="Q26" s="694"/>
    </row>
    <row r="27" spans="3:17" ht="30" customHeight="1" thickTop="1" thickBot="1">
      <c r="E27" s="90" t="s">
        <v>96</v>
      </c>
      <c r="F27" s="1091">
        <f>SUM(F15:G26)</f>
        <v>68</v>
      </c>
      <c r="G27" s="1092"/>
      <c r="H27" s="747" t="str">
        <f>IF(F27&gt;=1,IF(SUM(N9:N11)&gt;=1,"","エラー！！：ア～ウに○印が必要です。"),"")</f>
        <v/>
      </c>
      <c r="N27" s="766">
        <f>SUM(N15:N26)</f>
        <v>73</v>
      </c>
      <c r="O27" s="789"/>
      <c r="P27" s="789"/>
      <c r="Q27" s="693"/>
    </row>
    <row r="28" spans="3:17" ht="20.25" customHeight="1">
      <c r="C28" s="790" t="s">
        <v>162</v>
      </c>
      <c r="D28" s="1104" t="s">
        <v>203</v>
      </c>
      <c r="E28" s="1105"/>
      <c r="F28" s="1105"/>
      <c r="G28" s="1105"/>
      <c r="H28" s="1105"/>
    </row>
    <row r="29" spans="3:17" ht="16" customHeight="1">
      <c r="C29" s="790"/>
      <c r="D29" s="235" t="s">
        <v>640</v>
      </c>
      <c r="E29" s="791"/>
      <c r="F29" s="791"/>
      <c r="G29" s="791"/>
      <c r="H29" s="791"/>
    </row>
    <row r="30" spans="3:17" ht="15.75" customHeight="1">
      <c r="D30" s="1104"/>
      <c r="E30" s="1105"/>
      <c r="F30" s="1105"/>
      <c r="G30" s="1105"/>
      <c r="H30" s="1105"/>
    </row>
    <row r="31" spans="3:17" ht="15.75" customHeight="1">
      <c r="D31" s="1104"/>
      <c r="E31" s="1105"/>
      <c r="F31" s="1105"/>
      <c r="G31" s="1105"/>
      <c r="H31" s="1105"/>
    </row>
    <row r="32" spans="3:17">
      <c r="D32" s="1104"/>
      <c r="E32" s="1105"/>
      <c r="F32" s="1105"/>
      <c r="G32" s="1105"/>
      <c r="H32" s="1105"/>
    </row>
    <row r="33" spans="4:8">
      <c r="D33" s="1104"/>
      <c r="E33" s="1105"/>
      <c r="F33" s="1105"/>
      <c r="G33" s="1105"/>
      <c r="H33" s="1105"/>
    </row>
  </sheetData>
  <mergeCells count="24">
    <mergeCell ref="F23:G23"/>
    <mergeCell ref="E3:G3"/>
    <mergeCell ref="H5:J5"/>
    <mergeCell ref="H6:J6"/>
    <mergeCell ref="F14:G14"/>
    <mergeCell ref="E11:H11"/>
    <mergeCell ref="D9:J9"/>
    <mergeCell ref="F19:G19"/>
    <mergeCell ref="F20:G20"/>
    <mergeCell ref="F21:G21"/>
    <mergeCell ref="F22:G22"/>
    <mergeCell ref="F15:G15"/>
    <mergeCell ref="F16:G16"/>
    <mergeCell ref="F17:G17"/>
    <mergeCell ref="F18:G18"/>
    <mergeCell ref="F24:G24"/>
    <mergeCell ref="F25:G25"/>
    <mergeCell ref="F26:G26"/>
    <mergeCell ref="F27:G27"/>
    <mergeCell ref="D33:H33"/>
    <mergeCell ref="D28:H28"/>
    <mergeCell ref="D30:H30"/>
    <mergeCell ref="D31:H31"/>
    <mergeCell ref="D32:H32"/>
  </mergeCells>
  <phoneticPr fontId="24"/>
  <dataValidations xWindow="118" yWindow="372" count="1">
    <dataValidation type="list" allowBlank="1" showInputMessage="1" showErrorMessage="1" error="ドロップダウンリストから選択して下さい。" promptTitle="▼をクリック" prompt="該当分を選択してください。" sqref="C9:C11" xr:uid="{00000000-0002-0000-0E00-000000000000}">
      <formula1>$K9:$L9</formula1>
    </dataValidation>
  </dataValidations>
  <pageMargins left="0.78740157480314965" right="0.35433070866141736" top="0.98425196850393704" bottom="0.62992125984251968" header="0.51181102362204722" footer="0.31496062992125984"/>
  <pageSetup paperSize="9" orientation="portrait" blackAndWhite="1" r:id="rId1"/>
  <headerFooter alignWithMargins="0"/>
  <ignoredErrors>
    <ignoredError sqref="B8:B13" numberStoredAsText="1"/>
  </ignoredError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L56"/>
  <sheetViews>
    <sheetView view="pageBreakPreview" topLeftCell="A12" zoomScale="110" zoomScaleNormal="120" zoomScaleSheetLayoutView="110" workbookViewId="0">
      <selection activeCell="B23" sqref="B23"/>
    </sheetView>
  </sheetViews>
  <sheetFormatPr defaultRowHeight="13"/>
  <cols>
    <col min="1" max="1" width="2.26953125" customWidth="1"/>
    <col min="2" max="2" width="12.7265625" customWidth="1"/>
    <col min="3" max="3" width="10.7265625" customWidth="1"/>
    <col min="4" max="4" width="27.6328125" customWidth="1"/>
    <col min="5" max="7" width="9.26953125" customWidth="1"/>
    <col min="8" max="8" width="8" customWidth="1"/>
    <col min="9" max="9" width="4.6328125" customWidth="1"/>
    <col min="10" max="11" width="9.26953125" customWidth="1"/>
  </cols>
  <sheetData>
    <row r="1" spans="2:4" ht="24.75" customHeight="1">
      <c r="B1" s="14" t="s">
        <v>86</v>
      </c>
      <c r="C1" s="47"/>
      <c r="D1" s="47"/>
    </row>
    <row r="2" spans="2:4" ht="24.75" customHeight="1">
      <c r="B2" s="14"/>
      <c r="C2" s="47"/>
      <c r="D2" s="47"/>
    </row>
    <row r="3" spans="2:4" ht="25.5" customHeight="1">
      <c r="B3" s="818" t="str">
        <f>"令和"&amp;"６年度病院内保育施設設置病院の決算状況"</f>
        <v>令和６年度病院内保育施設設置病院の決算状況</v>
      </c>
      <c r="C3" s="47"/>
      <c r="D3" s="47"/>
    </row>
    <row r="5" spans="2:4" ht="15.75" customHeight="1">
      <c r="B5" s="47"/>
      <c r="C5" s="47"/>
      <c r="D5" s="203" t="s">
        <v>416</v>
      </c>
    </row>
    <row r="6" spans="2:4" ht="20.149999999999999" customHeight="1">
      <c r="B6" s="1115" t="s">
        <v>417</v>
      </c>
      <c r="C6" s="1115"/>
      <c r="D6" s="204" t="str">
        <f>①入力ﾏﾆｭｱﾙ!D11</f>
        <v>兵庫県庁病院</v>
      </c>
    </row>
    <row r="7" spans="2:4" ht="20.149999999999999" customHeight="1">
      <c r="B7" s="1116" t="s">
        <v>8</v>
      </c>
      <c r="C7" s="1116"/>
      <c r="D7" s="205" t="str">
        <f>①入力ﾏﾆｭｱﾙ!D18</f>
        <v>医療法人</v>
      </c>
    </row>
    <row r="8" spans="2:4" ht="20.149999999999999" customHeight="1">
      <c r="B8" s="1117" t="s">
        <v>418</v>
      </c>
      <c r="C8" s="667" t="s">
        <v>419</v>
      </c>
      <c r="D8" s="814">
        <v>6274409117</v>
      </c>
    </row>
    <row r="9" spans="2:4" ht="20.149999999999999" customHeight="1">
      <c r="B9" s="1117"/>
      <c r="C9" s="667" t="s">
        <v>420</v>
      </c>
      <c r="D9" s="814">
        <v>171895771</v>
      </c>
    </row>
    <row r="10" spans="2:4" ht="20.149999999999999" customHeight="1">
      <c r="B10" s="1117"/>
      <c r="C10" s="667" t="s">
        <v>421</v>
      </c>
      <c r="D10" s="814">
        <v>100101</v>
      </c>
    </row>
    <row r="11" spans="2:4" ht="20.149999999999999" customHeight="1">
      <c r="B11" s="1117"/>
      <c r="C11" s="667" t="s">
        <v>422</v>
      </c>
      <c r="D11" s="743">
        <f>SUM(D8:D10)</f>
        <v>6446404989</v>
      </c>
    </row>
    <row r="12" spans="2:4" ht="20.149999999999999" customHeight="1">
      <c r="B12" s="1117" t="s">
        <v>423</v>
      </c>
      <c r="C12" s="667" t="s">
        <v>424</v>
      </c>
      <c r="D12" s="814">
        <v>6167182268</v>
      </c>
    </row>
    <row r="13" spans="2:4" ht="20.149999999999999" customHeight="1">
      <c r="B13" s="1117"/>
      <c r="C13" s="667" t="s">
        <v>425</v>
      </c>
      <c r="D13" s="814">
        <v>149071411</v>
      </c>
    </row>
    <row r="14" spans="2:4" ht="20.149999999999999" customHeight="1">
      <c r="B14" s="1117"/>
      <c r="C14" s="667" t="s">
        <v>426</v>
      </c>
      <c r="D14" s="814">
        <v>1129345</v>
      </c>
    </row>
    <row r="15" spans="2:4" ht="20.149999999999999" customHeight="1">
      <c r="B15" s="1117"/>
      <c r="C15" s="667" t="s">
        <v>427</v>
      </c>
      <c r="D15" s="743">
        <f>SUM(D12:D14)</f>
        <v>6317383024</v>
      </c>
    </row>
    <row r="16" spans="2:4" ht="20.149999999999999" customHeight="1">
      <c r="B16" s="1118" t="s">
        <v>927</v>
      </c>
      <c r="C16" s="1117"/>
      <c r="D16" s="743">
        <f>D11-D15</f>
        <v>129021965</v>
      </c>
    </row>
    <row r="18" spans="1:6" ht="12.75" customHeight="1">
      <c r="A18" s="47"/>
      <c r="B18" s="206" t="s">
        <v>97</v>
      </c>
      <c r="C18" s="47"/>
      <c r="D18" s="47"/>
      <c r="E18" s="47"/>
      <c r="F18" s="47"/>
    </row>
    <row r="19" spans="1:6" ht="16" customHeight="1">
      <c r="A19" s="723" t="s">
        <v>928</v>
      </c>
      <c r="B19" s="207"/>
      <c r="C19" s="258"/>
      <c r="D19" s="258"/>
      <c r="E19" s="258"/>
      <c r="F19" s="47"/>
    </row>
    <row r="20" spans="1:6" ht="16" customHeight="1">
      <c r="A20" s="724" t="s">
        <v>832</v>
      </c>
      <c r="B20" s="47"/>
      <c r="C20" s="47"/>
      <c r="D20" s="47"/>
      <c r="E20" s="47"/>
      <c r="F20" s="47"/>
    </row>
    <row r="21" spans="1:6" ht="16" customHeight="1">
      <c r="A21" s="725" t="s">
        <v>833</v>
      </c>
      <c r="B21" s="47"/>
      <c r="C21" s="47"/>
      <c r="D21" s="47"/>
      <c r="E21" s="47"/>
      <c r="F21" s="47"/>
    </row>
    <row r="22" spans="1:6" ht="16" customHeight="1">
      <c r="A22" s="725" t="s">
        <v>834</v>
      </c>
      <c r="B22" s="47"/>
      <c r="C22" s="47"/>
      <c r="D22" s="47"/>
      <c r="E22" s="47"/>
      <c r="F22" s="47"/>
    </row>
    <row r="23" spans="1:6" ht="16" customHeight="1">
      <c r="A23" s="726" t="s">
        <v>835</v>
      </c>
      <c r="B23" s="47"/>
      <c r="C23" s="47"/>
      <c r="D23" s="47"/>
      <c r="E23" s="47"/>
      <c r="F23" s="47"/>
    </row>
    <row r="24" spans="1:6" hidden="1">
      <c r="A24" s="47"/>
      <c r="B24" s="47"/>
      <c r="C24" s="47"/>
      <c r="D24" s="47"/>
      <c r="E24" s="47"/>
      <c r="F24" s="47"/>
    </row>
    <row r="25" spans="1:6" hidden="1">
      <c r="A25" s="207" t="s">
        <v>428</v>
      </c>
      <c r="B25" s="47"/>
      <c r="C25" s="208"/>
      <c r="D25" s="208"/>
      <c r="E25" s="208"/>
      <c r="F25" s="209"/>
    </row>
    <row r="26" spans="1:6" hidden="1">
      <c r="A26" s="47"/>
      <c r="B26" s="203" t="s">
        <v>429</v>
      </c>
      <c r="C26" s="208"/>
      <c r="D26" s="208"/>
      <c r="E26" s="208"/>
      <c r="F26" s="209"/>
    </row>
    <row r="27" spans="1:6" s="210" customFormat="1" ht="22" hidden="1">
      <c r="C27" s="211" t="s">
        <v>430</v>
      </c>
      <c r="D27" s="212" t="s">
        <v>431</v>
      </c>
      <c r="E27" s="213" t="s">
        <v>432</v>
      </c>
      <c r="F27" s="214"/>
    </row>
    <row r="28" spans="1:6" hidden="1">
      <c r="A28" s="47"/>
      <c r="B28" s="47"/>
      <c r="C28" s="215" t="e">
        <v>#REF!</v>
      </c>
      <c r="D28" s="216">
        <v>3.4</v>
      </c>
      <c r="E28" s="217" t="e">
        <f>ROUND(C28/D28,1)</f>
        <v>#REF!</v>
      </c>
      <c r="F28" s="209" t="s">
        <v>433</v>
      </c>
    </row>
    <row r="29" spans="1:6" s="210" customFormat="1" ht="22.5" hidden="1" thickBot="1">
      <c r="B29" s="218" t="s">
        <v>434</v>
      </c>
      <c r="C29" s="212" t="s">
        <v>435</v>
      </c>
      <c r="D29" s="219" t="s">
        <v>436</v>
      </c>
      <c r="E29" s="220" t="s">
        <v>437</v>
      </c>
      <c r="F29" s="214" t="s">
        <v>438</v>
      </c>
    </row>
    <row r="30" spans="1:6" ht="13.5" hidden="1" thickBot="1">
      <c r="A30" s="47"/>
      <c r="B30" s="221" t="e">
        <f>$E$28</f>
        <v>#REF!</v>
      </c>
      <c r="C30" s="222">
        <v>3210000</v>
      </c>
      <c r="D30" s="223">
        <v>0</v>
      </c>
      <c r="E30" s="224" t="e">
        <f>B30*C30+D30</f>
        <v>#REF!</v>
      </c>
      <c r="F30" s="209" t="s">
        <v>37</v>
      </c>
    </row>
    <row r="31" spans="1:6" s="210" customFormat="1" ht="11.5" hidden="1" thickBot="1">
      <c r="C31" s="218" t="s">
        <v>11</v>
      </c>
      <c r="D31" s="219" t="s">
        <v>439</v>
      </c>
      <c r="E31" s="213" t="s">
        <v>270</v>
      </c>
      <c r="F31" s="214"/>
    </row>
    <row r="32" spans="1:6" ht="13.5" hidden="1" thickBot="1">
      <c r="A32" s="47"/>
      <c r="B32" s="47"/>
      <c r="C32" s="225" t="e">
        <f>$E$30</f>
        <v>#REF!</v>
      </c>
      <c r="D32" s="226">
        <v>0</v>
      </c>
      <c r="E32" s="227" t="e">
        <f>C32-D32</f>
        <v>#REF!</v>
      </c>
      <c r="F32" s="209"/>
    </row>
    <row r="33" spans="3:12" s="210" customFormat="1" ht="22.5" hidden="1" thickBot="1">
      <c r="C33" s="212"/>
      <c r="D33" s="212"/>
      <c r="E33" s="228" t="s">
        <v>440</v>
      </c>
      <c r="F33" s="214"/>
    </row>
    <row r="34" spans="3:12" ht="13.5" hidden="1" thickBot="1">
      <c r="C34" s="208"/>
      <c r="D34" s="208"/>
      <c r="E34" s="229">
        <v>0</v>
      </c>
      <c r="F34" s="209"/>
      <c r="G34" s="47"/>
      <c r="H34" s="47"/>
      <c r="I34" s="47"/>
      <c r="J34" s="47"/>
      <c r="K34" s="47"/>
      <c r="L34" s="47"/>
    </row>
    <row r="35" spans="3:12" s="210" customFormat="1" ht="33.5" hidden="1" thickBot="1">
      <c r="C35" s="212"/>
      <c r="D35" s="211" t="s">
        <v>441</v>
      </c>
      <c r="E35" s="211" t="s">
        <v>442</v>
      </c>
      <c r="F35" s="230" t="s">
        <v>443</v>
      </c>
      <c r="H35" s="231" t="s">
        <v>310</v>
      </c>
    </row>
    <row r="36" spans="3:12" ht="14" hidden="1" thickTop="1" thickBot="1">
      <c r="C36" s="208"/>
      <c r="D36" s="225">
        <f>D16</f>
        <v>129021965</v>
      </c>
      <c r="E36" s="232" t="e">
        <f>MIN(E32,E34)</f>
        <v>#REF!</v>
      </c>
      <c r="F36" s="233" t="e">
        <f>IF(E36=0,"0",ROUNDDOWN(D36/E36,1))</f>
        <v>#REF!</v>
      </c>
      <c r="G36" s="47"/>
      <c r="H36" s="234" t="e">
        <f>IF(F36&lt;5,"１．０",IF(F36&lt;20,"０．８",IF(F36&gt;=20,"０．６","")))</f>
        <v>#REF!</v>
      </c>
      <c r="I36" s="210"/>
      <c r="J36" s="210"/>
      <c r="K36" s="210"/>
      <c r="L36" s="210"/>
    </row>
    <row r="37" spans="3:12" ht="13.5" hidden="1" thickTop="1">
      <c r="C37" s="47"/>
      <c r="D37" s="47"/>
      <c r="E37" s="47"/>
      <c r="F37" s="47"/>
      <c r="G37" s="47"/>
      <c r="H37" s="47"/>
      <c r="I37" s="47"/>
      <c r="J37" s="47"/>
      <c r="K37" s="47"/>
      <c r="L37" s="47"/>
    </row>
    <row r="38" spans="3:12" hidden="1">
      <c r="C38" s="47"/>
      <c r="D38" s="47"/>
      <c r="E38" s="47"/>
      <c r="F38" s="47"/>
      <c r="G38" s="47"/>
      <c r="H38" s="47"/>
      <c r="I38" s="47"/>
      <c r="J38" s="47"/>
      <c r="K38" s="47"/>
      <c r="L38" s="47"/>
    </row>
    <row r="39" spans="3:12" hidden="1">
      <c r="C39" s="47"/>
      <c r="D39" s="47"/>
      <c r="E39" s="47"/>
      <c r="F39" s="47"/>
      <c r="G39" s="47"/>
      <c r="H39" s="47"/>
      <c r="I39" s="47"/>
      <c r="J39" s="47"/>
      <c r="K39" s="47"/>
      <c r="L39" s="47"/>
    </row>
    <row r="40" spans="3:12" hidden="1">
      <c r="C40" s="47"/>
      <c r="D40" s="47"/>
      <c r="E40" s="47"/>
      <c r="F40" s="47"/>
      <c r="G40" s="47"/>
      <c r="H40" s="47"/>
      <c r="I40" s="47"/>
      <c r="J40" s="47"/>
      <c r="K40" s="47"/>
      <c r="L40" s="47"/>
    </row>
    <row r="41" spans="3:12" hidden="1">
      <c r="C41" s="47"/>
      <c r="D41" s="47"/>
      <c r="E41" s="47"/>
      <c r="F41" s="47"/>
      <c r="G41" s="47"/>
      <c r="H41" s="47"/>
      <c r="I41" s="47"/>
      <c r="J41" s="47"/>
      <c r="K41" s="47"/>
      <c r="L41" s="47"/>
    </row>
    <row r="42" spans="3:12" hidden="1">
      <c r="C42" s="47"/>
      <c r="D42" s="47"/>
      <c r="E42" s="47"/>
      <c r="F42" s="47"/>
      <c r="G42" s="47"/>
      <c r="H42" s="47"/>
      <c r="I42" s="47"/>
      <c r="J42" s="47"/>
      <c r="K42" s="47"/>
      <c r="L42" s="47"/>
    </row>
    <row r="43" spans="3:12" hidden="1">
      <c r="C43" s="47"/>
      <c r="D43" s="47"/>
      <c r="E43" s="47"/>
      <c r="F43" s="47"/>
      <c r="G43" s="47"/>
      <c r="H43" s="47"/>
      <c r="I43" s="47"/>
      <c r="J43" s="47"/>
      <c r="K43" s="47"/>
      <c r="L43" s="47"/>
    </row>
    <row r="44" spans="3:12" hidden="1">
      <c r="C44" s="47"/>
      <c r="D44" s="47"/>
      <c r="E44" s="47"/>
      <c r="F44" s="47"/>
      <c r="G44" s="47"/>
      <c r="H44" s="47"/>
      <c r="I44" s="47"/>
      <c r="J44" s="47"/>
      <c r="K44" s="47"/>
      <c r="L44" s="47"/>
    </row>
    <row r="45" spans="3:12" hidden="1">
      <c r="C45" s="47"/>
      <c r="D45" s="47"/>
      <c r="E45" s="47"/>
      <c r="F45" s="47"/>
      <c r="G45" s="47"/>
      <c r="H45" s="47"/>
      <c r="I45" s="47"/>
      <c r="J45" s="47"/>
      <c r="K45" s="47"/>
      <c r="L45" s="47"/>
    </row>
    <row r="46" spans="3:12" hidden="1">
      <c r="C46" s="47"/>
      <c r="D46" s="47"/>
      <c r="E46" s="47"/>
      <c r="F46" s="47"/>
      <c r="G46" s="47"/>
      <c r="H46" s="47"/>
      <c r="I46" s="47"/>
      <c r="J46" s="47"/>
      <c r="K46" s="47"/>
      <c r="L46" s="47"/>
    </row>
    <row r="47" spans="3:12" hidden="1">
      <c r="C47" s="47"/>
      <c r="D47" s="47"/>
      <c r="E47" s="47"/>
      <c r="F47" s="47"/>
      <c r="G47" s="47"/>
      <c r="H47" s="47"/>
      <c r="I47" s="47"/>
      <c r="J47" s="47"/>
      <c r="K47" s="47"/>
      <c r="L47" s="47"/>
    </row>
    <row r="48" spans="3:12" hidden="1">
      <c r="C48" s="47"/>
      <c r="D48" s="47"/>
      <c r="E48" s="47"/>
      <c r="F48" s="47"/>
      <c r="G48" s="47"/>
      <c r="H48" s="47"/>
      <c r="I48" s="47"/>
      <c r="J48" s="47"/>
      <c r="K48" s="47"/>
      <c r="L48" s="47"/>
    </row>
    <row r="49" spans="3:12" hidden="1">
      <c r="C49" s="47"/>
      <c r="D49" s="47"/>
      <c r="E49" s="47"/>
      <c r="F49" s="47"/>
      <c r="G49" s="47"/>
      <c r="H49" s="47"/>
      <c r="I49" s="47"/>
      <c r="J49" s="47"/>
      <c r="K49" s="47"/>
      <c r="L49" s="47"/>
    </row>
    <row r="50" spans="3:12" hidden="1"/>
    <row r="51" spans="3:12" hidden="1"/>
    <row r="52" spans="3:12" hidden="1"/>
    <row r="53" spans="3:12" hidden="1"/>
    <row r="54" spans="3:12" hidden="1"/>
    <row r="55" spans="3:12" hidden="1"/>
    <row r="56" spans="3:12" hidden="1"/>
  </sheetData>
  <mergeCells count="5">
    <mergeCell ref="B6:C6"/>
    <mergeCell ref="B7:C7"/>
    <mergeCell ref="B8:B11"/>
    <mergeCell ref="B12:B15"/>
    <mergeCell ref="B16:C16"/>
  </mergeCells>
  <phoneticPr fontId="24"/>
  <printOptions horizontalCentered="1"/>
  <pageMargins left="0.59055118110236227" right="0" top="1.1811023622047245" bottom="0.39370078740157483" header="0.78740157480314965" footer="0.19685039370078741"/>
  <pageSetup paperSize="9" orientation="portrait" blackAndWhite="1"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U44"/>
  <sheetViews>
    <sheetView view="pageBreakPreview" topLeftCell="I8" zoomScaleNormal="100" zoomScaleSheetLayoutView="100" workbookViewId="0">
      <selection activeCell="Q14" sqref="Q14:R14"/>
    </sheetView>
  </sheetViews>
  <sheetFormatPr defaultColWidth="9" defaultRowHeight="13"/>
  <cols>
    <col min="1" max="1" width="24.08984375" style="22" customWidth="1"/>
    <col min="2" max="2" width="23.08984375" style="22" customWidth="1"/>
    <col min="3" max="3" width="16.6328125" style="22" customWidth="1"/>
    <col min="4" max="4" width="18.36328125" style="22" customWidth="1"/>
    <col min="5" max="5" width="6.6328125" style="22" customWidth="1"/>
    <col min="6" max="6" width="15.26953125" style="22" customWidth="1"/>
    <col min="7" max="7" width="5.26953125" style="22" customWidth="1"/>
    <col min="8" max="8" width="24.08984375" style="22" customWidth="1"/>
    <col min="9" max="9" width="23.08984375" style="22" customWidth="1"/>
    <col min="10" max="10" width="16.6328125" style="22" customWidth="1"/>
    <col min="11" max="11" width="18.36328125" style="22" customWidth="1"/>
    <col min="12" max="12" width="6.6328125" style="22" customWidth="1"/>
    <col min="13" max="13" width="15.26953125" style="22" customWidth="1"/>
    <col min="14" max="14" width="5.26953125" style="22" customWidth="1"/>
    <col min="15" max="15" width="24.08984375" style="22" customWidth="1"/>
    <col min="16" max="16" width="23.08984375" style="22" customWidth="1"/>
    <col min="17" max="17" width="16.6328125" style="22" customWidth="1"/>
    <col min="18" max="18" width="18.36328125" style="22" customWidth="1"/>
    <col min="19" max="19" width="6.6328125" style="22" customWidth="1"/>
    <col min="20" max="20" width="15.26953125" style="22" customWidth="1"/>
    <col min="21" max="21" width="5.26953125" style="22" customWidth="1"/>
    <col min="22" max="16384" width="9" style="22"/>
  </cols>
  <sheetData>
    <row r="1" spans="1:21" ht="24" customHeight="1">
      <c r="A1" s="816"/>
      <c r="H1" s="816"/>
      <c r="O1" s="816"/>
    </row>
    <row r="2" spans="1:21" ht="24" customHeight="1"/>
    <row r="3" spans="1:21" ht="24" customHeight="1"/>
    <row r="4" spans="1:21" ht="24" customHeight="1"/>
    <row r="5" spans="1:21" ht="16" customHeight="1">
      <c r="A5" s="23" t="s">
        <v>44</v>
      </c>
      <c r="D5" s="722" t="str">
        <f>①入力ﾏﾆｭｱﾙ!$D$11</f>
        <v>兵庫県庁病院</v>
      </c>
      <c r="H5" s="23" t="s">
        <v>44</v>
      </c>
      <c r="K5" s="722" t="str">
        <f>①入力ﾏﾆｭｱﾙ!$D$11</f>
        <v>兵庫県庁病院</v>
      </c>
      <c r="O5" s="23" t="s">
        <v>44</v>
      </c>
      <c r="R5" s="722" t="str">
        <f>①入力ﾏﾆｭｱﾙ!$D$11</f>
        <v>兵庫県庁病院</v>
      </c>
    </row>
    <row r="7" spans="1:21" ht="24.75" customHeight="1">
      <c r="B7" s="24" t="s">
        <v>272</v>
      </c>
      <c r="C7" s="25"/>
      <c r="I7" s="24" t="s">
        <v>272</v>
      </c>
      <c r="J7" s="25"/>
      <c r="P7" s="24" t="s">
        <v>272</v>
      </c>
      <c r="Q7" s="25"/>
    </row>
    <row r="8" spans="1:21" ht="22" customHeight="1">
      <c r="A8" s="745" t="str">
        <f>IF(B13&lt;D13,"【再確認！！】保育料収入 ＜ 様式２－７「保育児童名簿」の保育料収入","")</f>
        <v/>
      </c>
      <c r="B8" s="746"/>
      <c r="C8" s="746"/>
      <c r="D8" s="746"/>
      <c r="H8" s="745" t="str">
        <f>IF(I13&lt;K13,"【再確認！！】保育料収入 ＜ 様式２－７「保育児童名簿」の保育料収入","")</f>
        <v/>
      </c>
      <c r="I8" s="746"/>
      <c r="J8" s="746"/>
      <c r="K8" s="746"/>
      <c r="O8" s="745" t="str">
        <f>IF(P13&lt;R13,"【再確認！！】保育料収入 ＜ 様式２－７「保育児童名簿」の保育料収入","")</f>
        <v/>
      </c>
      <c r="P8" s="746"/>
      <c r="Q8" s="746"/>
      <c r="R8" s="746"/>
    </row>
    <row r="9" spans="1:21" ht="18" customHeight="1">
      <c r="A9" s="22" t="s">
        <v>45</v>
      </c>
      <c r="H9" s="22" t="s">
        <v>45</v>
      </c>
      <c r="O9" s="22" t="s">
        <v>45</v>
      </c>
    </row>
    <row r="10" spans="1:21" ht="7.5" customHeight="1"/>
    <row r="11" spans="1:21" ht="31.5" customHeight="1">
      <c r="A11" s="26" t="s">
        <v>46</v>
      </c>
      <c r="B11" s="26" t="s">
        <v>47</v>
      </c>
      <c r="C11" s="1125" t="s">
        <v>48</v>
      </c>
      <c r="D11" s="1126"/>
      <c r="H11" s="26" t="s">
        <v>46</v>
      </c>
      <c r="I11" s="26" t="s">
        <v>47</v>
      </c>
      <c r="J11" s="1125" t="s">
        <v>48</v>
      </c>
      <c r="K11" s="1126"/>
      <c r="O11" s="26" t="s">
        <v>46</v>
      </c>
      <c r="P11" s="26" t="s">
        <v>47</v>
      </c>
      <c r="Q11" s="1125" t="s">
        <v>48</v>
      </c>
      <c r="R11" s="1126"/>
    </row>
    <row r="12" spans="1:21" ht="24" customHeight="1">
      <c r="A12" s="311"/>
      <c r="B12" s="441" t="s">
        <v>49</v>
      </c>
      <c r="C12" s="1131" t="str">
        <f>IF(F13&lt;10000,"補助対象外","")</f>
        <v/>
      </c>
      <c r="D12" s="1132"/>
      <c r="E12" s="28"/>
      <c r="F12" s="29" t="s">
        <v>50</v>
      </c>
      <c r="H12" s="311"/>
      <c r="I12" s="441" t="s">
        <v>49</v>
      </c>
      <c r="J12" s="1131" t="str">
        <f>IF(M13&lt;10000,"補助対象外","")</f>
        <v/>
      </c>
      <c r="K12" s="1132"/>
      <c r="L12" s="28"/>
      <c r="M12" s="29" t="s">
        <v>50</v>
      </c>
      <c r="O12" s="311"/>
      <c r="P12" s="441" t="s">
        <v>49</v>
      </c>
      <c r="Q12" s="1131" t="str">
        <f>IF(T13&lt;10000,"補助対象外","")</f>
        <v/>
      </c>
      <c r="R12" s="1132"/>
      <c r="S12" s="28"/>
      <c r="T12" s="29" t="s">
        <v>50</v>
      </c>
    </row>
    <row r="13" spans="1:21" ht="28" customHeight="1">
      <c r="A13" s="443" t="s">
        <v>51</v>
      </c>
      <c r="B13" s="442">
        <v>6680081</v>
      </c>
      <c r="C13" s="744" t="s">
        <v>840</v>
      </c>
      <c r="D13" s="166">
        <v>6680081</v>
      </c>
      <c r="E13" s="30"/>
      <c r="F13" s="437">
        <f>IF('③様式2-7'!D111=0,"",D13/'③様式2-7'!D111)</f>
        <v>50606.67424242424</v>
      </c>
      <c r="G13" s="22" t="s">
        <v>306</v>
      </c>
      <c r="H13" s="443" t="s">
        <v>51</v>
      </c>
      <c r="I13" s="442">
        <v>6680081</v>
      </c>
      <c r="J13" s="744" t="s">
        <v>840</v>
      </c>
      <c r="K13" s="166">
        <v>6680081</v>
      </c>
      <c r="L13" s="30"/>
      <c r="M13" s="437">
        <f>IF('③様式2-7'!D111=0,"",K13/'③様式2-7'!D111)</f>
        <v>50606.67424242424</v>
      </c>
      <c r="N13" s="22" t="s">
        <v>80</v>
      </c>
      <c r="O13" s="443" t="s">
        <v>51</v>
      </c>
      <c r="P13" s="442">
        <v>6680081</v>
      </c>
      <c r="Q13" s="744" t="s">
        <v>840</v>
      </c>
      <c r="R13" s="166">
        <v>6680081</v>
      </c>
      <c r="S13" s="30"/>
      <c r="T13" s="437">
        <f>IF('③様式2-7'!D111=0,"",R13/'③様式2-7'!D111)</f>
        <v>50606.67424242424</v>
      </c>
      <c r="U13" s="22" t="s">
        <v>80</v>
      </c>
    </row>
    <row r="14" spans="1:21" ht="18" customHeight="1">
      <c r="A14" s="311"/>
      <c r="B14" s="445"/>
      <c r="C14" s="1121"/>
      <c r="D14" s="1122"/>
      <c r="H14" s="311"/>
      <c r="I14" s="445"/>
      <c r="J14" s="1121"/>
      <c r="K14" s="1122"/>
      <c r="O14" s="311"/>
      <c r="P14" s="445"/>
      <c r="Q14" s="1121"/>
      <c r="R14" s="1122"/>
    </row>
    <row r="15" spans="1:21" ht="18" customHeight="1">
      <c r="A15" s="443" t="s">
        <v>562</v>
      </c>
      <c r="B15" s="446">
        <f>'様式1-1'!AA11</f>
        <v>12144000</v>
      </c>
      <c r="C15" s="1127"/>
      <c r="D15" s="1128"/>
      <c r="H15" s="443" t="s">
        <v>562</v>
      </c>
      <c r="I15" s="446">
        <f>'様式1-1'!AA11</f>
        <v>12144000</v>
      </c>
      <c r="J15" s="1127"/>
      <c r="K15" s="1128"/>
      <c r="O15" s="443" t="s">
        <v>562</v>
      </c>
      <c r="P15" s="446">
        <f>'様式1-1'!AA11</f>
        <v>12144000</v>
      </c>
      <c r="Q15" s="1127"/>
      <c r="R15" s="1128"/>
    </row>
    <row r="16" spans="1:21" ht="18" customHeight="1">
      <c r="A16" s="311"/>
      <c r="B16" s="447"/>
      <c r="C16" s="1121"/>
      <c r="D16" s="1122"/>
      <c r="H16" s="311"/>
      <c r="I16" s="447"/>
      <c r="J16" s="1121"/>
      <c r="K16" s="1122"/>
      <c r="O16" s="311"/>
      <c r="P16" s="447"/>
      <c r="Q16" s="1121"/>
      <c r="R16" s="1122"/>
    </row>
    <row r="17" spans="1:21" ht="18" customHeight="1">
      <c r="A17" s="443" t="s">
        <v>642</v>
      </c>
      <c r="B17" s="448">
        <f>B42-SUM(B13,B15,B19,B21)</f>
        <v>16675919</v>
      </c>
      <c r="C17" s="1127"/>
      <c r="D17" s="1128"/>
      <c r="H17" s="443" t="s">
        <v>642</v>
      </c>
      <c r="I17" s="448">
        <f>I42-SUM(I13,I15,I19,I21)</f>
        <v>16675919</v>
      </c>
      <c r="J17" s="1127"/>
      <c r="K17" s="1128"/>
      <c r="O17" s="443" t="s">
        <v>642</v>
      </c>
      <c r="P17" s="448">
        <f>P42-SUM(P13,P15,P19,P21)</f>
        <v>16675919</v>
      </c>
      <c r="Q17" s="1127"/>
      <c r="R17" s="1128"/>
    </row>
    <row r="18" spans="1:21" ht="18" customHeight="1">
      <c r="A18" s="311"/>
      <c r="B18" s="31"/>
      <c r="C18" s="1121"/>
      <c r="D18" s="1122"/>
      <c r="H18" s="311"/>
      <c r="I18" s="31"/>
      <c r="J18" s="1121"/>
      <c r="K18" s="1122"/>
      <c r="O18" s="311"/>
      <c r="P18" s="31"/>
      <c r="Q18" s="1121"/>
      <c r="R18" s="1122"/>
    </row>
    <row r="19" spans="1:21" ht="18" customHeight="1">
      <c r="A19" s="443" t="s">
        <v>879</v>
      </c>
      <c r="B19" s="781"/>
      <c r="C19" s="1127"/>
      <c r="D19" s="1128"/>
      <c r="H19" s="443" t="s">
        <v>879</v>
      </c>
      <c r="I19" s="781"/>
      <c r="J19" s="1127"/>
      <c r="K19" s="1128"/>
      <c r="O19" s="443" t="s">
        <v>879</v>
      </c>
      <c r="P19" s="781"/>
      <c r="Q19" s="1127"/>
      <c r="R19" s="1128"/>
    </row>
    <row r="20" spans="1:21" ht="18" customHeight="1">
      <c r="A20" s="311"/>
      <c r="B20" s="31"/>
      <c r="C20" s="1121"/>
      <c r="D20" s="1122"/>
      <c r="H20" s="311"/>
      <c r="I20" s="31"/>
      <c r="J20" s="1121"/>
      <c r="K20" s="1122"/>
      <c r="O20" s="311"/>
      <c r="P20" s="31"/>
      <c r="Q20" s="1121"/>
      <c r="R20" s="1122"/>
    </row>
    <row r="21" spans="1:21" ht="18" customHeight="1">
      <c r="A21" s="443"/>
      <c r="B21" s="459"/>
      <c r="C21" s="1123"/>
      <c r="D21" s="1124"/>
      <c r="H21" s="443"/>
      <c r="I21" s="459"/>
      <c r="J21" s="1123"/>
      <c r="K21" s="1124"/>
      <c r="O21" s="443"/>
      <c r="P21" s="459"/>
      <c r="Q21" s="1123"/>
      <c r="R21" s="1124"/>
    </row>
    <row r="22" spans="1:21" ht="27" customHeight="1">
      <c r="A22" s="444" t="s">
        <v>53</v>
      </c>
      <c r="B22" s="33">
        <f>IF(B42='様式1-1'!D11,B42,"様式1-1総事業費と不一致" )</f>
        <v>35500000</v>
      </c>
      <c r="C22" s="34"/>
      <c r="D22" s="35"/>
      <c r="E22" s="721">
        <f>SUM(B13:B19)-B22</f>
        <v>0</v>
      </c>
      <c r="H22" s="444" t="s">
        <v>53</v>
      </c>
      <c r="I22" s="33">
        <f>IF(B42='様式1-1'!D11,B42,"様式1-1総事業費と不一致" )</f>
        <v>35500000</v>
      </c>
      <c r="J22" s="34"/>
      <c r="K22" s="35"/>
      <c r="L22" s="721">
        <f>SUM(I13:I19)-I22</f>
        <v>0</v>
      </c>
      <c r="O22" s="444" t="s">
        <v>53</v>
      </c>
      <c r="P22" s="33">
        <f>IF(B42='様式1-1'!D11,B42,"様式1-1総事業費と不一致" )</f>
        <v>35500000</v>
      </c>
      <c r="Q22" s="34"/>
      <c r="R22" s="35"/>
      <c r="S22" s="721">
        <f>SUM(P13:P19)-P22</f>
        <v>0</v>
      </c>
    </row>
    <row r="23" spans="1:21">
      <c r="E23" s="36"/>
      <c r="L23" s="36"/>
      <c r="S23" s="36"/>
    </row>
    <row r="24" spans="1:21" ht="15" customHeight="1">
      <c r="B24" s="37"/>
      <c r="I24" s="37"/>
      <c r="P24" s="37"/>
    </row>
    <row r="25" spans="1:21" ht="17.25" customHeight="1">
      <c r="A25" s="22" t="s">
        <v>54</v>
      </c>
      <c r="H25" s="22" t="s">
        <v>54</v>
      </c>
      <c r="O25" s="22" t="s">
        <v>54</v>
      </c>
    </row>
    <row r="26" spans="1:21" ht="7.5" customHeight="1"/>
    <row r="27" spans="1:21" ht="29.25" customHeight="1">
      <c r="A27" s="26" t="s">
        <v>46</v>
      </c>
      <c r="B27" s="26" t="s">
        <v>47</v>
      </c>
      <c r="C27" s="1125" t="s">
        <v>48</v>
      </c>
      <c r="D27" s="1126"/>
      <c r="H27" s="26" t="s">
        <v>46</v>
      </c>
      <c r="I27" s="26" t="s">
        <v>47</v>
      </c>
      <c r="J27" s="1125" t="s">
        <v>48</v>
      </c>
      <c r="K27" s="1126"/>
      <c r="O27" s="26" t="s">
        <v>46</v>
      </c>
      <c r="P27" s="26" t="s">
        <v>47</v>
      </c>
      <c r="Q27" s="1125" t="s">
        <v>48</v>
      </c>
      <c r="R27" s="1126"/>
    </row>
    <row r="28" spans="1:21" ht="17.25" customHeight="1">
      <c r="A28" s="311"/>
      <c r="B28" s="451" t="s">
        <v>49</v>
      </c>
      <c r="C28" s="38" t="s">
        <v>647</v>
      </c>
      <c r="D28" s="457">
        <f>IF(A30="給与費",SUM('②様式1-3'!D95+'②様式1-3'!E95),'②様式1-3'!F95)</f>
        <v>35100000</v>
      </c>
      <c r="E28" s="430"/>
      <c r="F28" s="815"/>
      <c r="G28" s="436"/>
      <c r="H28" s="311"/>
      <c r="I28" s="451" t="s">
        <v>49</v>
      </c>
      <c r="J28" s="39" t="str">
        <f>IF([3]①入力ﾏﾆｭｱﾙ!$D$21="全面委託","その他の職員給与","保育士等職員給与")</f>
        <v>保育士等職員給与</v>
      </c>
      <c r="K28" s="457">
        <f>IF(H30="給与費",SUM('②様式1-3'!AH95+'②様式1-3'!AI95),'②様式1-3'!AJ95)</f>
        <v>35100000</v>
      </c>
      <c r="L28" s="430"/>
      <c r="M28" s="815"/>
      <c r="N28" s="436"/>
      <c r="O28" s="311"/>
      <c r="P28" s="451" t="s">
        <v>49</v>
      </c>
      <c r="Q28" s="38" t="s">
        <v>647</v>
      </c>
      <c r="R28" s="457">
        <f>SUM('②様式1-3'!BL95+'②様式1-3'!BM95)</f>
        <v>30600000</v>
      </c>
      <c r="S28" s="430"/>
      <c r="T28" s="815"/>
      <c r="U28" s="436"/>
    </row>
    <row r="29" spans="1:21" ht="17.149999999999999" customHeight="1">
      <c r="A29" s="449"/>
      <c r="B29" s="172"/>
      <c r="C29" s="39" t="s">
        <v>648</v>
      </c>
      <c r="D29" s="173">
        <v>100000</v>
      </c>
      <c r="H29" s="449"/>
      <c r="I29" s="172"/>
      <c r="J29" s="39" t="str">
        <f>IF([3]①入力ﾏﾆｭｱﾙ!$D$21="全面委託","その他委託費","その他の職員給与")</f>
        <v>その他の職員給与</v>
      </c>
      <c r="K29" s="173">
        <v>100000</v>
      </c>
      <c r="O29" s="449"/>
      <c r="P29" s="172"/>
      <c r="Q29" s="39" t="s">
        <v>648</v>
      </c>
      <c r="R29" s="173">
        <v>100000</v>
      </c>
    </row>
    <row r="30" spans="1:21" ht="17.149999999999999" customHeight="1">
      <c r="A30" s="443" t="str">
        <f>IF(①入力ﾏﾆｭｱﾙ!D23="全面委託","委託費","給与費")</f>
        <v>給与費</v>
      </c>
      <c r="B30" s="460">
        <f>SUM(D28:D30)</f>
        <v>35200000</v>
      </c>
      <c r="C30" s="40" t="str">
        <f>IF(①入力ﾏﾆｭｱﾙ!$D$23="全面委託","その他委託費","")</f>
        <v/>
      </c>
      <c r="D30" s="167"/>
      <c r="H30" s="443" t="s">
        <v>403</v>
      </c>
      <c r="I30" s="460">
        <f>SUM(K28:K30)</f>
        <v>35500000</v>
      </c>
      <c r="J30" s="40" t="s">
        <v>922</v>
      </c>
      <c r="K30" s="167">
        <v>300000</v>
      </c>
      <c r="O30" s="443" t="s">
        <v>348</v>
      </c>
      <c r="P30" s="460">
        <f>SUM(R28:R30)</f>
        <v>30700000</v>
      </c>
      <c r="Q30" s="40" t="str">
        <f>IF(①入力ﾏﾆｭｱﾙ!$D$23="全面委託","その他委託費","")</f>
        <v/>
      </c>
      <c r="R30" s="167"/>
    </row>
    <row r="31" spans="1:21" ht="18" customHeight="1">
      <c r="A31" s="311"/>
      <c r="B31" s="31"/>
      <c r="C31" s="1129" t="s">
        <v>643</v>
      </c>
      <c r="D31" s="1130"/>
      <c r="H31" s="311"/>
      <c r="I31" s="31"/>
      <c r="J31" s="1129" t="s">
        <v>643</v>
      </c>
      <c r="K31" s="1130"/>
      <c r="O31" s="311"/>
      <c r="P31" s="31"/>
      <c r="Q31" s="1129" t="s">
        <v>643</v>
      </c>
      <c r="R31" s="1130"/>
    </row>
    <row r="32" spans="1:21" ht="18" customHeight="1">
      <c r="A32" s="443" t="s">
        <v>644</v>
      </c>
      <c r="B32" s="32">
        <v>300000</v>
      </c>
      <c r="C32" s="1127" t="s">
        <v>644</v>
      </c>
      <c r="D32" s="1128"/>
      <c r="F32" s="435"/>
      <c r="H32" s="443" t="s">
        <v>644</v>
      </c>
      <c r="I32" s="32"/>
      <c r="J32" s="1127" t="s">
        <v>644</v>
      </c>
      <c r="K32" s="1128"/>
      <c r="M32" s="435"/>
      <c r="O32" s="443" t="s">
        <v>644</v>
      </c>
      <c r="P32" s="32">
        <v>300000</v>
      </c>
      <c r="Q32" s="1127" t="s">
        <v>644</v>
      </c>
      <c r="R32" s="1128"/>
      <c r="T32" s="435"/>
    </row>
    <row r="33" spans="1:21" ht="18" customHeight="1">
      <c r="A33" s="311"/>
      <c r="B33" s="312"/>
      <c r="C33" s="162" t="str">
        <f>IF(①入力ﾏﾆｭｱﾙ!$D$23="一部委託","保育士等職員給与","")</f>
        <v/>
      </c>
      <c r="D33" s="458" t="str">
        <f>IF(A35="委託費",'②様式1-3'!F95,"0")</f>
        <v>0</v>
      </c>
      <c r="G33" s="431"/>
      <c r="H33" s="311"/>
      <c r="I33" s="312"/>
      <c r="J33" s="162" t="str">
        <f>IF(①入力ﾏﾆｭｱﾙ!$D$23="一部委託","保育士等職員給与","")</f>
        <v/>
      </c>
      <c r="K33" s="458"/>
      <c r="N33" s="431"/>
      <c r="O33" s="311"/>
      <c r="P33" s="312"/>
      <c r="Q33" s="162" t="str">
        <f>IF(①入力ﾏﾆｭｱﾙ!$D$23="一部委託","保育士等職員給与","")</f>
        <v/>
      </c>
      <c r="R33" s="458">
        <f>IF(O35="委託費",'②様式1-3'!BN95,"0")</f>
        <v>4500000</v>
      </c>
      <c r="U33" s="431"/>
    </row>
    <row r="34" spans="1:21" ht="18" customHeight="1">
      <c r="A34" s="450"/>
      <c r="B34" s="452"/>
      <c r="C34" s="163" t="str">
        <f>IF(①入力ﾏﾆｭｱﾙ!$D$23="一部委託","その他の職員給与","")</f>
        <v/>
      </c>
      <c r="D34" s="168"/>
      <c r="E34" s="431"/>
      <c r="G34" s="432"/>
      <c r="H34" s="450"/>
      <c r="I34" s="452"/>
      <c r="J34" s="163" t="str">
        <f>IF(①入力ﾏﾆｭｱﾙ!$D$23="一部委託","その他の職員給与","")</f>
        <v/>
      </c>
      <c r="K34" s="168"/>
      <c r="L34" s="431"/>
      <c r="N34" s="432"/>
      <c r="O34" s="450"/>
      <c r="P34" s="452"/>
      <c r="Q34" s="163" t="str">
        <f>IF(①入力ﾏﾆｭｱﾙ!$D$23="一部委託","その他の職員給与","")</f>
        <v/>
      </c>
      <c r="R34" s="168"/>
      <c r="S34" s="431"/>
      <c r="U34" s="432"/>
    </row>
    <row r="35" spans="1:21" ht="18" customHeight="1">
      <c r="A35" s="783" t="str">
        <f>IF(①入力ﾏﾆｭｱﾙ!D23="一部委託","委託費","")</f>
        <v/>
      </c>
      <c r="B35" s="453">
        <f>SUM(D33:D35)</f>
        <v>0</v>
      </c>
      <c r="C35" s="164" t="str">
        <f>IF(①入力ﾏﾆｭｱﾙ!$D$23="一部委託","その他委託費","")</f>
        <v/>
      </c>
      <c r="D35" s="169"/>
      <c r="E35" s="431"/>
      <c r="G35" s="432"/>
      <c r="H35" s="817"/>
      <c r="I35" s="453"/>
      <c r="J35" s="164" t="str">
        <f>IF(①入力ﾏﾆｭｱﾙ!$D$23="一部委託","その他委託費","")</f>
        <v/>
      </c>
      <c r="K35" s="169"/>
      <c r="L35" s="431"/>
      <c r="N35" s="432"/>
      <c r="O35" s="783" t="s">
        <v>403</v>
      </c>
      <c r="P35" s="453">
        <f>SUM(R33:R35)</f>
        <v>4500000</v>
      </c>
      <c r="Q35" s="164" t="str">
        <f>IF(①入力ﾏﾆｭｱﾙ!$D$23="一部委託","その他委託費","")</f>
        <v/>
      </c>
      <c r="R35" s="169"/>
      <c r="S35" s="431"/>
      <c r="U35" s="432"/>
    </row>
    <row r="36" spans="1:21" ht="18" customHeight="1">
      <c r="A36" s="27"/>
      <c r="B36" s="31"/>
      <c r="C36" s="1121"/>
      <c r="D36" s="1122"/>
      <c r="E36" s="431"/>
      <c r="G36" s="431"/>
      <c r="H36" s="27"/>
      <c r="I36" s="31"/>
      <c r="J36" s="1121"/>
      <c r="K36" s="1122"/>
      <c r="L36" s="431"/>
      <c r="N36" s="431"/>
      <c r="O36" s="27"/>
      <c r="P36" s="31"/>
      <c r="Q36" s="1121"/>
      <c r="R36" s="1122"/>
      <c r="S36" s="431"/>
      <c r="U36" s="431"/>
    </row>
    <row r="37" spans="1:21" ht="18" customHeight="1">
      <c r="A37" s="443"/>
      <c r="B37" s="459"/>
      <c r="C37" s="1123"/>
      <c r="D37" s="1124"/>
      <c r="G37" s="431"/>
      <c r="H37" s="443"/>
      <c r="I37" s="459"/>
      <c r="J37" s="1123"/>
      <c r="K37" s="1124"/>
      <c r="N37" s="431"/>
      <c r="O37" s="443"/>
      <c r="P37" s="459"/>
      <c r="Q37" s="1123"/>
      <c r="R37" s="1124"/>
      <c r="U37" s="431"/>
    </row>
    <row r="38" spans="1:21" ht="18" customHeight="1">
      <c r="A38" s="311"/>
      <c r="B38" s="312"/>
      <c r="C38" s="1121"/>
      <c r="D38" s="1122"/>
      <c r="G38" s="433"/>
      <c r="H38" s="311"/>
      <c r="I38" s="312"/>
      <c r="J38" s="1121"/>
      <c r="K38" s="1122"/>
      <c r="N38" s="433"/>
      <c r="O38" s="311"/>
      <c r="P38" s="312"/>
      <c r="Q38" s="1121"/>
      <c r="R38" s="1122"/>
      <c r="U38" s="433"/>
    </row>
    <row r="39" spans="1:21" ht="18" customHeight="1">
      <c r="A39" s="443"/>
      <c r="B39" s="459"/>
      <c r="C39" s="1123"/>
      <c r="D39" s="1124"/>
      <c r="G39" s="434"/>
      <c r="H39" s="443"/>
      <c r="I39" s="459"/>
      <c r="J39" s="1123"/>
      <c r="K39" s="1124"/>
      <c r="N39" s="434"/>
      <c r="O39" s="443"/>
      <c r="P39" s="459"/>
      <c r="Q39" s="1123"/>
      <c r="R39" s="1124"/>
      <c r="U39" s="434"/>
    </row>
    <row r="40" spans="1:21" ht="18" customHeight="1">
      <c r="A40" s="311"/>
      <c r="B40" s="312"/>
      <c r="C40" s="1121"/>
      <c r="D40" s="1122"/>
      <c r="G40" s="28"/>
      <c r="H40" s="311"/>
      <c r="I40" s="312"/>
      <c r="J40" s="1121"/>
      <c r="K40" s="1122"/>
      <c r="N40" s="28"/>
      <c r="O40" s="311"/>
      <c r="P40" s="312"/>
      <c r="Q40" s="1121"/>
      <c r="R40" s="1122"/>
      <c r="U40" s="28"/>
    </row>
    <row r="41" spans="1:21" ht="18" customHeight="1">
      <c r="A41" s="443"/>
      <c r="B41" s="459"/>
      <c r="C41" s="1123"/>
      <c r="D41" s="1124"/>
      <c r="G41" s="433"/>
      <c r="H41" s="443"/>
      <c r="I41" s="459"/>
      <c r="J41" s="1123"/>
      <c r="K41" s="1124"/>
      <c r="N41" s="433"/>
      <c r="O41" s="443"/>
      <c r="P41" s="459"/>
      <c r="Q41" s="1123"/>
      <c r="R41" s="1124"/>
      <c r="U41" s="433"/>
    </row>
    <row r="42" spans="1:21" ht="28.5" customHeight="1">
      <c r="A42" s="26" t="s">
        <v>53</v>
      </c>
      <c r="B42" s="33">
        <f>SUM(B30,B32,,B35,B37,B39,B41)</f>
        <v>35500000</v>
      </c>
      <c r="C42" s="1119"/>
      <c r="D42" s="1120"/>
      <c r="G42" s="434"/>
      <c r="H42" s="26" t="s">
        <v>53</v>
      </c>
      <c r="I42" s="33">
        <f>SUM(I30,I32,,I35,I37,I39,I41)</f>
        <v>35500000</v>
      </c>
      <c r="J42" s="1119"/>
      <c r="K42" s="1120"/>
      <c r="N42" s="434"/>
      <c r="O42" s="26" t="s">
        <v>53</v>
      </c>
      <c r="P42" s="33">
        <f>SUM(P30,P32,,P35,P37,P39,P41)</f>
        <v>35500000</v>
      </c>
      <c r="Q42" s="1119"/>
      <c r="R42" s="1120"/>
      <c r="U42" s="434"/>
    </row>
    <row r="43" spans="1:21" ht="18.75" customHeight="1">
      <c r="A43" s="22" t="s">
        <v>55</v>
      </c>
      <c r="E43" s="440">
        <f>SUM(B30:B41)-B42</f>
        <v>0</v>
      </c>
      <c r="H43" s="22" t="s">
        <v>55</v>
      </c>
      <c r="L43" s="440">
        <f>SUM(I30:I41)-I42</f>
        <v>0</v>
      </c>
      <c r="O43" s="22" t="s">
        <v>55</v>
      </c>
      <c r="S43" s="440">
        <f>SUM(P30:P41)-P42</f>
        <v>0</v>
      </c>
    </row>
    <row r="44" spans="1:21" ht="11.25" customHeight="1"/>
  </sheetData>
  <protectedRanges>
    <protectedRange sqref="A41:B41 H41:I41 O41:P41" name="範囲9"/>
    <protectedRange sqref="A35:B35 A39:B39 A37:B37 I35 H39:I39 H37:I37 O35:P35 O39:P39 O37:P37" name="範囲8"/>
    <protectedRange sqref="A32:B32 B30 H32:I32 I30 O32:P32 P30" name="範囲6"/>
    <protectedRange sqref="A21:B21 H21:I21 O21:P21" name="範囲4"/>
    <protectedRange sqref="A19:B19 H19:I19 O19:P19" name="範囲3"/>
    <protectedRange sqref="A17:B17 H17:I17 O17:P17" name="範囲2"/>
    <protectedRange sqref="A15:B15 H15:I15 O15:P15" name="範囲1"/>
    <protectedRange sqref="A30 H30 O30" name="範囲5_1"/>
    <protectedRange sqref="H35" name="範囲7"/>
  </protectedRanges>
  <mergeCells count="60">
    <mergeCell ref="Q38:R38"/>
    <mergeCell ref="Q39:R39"/>
    <mergeCell ref="Q40:R40"/>
    <mergeCell ref="Q41:R41"/>
    <mergeCell ref="Q42:R42"/>
    <mergeCell ref="Q27:R27"/>
    <mergeCell ref="Q31:R31"/>
    <mergeCell ref="Q32:R32"/>
    <mergeCell ref="Q36:R36"/>
    <mergeCell ref="Q37:R37"/>
    <mergeCell ref="Q17:R17"/>
    <mergeCell ref="Q18:R18"/>
    <mergeCell ref="Q19:R19"/>
    <mergeCell ref="Q20:R20"/>
    <mergeCell ref="Q21:R21"/>
    <mergeCell ref="Q11:R11"/>
    <mergeCell ref="Q12:R12"/>
    <mergeCell ref="Q14:R14"/>
    <mergeCell ref="Q15:R15"/>
    <mergeCell ref="Q16:R16"/>
    <mergeCell ref="J38:K38"/>
    <mergeCell ref="J39:K39"/>
    <mergeCell ref="J40:K40"/>
    <mergeCell ref="J41:K41"/>
    <mergeCell ref="J42:K42"/>
    <mergeCell ref="J27:K27"/>
    <mergeCell ref="J31:K31"/>
    <mergeCell ref="J32:K32"/>
    <mergeCell ref="J36:K36"/>
    <mergeCell ref="J37:K37"/>
    <mergeCell ref="J17:K17"/>
    <mergeCell ref="J18:K18"/>
    <mergeCell ref="J19:K19"/>
    <mergeCell ref="J20:K20"/>
    <mergeCell ref="J21:K21"/>
    <mergeCell ref="J11:K11"/>
    <mergeCell ref="J12:K12"/>
    <mergeCell ref="J14:K14"/>
    <mergeCell ref="J15:K15"/>
    <mergeCell ref="J16:K16"/>
    <mergeCell ref="C36:D36"/>
    <mergeCell ref="C37:D37"/>
    <mergeCell ref="C11:D11"/>
    <mergeCell ref="C19:D19"/>
    <mergeCell ref="C15:D15"/>
    <mergeCell ref="C16:D16"/>
    <mergeCell ref="C14:D14"/>
    <mergeCell ref="C21:D21"/>
    <mergeCell ref="C31:D31"/>
    <mergeCell ref="C17:D17"/>
    <mergeCell ref="C18:D18"/>
    <mergeCell ref="C32:D32"/>
    <mergeCell ref="C20:D20"/>
    <mergeCell ref="C27:D27"/>
    <mergeCell ref="C12:D12"/>
    <mergeCell ref="C42:D42"/>
    <mergeCell ref="C40:D40"/>
    <mergeCell ref="C41:D41"/>
    <mergeCell ref="C38:D38"/>
    <mergeCell ref="C39:D39"/>
  </mergeCells>
  <phoneticPr fontId="24"/>
  <printOptions horizontalCentered="1" verticalCentered="1"/>
  <pageMargins left="0.78740157480314965" right="0.59055118110236227" top="0.62992125984251968" bottom="0.39370078740157483" header="0.51181102362204722" footer="0.31496062992125984"/>
  <pageSetup paperSize="9" scale="27" orientation="portrait" blackAndWhite="1" cellComments="asDisplayed" r:id="rId1"/>
  <headerFooter alignWithMargins="0"/>
  <ignoredErrors>
    <ignoredError sqref="A31:A34 B35 D28 D33" unlockedFormula="1"/>
  </ignoredError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E17"/>
  <sheetViews>
    <sheetView view="pageBreakPreview" topLeftCell="A3" zoomScaleNormal="85" zoomScaleSheetLayoutView="100" workbookViewId="0">
      <selection sqref="A1:B1"/>
    </sheetView>
  </sheetViews>
  <sheetFormatPr defaultColWidth="9" defaultRowHeight="25" customHeight="1"/>
  <cols>
    <col min="1" max="1" width="16.6328125" style="143" customWidth="1"/>
    <col min="2" max="2" width="63.6328125" style="143" customWidth="1"/>
    <col min="3" max="3" width="29.453125" style="143" customWidth="1"/>
    <col min="4" max="4" width="4.90625" style="143" customWidth="1"/>
    <col min="5" max="5" width="6.453125" style="143" customWidth="1"/>
    <col min="6" max="16384" width="9" style="143"/>
  </cols>
  <sheetData>
    <row r="1" spans="1:5" ht="60.75" customHeight="1">
      <c r="A1" s="1133" t="str">
        <f>"令和"&amp;①入力ﾏﾆｭｱﾙ!B2&amp;"年度　病院内保育所運営事業補助金　振込先金融機関"</f>
        <v>令和8年度　病院内保育所運営事業補助金　振込先金融機関</v>
      </c>
      <c r="B1" s="1133"/>
    </row>
    <row r="2" spans="1:5" ht="12.75" customHeight="1" thickBot="1">
      <c r="A2" s="144"/>
      <c r="B2" s="144"/>
    </row>
    <row r="3" spans="1:5" ht="36" customHeight="1">
      <c r="A3" s="680" t="s">
        <v>256</v>
      </c>
      <c r="B3" s="732" t="str">
        <f>+①入力ﾏﾆｭｱﾙ!$D$11</f>
        <v>兵庫県庁病院</v>
      </c>
      <c r="C3" s="145" t="s">
        <v>257</v>
      </c>
    </row>
    <row r="4" spans="1:5" ht="36" customHeight="1">
      <c r="A4" s="1134" t="s">
        <v>258</v>
      </c>
      <c r="B4" s="739" t="s">
        <v>923</v>
      </c>
      <c r="C4" s="691" t="s">
        <v>259</v>
      </c>
    </row>
    <row r="5" spans="1:5" ht="36" customHeight="1">
      <c r="A5" s="1135"/>
      <c r="B5" s="733" t="s">
        <v>924</v>
      </c>
      <c r="C5" s="146" t="s">
        <v>260</v>
      </c>
      <c r="E5" s="147"/>
    </row>
    <row r="6" spans="1:5" ht="36" customHeight="1">
      <c r="A6" s="681" t="s">
        <v>261</v>
      </c>
      <c r="B6" s="683" t="s">
        <v>748</v>
      </c>
      <c r="C6" s="148" t="s">
        <v>262</v>
      </c>
      <c r="E6" s="147"/>
    </row>
    <row r="7" spans="1:5" ht="36" customHeight="1">
      <c r="A7" s="681" t="s">
        <v>263</v>
      </c>
      <c r="B7" s="684" t="s">
        <v>820</v>
      </c>
      <c r="C7" s="149" t="s">
        <v>820</v>
      </c>
      <c r="E7" s="147"/>
    </row>
    <row r="8" spans="1:5" ht="46" customHeight="1">
      <c r="A8" s="682" t="s">
        <v>264</v>
      </c>
      <c r="B8" s="734" t="s">
        <v>925</v>
      </c>
      <c r="C8" s="735" t="s">
        <v>818</v>
      </c>
    </row>
    <row r="9" spans="1:5" ht="46" customHeight="1" thickBot="1">
      <c r="A9" s="736" t="s">
        <v>265</v>
      </c>
      <c r="B9" s="737" t="s">
        <v>926</v>
      </c>
      <c r="C9" s="738" t="s">
        <v>819</v>
      </c>
    </row>
    <row r="10" spans="1:5" ht="27.75" customHeight="1">
      <c r="A10" s="150" t="s">
        <v>745</v>
      </c>
      <c r="B10" s="150"/>
    </row>
    <row r="11" spans="1:5" ht="25.5" customHeight="1">
      <c r="A11" s="150" t="s">
        <v>266</v>
      </c>
      <c r="B11" s="150"/>
    </row>
    <row r="12" spans="1:5" ht="24.75" customHeight="1">
      <c r="A12" s="150" t="s">
        <v>267</v>
      </c>
      <c r="B12" s="150"/>
    </row>
    <row r="13" spans="1:5" ht="24.75" customHeight="1">
      <c r="A13" s="150" t="s">
        <v>268</v>
      </c>
      <c r="B13" s="150"/>
    </row>
    <row r="15" spans="1:5" ht="25" hidden="1" customHeight="1"/>
    <row r="16" spans="1:5" ht="25" hidden="1" customHeight="1">
      <c r="A16" s="143" t="s">
        <v>748</v>
      </c>
    </row>
    <row r="17" spans="1:1" ht="25" hidden="1" customHeight="1">
      <c r="A17" s="143" t="s">
        <v>749</v>
      </c>
    </row>
  </sheetData>
  <sheetProtection sheet="1"/>
  <protectedRanges>
    <protectedRange sqref="B4:C9" name="範囲1"/>
  </protectedRanges>
  <mergeCells count="2">
    <mergeCell ref="A1:B1"/>
    <mergeCell ref="A4:A5"/>
  </mergeCells>
  <phoneticPr fontId="24"/>
  <dataValidations xWindow="545" yWindow="448" count="1">
    <dataValidation type="list" allowBlank="1" showInputMessage="1" showErrorMessage="1" promptTitle="▼をクリック" prompt="該当分を選択してください。" sqref="B6" xr:uid="{00000000-0002-0000-1200-000000000000}">
      <formula1>$A$16:$A$17</formula1>
    </dataValidation>
  </dataValidations>
  <printOptions horizontalCentered="1"/>
  <pageMargins left="0.78740157480314965" right="0.59055118110236227" top="1.1811023622047245" bottom="0.98425196850393704" header="0.51181102362204722" footer="0.51181102362204722"/>
  <pageSetup paperSize="9" fitToHeight="0" orientation="portrait" blackAndWhite="1"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8" tint="0.59999389629810485"/>
    <pageSetUpPr fitToPage="1"/>
  </sheetPr>
  <dimension ref="A1:AA40"/>
  <sheetViews>
    <sheetView view="pageBreakPreview" zoomScaleNormal="80" zoomScaleSheetLayoutView="100" workbookViewId="0">
      <selection activeCell="T11" sqref="T11:T12"/>
    </sheetView>
  </sheetViews>
  <sheetFormatPr defaultColWidth="9" defaultRowHeight="13"/>
  <cols>
    <col min="1" max="1" width="1.453125" style="14" customWidth="1"/>
    <col min="2" max="2" width="5.90625" style="14" customWidth="1"/>
    <col min="3" max="3" width="12.453125" style="14" customWidth="1"/>
    <col min="4" max="5" width="11.6328125" style="14" customWidth="1"/>
    <col min="6" max="6" width="5.08984375" style="14" customWidth="1"/>
    <col min="7" max="7" width="8.08984375" style="14" customWidth="1"/>
    <col min="8" max="8" width="4.6328125" style="14" customWidth="1"/>
    <col min="9" max="9" width="9.90625" style="14" bestFit="1" customWidth="1"/>
    <col min="10" max="10" width="5.6328125" style="14" customWidth="1"/>
    <col min="11" max="11" width="10.6328125" style="14" customWidth="1"/>
    <col min="12" max="12" width="7" style="14" customWidth="1"/>
    <col min="13" max="13" width="5.6328125" style="14" customWidth="1"/>
    <col min="14" max="14" width="7.7265625" style="14" customWidth="1"/>
    <col min="15" max="15" width="4.90625" style="14" customWidth="1"/>
    <col min="16" max="16" width="6.36328125" style="14" customWidth="1"/>
    <col min="17" max="17" width="5.26953125" style="14" customWidth="1"/>
    <col min="18" max="18" width="7" style="14" customWidth="1"/>
    <col min="19" max="19" width="5.36328125" style="14" customWidth="1"/>
    <col min="20" max="20" width="7.36328125" style="14" customWidth="1"/>
    <col min="21" max="21" width="5.6328125" style="14" customWidth="1"/>
    <col min="22" max="25" width="10.6328125" style="14" customWidth="1"/>
    <col min="26" max="26" width="7.6328125" style="14" hidden="1" customWidth="1"/>
    <col min="27" max="27" width="10.90625" style="14" customWidth="1"/>
    <col min="28" max="16384" width="9" style="14"/>
  </cols>
  <sheetData>
    <row r="1" spans="2:27" ht="29.25" customHeight="1">
      <c r="B1" s="262" t="s">
        <v>506</v>
      </c>
      <c r="C1" s="263"/>
      <c r="D1" s="263"/>
      <c r="E1" s="263"/>
      <c r="F1" s="263"/>
      <c r="G1" s="263"/>
      <c r="H1" s="261"/>
      <c r="I1" s="261"/>
      <c r="J1" s="261"/>
      <c r="K1" s="261"/>
    </row>
    <row r="2" spans="2:27">
      <c r="B2" s="14" t="s">
        <v>56</v>
      </c>
    </row>
    <row r="3" spans="2:27" ht="44.25" customHeight="1"/>
    <row r="4" spans="2:27" ht="16.5" customHeight="1">
      <c r="F4" s="43"/>
      <c r="G4" s="907" t="s">
        <v>57</v>
      </c>
      <c r="H4" s="907"/>
      <c r="I4" s="907"/>
      <c r="J4" s="907"/>
      <c r="K4" s="907"/>
      <c r="L4" s="907"/>
      <c r="M4" s="907"/>
      <c r="N4" s="907"/>
      <c r="W4" s="43"/>
    </row>
    <row r="5" spans="2:27" ht="16.5" customHeight="1" thickBot="1"/>
    <row r="6" spans="2:27" s="44" customFormat="1" ht="15" customHeight="1">
      <c r="B6" s="1152" t="s">
        <v>6</v>
      </c>
      <c r="C6" s="1155" t="s">
        <v>58</v>
      </c>
      <c r="D6" s="1155" t="s">
        <v>59</v>
      </c>
      <c r="E6" s="1155" t="s">
        <v>60</v>
      </c>
      <c r="F6" s="1160" t="s">
        <v>61</v>
      </c>
      <c r="G6" s="1161"/>
      <c r="H6" s="1161"/>
      <c r="I6" s="1161"/>
      <c r="J6" s="1161"/>
      <c r="K6" s="1161"/>
      <c r="L6" s="1161"/>
      <c r="M6" s="1161"/>
      <c r="N6" s="1161"/>
      <c r="O6" s="1161"/>
      <c r="P6" s="1161"/>
      <c r="Q6" s="1161"/>
      <c r="R6" s="1161"/>
      <c r="S6" s="1161"/>
      <c r="T6" s="1161"/>
      <c r="U6" s="1161"/>
      <c r="V6" s="1161"/>
      <c r="W6" s="1162"/>
      <c r="X6" s="1155" t="s">
        <v>62</v>
      </c>
      <c r="Y6" s="1178" t="s">
        <v>63</v>
      </c>
      <c r="Z6" s="1155" t="s">
        <v>590</v>
      </c>
      <c r="AA6" s="1171" t="s">
        <v>591</v>
      </c>
    </row>
    <row r="7" spans="2:27" s="44" customFormat="1" ht="15" customHeight="1">
      <c r="B7" s="1153"/>
      <c r="C7" s="1117"/>
      <c r="D7" s="1117"/>
      <c r="E7" s="1117"/>
      <c r="F7" s="1166" t="s">
        <v>64</v>
      </c>
      <c r="G7" s="1167"/>
      <c r="H7" s="1167"/>
      <c r="I7" s="1167"/>
      <c r="J7" s="1167"/>
      <c r="K7" s="1168"/>
      <c r="L7" s="1163" t="s">
        <v>65</v>
      </c>
      <c r="M7" s="1164"/>
      <c r="N7" s="1164"/>
      <c r="O7" s="1164"/>
      <c r="P7" s="1164"/>
      <c r="Q7" s="1164"/>
      <c r="R7" s="1164"/>
      <c r="S7" s="1164"/>
      <c r="T7" s="1164"/>
      <c r="U7" s="1164"/>
      <c r="V7" s="1165"/>
      <c r="W7" s="1115" t="s">
        <v>66</v>
      </c>
      <c r="X7" s="1117"/>
      <c r="Y7" s="1179"/>
      <c r="Z7" s="1117"/>
      <c r="AA7" s="1172"/>
    </row>
    <row r="8" spans="2:27" s="44" customFormat="1" ht="13.5" customHeight="1">
      <c r="B8" s="1153"/>
      <c r="C8" s="1117"/>
      <c r="D8" s="1117"/>
      <c r="E8" s="1117"/>
      <c r="F8" s="1117" t="s">
        <v>67</v>
      </c>
      <c r="G8" s="1117" t="s">
        <v>68</v>
      </c>
      <c r="H8" s="1018" t="s">
        <v>69</v>
      </c>
      <c r="I8" s="1115" t="s">
        <v>70</v>
      </c>
      <c r="J8" s="1117" t="s">
        <v>71</v>
      </c>
      <c r="K8" s="1117" t="s">
        <v>72</v>
      </c>
      <c r="L8" s="1117" t="s">
        <v>73</v>
      </c>
      <c r="M8" s="1117"/>
      <c r="N8" s="1117" t="s">
        <v>74</v>
      </c>
      <c r="O8" s="1117"/>
      <c r="P8" s="1117" t="s">
        <v>75</v>
      </c>
      <c r="Q8" s="1117"/>
      <c r="R8" s="1117" t="s">
        <v>76</v>
      </c>
      <c r="S8" s="1117"/>
      <c r="T8" s="1117" t="s">
        <v>77</v>
      </c>
      <c r="U8" s="1117"/>
      <c r="V8" s="1169" t="s">
        <v>72</v>
      </c>
      <c r="W8" s="1117"/>
      <c r="X8" s="1117"/>
      <c r="Y8" s="1179"/>
      <c r="Z8" s="1117"/>
      <c r="AA8" s="1172"/>
    </row>
    <row r="9" spans="2:27" s="44" customFormat="1" ht="13.5" customHeight="1" thickBot="1">
      <c r="B9" s="1154"/>
      <c r="C9" s="1144"/>
      <c r="D9" s="1144"/>
      <c r="E9" s="1144"/>
      <c r="F9" s="1144"/>
      <c r="G9" s="1144"/>
      <c r="H9" s="1145"/>
      <c r="I9" s="1144"/>
      <c r="J9" s="1144"/>
      <c r="K9" s="1144"/>
      <c r="L9" s="45" t="s">
        <v>68</v>
      </c>
      <c r="M9" s="46" t="s">
        <v>78</v>
      </c>
      <c r="N9" s="45" t="s">
        <v>68</v>
      </c>
      <c r="O9" s="46" t="s">
        <v>79</v>
      </c>
      <c r="P9" s="45" t="s">
        <v>68</v>
      </c>
      <c r="Q9" s="46" t="s">
        <v>78</v>
      </c>
      <c r="R9" s="45" t="s">
        <v>68</v>
      </c>
      <c r="S9" s="46" t="s">
        <v>78</v>
      </c>
      <c r="T9" s="45" t="s">
        <v>68</v>
      </c>
      <c r="U9" s="46" t="s">
        <v>78</v>
      </c>
      <c r="V9" s="1170"/>
      <c r="W9" s="1144"/>
      <c r="X9" s="1144"/>
      <c r="Y9" s="1180"/>
      <c r="Z9" s="1144"/>
      <c r="AA9" s="1173"/>
    </row>
    <row r="10" spans="2:27" s="47" customFormat="1" ht="16.5" customHeight="1">
      <c r="B10" s="48"/>
      <c r="C10" s="49"/>
      <c r="D10" s="50" t="s">
        <v>80</v>
      </c>
      <c r="E10" s="50" t="s">
        <v>80</v>
      </c>
      <c r="F10" s="50" t="s">
        <v>81</v>
      </c>
      <c r="G10" s="50" t="s">
        <v>80</v>
      </c>
      <c r="H10" s="50" t="s">
        <v>82</v>
      </c>
      <c r="I10" s="50" t="s">
        <v>80</v>
      </c>
      <c r="J10" s="49"/>
      <c r="K10" s="50" t="s">
        <v>80</v>
      </c>
      <c r="L10" s="50" t="s">
        <v>80</v>
      </c>
      <c r="M10" s="50" t="s">
        <v>83</v>
      </c>
      <c r="N10" s="50" t="s">
        <v>80</v>
      </c>
      <c r="O10" s="50" t="s">
        <v>82</v>
      </c>
      <c r="P10" s="50" t="s">
        <v>80</v>
      </c>
      <c r="Q10" s="50" t="s">
        <v>84</v>
      </c>
      <c r="R10" s="50" t="s">
        <v>80</v>
      </c>
      <c r="S10" s="50" t="s">
        <v>84</v>
      </c>
      <c r="T10" s="50" t="s">
        <v>80</v>
      </c>
      <c r="U10" s="50" t="s">
        <v>84</v>
      </c>
      <c r="V10" s="50" t="s">
        <v>80</v>
      </c>
      <c r="W10" s="50" t="s">
        <v>80</v>
      </c>
      <c r="X10" s="50" t="s">
        <v>80</v>
      </c>
      <c r="Y10" s="51" t="s">
        <v>80</v>
      </c>
      <c r="Z10" s="50"/>
      <c r="AA10" s="180" t="s">
        <v>80</v>
      </c>
    </row>
    <row r="11" spans="2:27" s="52" customFormat="1" ht="70.5" customHeight="1">
      <c r="B11" s="1148" t="str">
        <f>①入力ﾏﾆｭｱﾙ!$D$20</f>
        <v>Ｂ型</v>
      </c>
      <c r="C11" s="53" t="str">
        <f>①入力ﾏﾆｭｱﾙ!$D$11</f>
        <v>兵庫県庁病院</v>
      </c>
      <c r="D11" s="1158">
        <f>'⑫別記　収支予算書'!B42</f>
        <v>35500000</v>
      </c>
      <c r="E11" s="1156">
        <f>'②様式1-3'!$G$95-'⑫別記　収支予算書'!D13</f>
        <v>28419919</v>
      </c>
      <c r="F11" s="1156">
        <f>IF(①入力ﾏﾆｭｱﾙ!D20="","",①入力ﾏﾆｭｱﾙ!I16)</f>
        <v>4</v>
      </c>
      <c r="G11" s="1136">
        <v>237400</v>
      </c>
      <c r="H11" s="1136">
        <v>12</v>
      </c>
      <c r="I11" s="1150">
        <f>IF(B11="Ａ型特例",24000*12,IF(B11="Ａ型",24000*12*4,IF(B11="Ｂ型",24000*12*10,IF(B11="Ｂ型特例",24000*12*18))))</f>
        <v>2880000</v>
      </c>
      <c r="J11" s="1140" t="str">
        <f>参考!E35</f>
        <v>0.8</v>
      </c>
      <c r="K11" s="1142">
        <f>IF(①入力ﾏﾆｭｱﾙ!D20="","",ROUNDDOWN(((F11*G11*H11)-I11)*J11,0))</f>
        <v>6812160</v>
      </c>
      <c r="L11" s="1136">
        <v>30750</v>
      </c>
      <c r="M11" s="1138">
        <f>'⑥様式2-2'!F29</f>
        <v>140</v>
      </c>
      <c r="N11" s="1136">
        <v>278340</v>
      </c>
      <c r="O11" s="1138">
        <f>'⑦様式2-3'!F27</f>
        <v>12</v>
      </c>
      <c r="P11" s="1136">
        <v>27210</v>
      </c>
      <c r="Q11" s="1138">
        <f>'⑧様式2-4 '!F27</f>
        <v>4</v>
      </c>
      <c r="R11" s="1136">
        <v>14760</v>
      </c>
      <c r="S11" s="1138">
        <f>'⑨様式2-5'!F27</f>
        <v>177</v>
      </c>
      <c r="T11" s="1136">
        <v>15270</v>
      </c>
      <c r="U11" s="1138">
        <f>'⑩様式2-6'!F27</f>
        <v>68</v>
      </c>
      <c r="V11" s="1142">
        <f>(L11*M11)+(N11*O11)+(P11*Q11)+(R11*S11)+(T11*U11)</f>
        <v>11404800</v>
      </c>
      <c r="W11" s="1156">
        <f>IF(①入力ﾏﾆｭｱﾙ!D20="","",K11+V11)</f>
        <v>18216960</v>
      </c>
      <c r="X11" s="1156">
        <f>MIN(E11,W11)</f>
        <v>18216960</v>
      </c>
      <c r="Y11" s="1146">
        <f>ROUNDDOWN(X11*2/3,0)</f>
        <v>12144640</v>
      </c>
      <c r="Z11" s="1174">
        <v>1</v>
      </c>
      <c r="AA11" s="1176">
        <f>ROUNDDOWN(Y11*Z11,-3)</f>
        <v>12144000</v>
      </c>
    </row>
    <row r="12" spans="2:27" s="52" customFormat="1" ht="70.5" customHeight="1" thickBot="1">
      <c r="B12" s="1149"/>
      <c r="C12" s="54" t="str">
        <f>①入力ﾏﾆｭｱﾙ!$D$22</f>
        <v>なかよし保育園</v>
      </c>
      <c r="D12" s="1159"/>
      <c r="E12" s="1157"/>
      <c r="F12" s="1157"/>
      <c r="G12" s="1137"/>
      <c r="H12" s="1137"/>
      <c r="I12" s="1151"/>
      <c r="J12" s="1141"/>
      <c r="K12" s="1143"/>
      <c r="L12" s="1137"/>
      <c r="M12" s="1139"/>
      <c r="N12" s="1137"/>
      <c r="O12" s="1139"/>
      <c r="P12" s="1137"/>
      <c r="Q12" s="1139"/>
      <c r="R12" s="1137"/>
      <c r="S12" s="1139"/>
      <c r="T12" s="1137"/>
      <c r="U12" s="1139"/>
      <c r="V12" s="1143"/>
      <c r="W12" s="1157"/>
      <c r="X12" s="1157"/>
      <c r="Y12" s="1147"/>
      <c r="Z12" s="1175"/>
      <c r="AA12" s="1177"/>
    </row>
    <row r="13" spans="2:27" ht="24" customHeight="1">
      <c r="C13" s="55" t="s">
        <v>85</v>
      </c>
      <c r="M13" s="56"/>
    </row>
    <row r="14" spans="2:27">
      <c r="M14" s="47"/>
      <c r="N14" s="47"/>
      <c r="O14" s="47"/>
      <c r="P14" s="47"/>
      <c r="Q14" s="47"/>
      <c r="R14" s="47"/>
      <c r="S14" s="47"/>
      <c r="T14" s="47"/>
      <c r="U14" s="47"/>
      <c r="V14" s="174"/>
    </row>
    <row r="15" spans="2:27" hidden="1">
      <c r="J15" s="14">
        <v>1</v>
      </c>
    </row>
    <row r="16" spans="2:27" hidden="1">
      <c r="J16" s="14">
        <v>0.8</v>
      </c>
    </row>
    <row r="17" spans="10:10" hidden="1">
      <c r="J17" s="14">
        <v>0.6</v>
      </c>
    </row>
    <row r="40" spans="1:24" hidden="1">
      <c r="A40" s="57" t="str">
        <f>C11</f>
        <v>兵庫県庁病院</v>
      </c>
      <c r="B40" s="57" t="str">
        <f>C12</f>
        <v>なかよし保育園</v>
      </c>
      <c r="C40" s="57">
        <f t="shared" ref="C40:N40" si="0">D11</f>
        <v>35500000</v>
      </c>
      <c r="D40" s="57">
        <f t="shared" si="0"/>
        <v>28419919</v>
      </c>
      <c r="E40" s="57">
        <f t="shared" si="0"/>
        <v>4</v>
      </c>
      <c r="F40" s="57">
        <f t="shared" si="0"/>
        <v>237400</v>
      </c>
      <c r="G40" s="57">
        <f t="shared" si="0"/>
        <v>12</v>
      </c>
      <c r="H40" s="57">
        <f t="shared" si="0"/>
        <v>2880000</v>
      </c>
      <c r="I40" s="58" t="str">
        <f t="shared" si="0"/>
        <v>0.8</v>
      </c>
      <c r="J40" s="57">
        <f t="shared" si="0"/>
        <v>6812160</v>
      </c>
      <c r="K40" s="57">
        <f t="shared" si="0"/>
        <v>30750</v>
      </c>
      <c r="L40" s="57">
        <f t="shared" si="0"/>
        <v>140</v>
      </c>
      <c r="M40" s="57">
        <f t="shared" si="0"/>
        <v>278340</v>
      </c>
      <c r="N40" s="57">
        <f t="shared" si="0"/>
        <v>12</v>
      </c>
      <c r="O40" s="57">
        <f>V11</f>
        <v>11404800</v>
      </c>
      <c r="P40" s="57"/>
      <c r="Q40" s="57"/>
      <c r="R40" s="57"/>
      <c r="S40" s="57"/>
      <c r="T40" s="57">
        <f>U11</f>
        <v>68</v>
      </c>
      <c r="U40" s="57">
        <f>X11</f>
        <v>18216960</v>
      </c>
      <c r="V40" s="57">
        <f>W11</f>
        <v>18216960</v>
      </c>
      <c r="W40" s="57">
        <f>X11</f>
        <v>18216960</v>
      </c>
      <c r="X40" s="57">
        <f>Y11</f>
        <v>12144640</v>
      </c>
    </row>
  </sheetData>
  <mergeCells count="50">
    <mergeCell ref="Z6:Z9"/>
    <mergeCell ref="AA6:AA9"/>
    <mergeCell ref="Z11:Z12"/>
    <mergeCell ref="AA11:AA12"/>
    <mergeCell ref="X6:X9"/>
    <mergeCell ref="Y6:Y9"/>
    <mergeCell ref="T11:T12"/>
    <mergeCell ref="U11:U12"/>
    <mergeCell ref="D11:D12"/>
    <mergeCell ref="E11:E12"/>
    <mergeCell ref="F6:W6"/>
    <mergeCell ref="I8:I9"/>
    <mergeCell ref="T8:U8"/>
    <mergeCell ref="W7:W9"/>
    <mergeCell ref="L8:M8"/>
    <mergeCell ref="F8:F9"/>
    <mergeCell ref="L7:V7"/>
    <mergeCell ref="F7:K7"/>
    <mergeCell ref="P8:Q8"/>
    <mergeCell ref="V8:V9"/>
    <mergeCell ref="F11:F12"/>
    <mergeCell ref="G11:G12"/>
    <mergeCell ref="G4:N4"/>
    <mergeCell ref="Y11:Y12"/>
    <mergeCell ref="B11:B12"/>
    <mergeCell ref="M11:M12"/>
    <mergeCell ref="N11:N12"/>
    <mergeCell ref="O11:O12"/>
    <mergeCell ref="V11:V12"/>
    <mergeCell ref="P11:P12"/>
    <mergeCell ref="Q11:Q12"/>
    <mergeCell ref="I11:I12"/>
    <mergeCell ref="B6:B9"/>
    <mergeCell ref="C6:C9"/>
    <mergeCell ref="D6:D9"/>
    <mergeCell ref="E6:E9"/>
    <mergeCell ref="W11:W12"/>
    <mergeCell ref="X11:X12"/>
    <mergeCell ref="J8:J9"/>
    <mergeCell ref="K8:K9"/>
    <mergeCell ref="G8:G9"/>
    <mergeCell ref="H8:H9"/>
    <mergeCell ref="R8:S8"/>
    <mergeCell ref="N8:O8"/>
    <mergeCell ref="R11:R12"/>
    <mergeCell ref="S11:S12"/>
    <mergeCell ref="H11:H12"/>
    <mergeCell ref="J11:J12"/>
    <mergeCell ref="K11:K12"/>
    <mergeCell ref="L11:L12"/>
  </mergeCells>
  <phoneticPr fontId="24"/>
  <printOptions horizontalCentered="1"/>
  <pageMargins left="0.19685039370078741" right="0.19685039370078741" top="1.2598425196850394" bottom="0.98425196850393704" header="0.51181102362204722" footer="0.51181102362204722"/>
  <pageSetup paperSize="9" scale="73" orientation="landscape" blackAndWhite="1" r:id="rId1"/>
  <headerFooter alignWithMargins="0"/>
  <ignoredErrors>
    <ignoredError sqref="M12:U12 M11 O11 Q11 S11 U11" unlockedFormula="1"/>
    <ignoredError sqref="W12:AA12 F12:H12 H11 J12:K12 X11:Y11 Z11:AA11" evalError="1"/>
    <ignoredError sqref="J11" evalError="1" unlockedFormula="1"/>
  </ignoredError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S51"/>
  <sheetViews>
    <sheetView zoomScaleNormal="100" zoomScaleSheetLayoutView="70" workbookViewId="0">
      <selection activeCell="I23" sqref="I23:I24"/>
    </sheetView>
  </sheetViews>
  <sheetFormatPr defaultRowHeight="13"/>
  <cols>
    <col min="1" max="1" width="11.6328125" customWidth="1"/>
    <col min="2" max="2" width="11" customWidth="1"/>
    <col min="3" max="3" width="12" customWidth="1"/>
    <col min="4" max="4" width="13.36328125" customWidth="1"/>
    <col min="5" max="5" width="13" customWidth="1"/>
    <col min="6" max="6" width="12.08984375" customWidth="1"/>
    <col min="8" max="8" width="13" customWidth="1"/>
    <col min="9" max="9" width="13.08984375" customWidth="1"/>
    <col min="10" max="10" width="10.90625" customWidth="1"/>
    <col min="11" max="12" width="10.08984375" customWidth="1"/>
    <col min="13" max="13" width="11.08984375" customWidth="1"/>
    <col min="14" max="15" width="10.08984375" customWidth="1"/>
    <col min="16" max="16" width="10.453125" customWidth="1"/>
  </cols>
  <sheetData>
    <row r="1" spans="1:19" ht="24" customHeight="1">
      <c r="A1" s="479" t="s">
        <v>595</v>
      </c>
      <c r="B1" s="182"/>
      <c r="C1" s="182"/>
      <c r="D1" s="182"/>
      <c r="E1" s="182"/>
      <c r="F1" s="182"/>
    </row>
    <row r="2" spans="1:19" ht="18.75" customHeight="1">
      <c r="A2" s="480"/>
      <c r="B2" s="480"/>
      <c r="C2" s="480"/>
      <c r="D2" s="480"/>
      <c r="E2" s="480"/>
      <c r="F2" s="480"/>
      <c r="G2" s="480"/>
      <c r="H2" s="480"/>
      <c r="I2" s="480"/>
      <c r="J2" s="480"/>
      <c r="K2" s="480"/>
      <c r="L2" s="1207" t="s">
        <v>561</v>
      </c>
      <c r="M2" s="1208"/>
      <c r="N2" s="1209"/>
      <c r="O2" s="1217" t="str">
        <f>①入力ﾏﾆｭｱﾙ!D11</f>
        <v>兵庫県庁病院</v>
      </c>
      <c r="P2" s="1218"/>
      <c r="Q2" s="481"/>
      <c r="R2" s="481"/>
      <c r="S2" s="481"/>
    </row>
    <row r="3" spans="1:19" ht="20.25" customHeight="1">
      <c r="A3" s="482" t="s">
        <v>596</v>
      </c>
      <c r="B3" s="483"/>
      <c r="C3" s="483"/>
      <c r="D3" s="483"/>
      <c r="E3" s="483"/>
      <c r="F3" s="483"/>
      <c r="G3" s="483"/>
      <c r="H3" s="483"/>
      <c r="I3" s="483"/>
      <c r="J3" s="483"/>
      <c r="K3" s="484"/>
      <c r="L3" s="1213" t="s">
        <v>505</v>
      </c>
      <c r="M3" s="1214"/>
      <c r="N3" s="1215"/>
      <c r="O3" s="688" t="str">
        <f>①入力ﾏﾆｭｱﾙ!D20</f>
        <v>Ｂ型</v>
      </c>
      <c r="P3" s="485"/>
      <c r="Q3" s="480"/>
      <c r="R3" s="480"/>
      <c r="S3" s="480"/>
    </row>
    <row r="4" spans="1:19">
      <c r="A4" s="483"/>
      <c r="B4" s="483"/>
      <c r="C4" s="483"/>
      <c r="D4" s="483"/>
      <c r="E4" s="483"/>
      <c r="F4" s="483"/>
      <c r="G4" s="483"/>
      <c r="H4" s="483"/>
      <c r="I4" s="483"/>
      <c r="J4" s="483"/>
      <c r="K4" s="483"/>
      <c r="L4" s="483"/>
      <c r="M4" s="483"/>
      <c r="N4" s="483"/>
      <c r="O4" s="483"/>
      <c r="P4" s="483"/>
      <c r="Q4" s="483"/>
      <c r="R4" s="483"/>
      <c r="S4" s="483"/>
    </row>
    <row r="5" spans="1:19">
      <c r="A5" s="483"/>
      <c r="B5" s="486">
        <f>④様式3!H9</f>
        <v>11</v>
      </c>
      <c r="C5" s="487" t="s">
        <v>521</v>
      </c>
      <c r="D5" s="488">
        <f>ROUND(B5/2.6,1)</f>
        <v>4.2</v>
      </c>
      <c r="E5" s="487" t="s">
        <v>514</v>
      </c>
      <c r="F5" s="489"/>
      <c r="G5" s="483"/>
      <c r="H5" s="483"/>
      <c r="I5" s="483"/>
      <c r="J5" s="1210" t="s">
        <v>475</v>
      </c>
      <c r="K5" s="1210"/>
      <c r="L5" s="1210"/>
      <c r="M5" s="1210"/>
      <c r="N5" s="1210"/>
      <c r="O5" s="1210"/>
      <c r="P5" s="1210"/>
      <c r="Q5" s="483"/>
      <c r="R5" s="483"/>
      <c r="S5" s="483"/>
    </row>
    <row r="6" spans="1:19">
      <c r="A6" s="483"/>
      <c r="B6" s="483"/>
      <c r="C6" s="483"/>
      <c r="D6" s="483"/>
      <c r="E6" s="483"/>
      <c r="F6" s="483"/>
      <c r="G6" s="483"/>
      <c r="H6" s="483"/>
      <c r="I6" s="483"/>
      <c r="J6" s="1211" t="s">
        <v>476</v>
      </c>
      <c r="K6" s="1211"/>
      <c r="L6" s="1211"/>
      <c r="M6" s="1211"/>
      <c r="N6" s="1211"/>
      <c r="O6" s="1211"/>
      <c r="P6" s="1211"/>
      <c r="Q6" s="483"/>
      <c r="R6" s="483"/>
      <c r="S6" s="483"/>
    </row>
    <row r="7" spans="1:19">
      <c r="A7" s="483"/>
      <c r="B7" s="483"/>
      <c r="C7" s="483"/>
      <c r="D7" s="483"/>
      <c r="E7" s="483"/>
      <c r="F7" s="483"/>
      <c r="G7" s="483"/>
      <c r="H7" s="483"/>
      <c r="I7" s="483"/>
      <c r="J7" s="483"/>
      <c r="K7" s="483"/>
      <c r="L7" s="483"/>
      <c r="M7" s="483"/>
      <c r="N7" s="483"/>
      <c r="O7" s="483"/>
      <c r="P7" s="483"/>
      <c r="Q7" s="483"/>
      <c r="R7" s="483"/>
      <c r="S7" s="483"/>
    </row>
    <row r="8" spans="1:19">
      <c r="A8" s="483" t="s">
        <v>477</v>
      </c>
      <c r="B8" s="483"/>
      <c r="C8" s="483"/>
      <c r="D8" s="483"/>
      <c r="E8" s="483"/>
      <c r="F8" s="483"/>
      <c r="G8" s="483"/>
      <c r="H8" s="483"/>
      <c r="I8" s="483"/>
      <c r="J8" s="483"/>
      <c r="K8" s="483"/>
      <c r="L8" s="483"/>
      <c r="M8" s="483"/>
      <c r="N8" s="483"/>
      <c r="O8" s="483"/>
      <c r="P8" s="483"/>
      <c r="Q8" s="483"/>
      <c r="R8" s="483"/>
      <c r="S8" s="483"/>
    </row>
    <row r="9" spans="1:19">
      <c r="A9" s="483"/>
      <c r="B9" s="483"/>
      <c r="C9" s="483"/>
      <c r="D9" s="483"/>
      <c r="E9" s="483"/>
      <c r="F9" s="483"/>
      <c r="G9" s="483"/>
      <c r="H9" s="483"/>
      <c r="I9" s="483"/>
      <c r="J9" s="483"/>
      <c r="K9" s="483"/>
      <c r="L9" s="483"/>
      <c r="M9" s="483"/>
      <c r="N9" s="483"/>
      <c r="O9" s="483"/>
      <c r="P9" s="483"/>
      <c r="Q9" s="483"/>
      <c r="R9" s="483"/>
      <c r="S9" s="483"/>
    </row>
    <row r="10" spans="1:19">
      <c r="A10" s="483"/>
      <c r="B10" s="483" t="s">
        <v>509</v>
      </c>
      <c r="C10" s="483" t="s">
        <v>510</v>
      </c>
      <c r="D10" s="483"/>
      <c r="E10" s="483"/>
      <c r="F10" s="483"/>
      <c r="G10" s="483"/>
      <c r="H10" s="483"/>
      <c r="I10" s="483"/>
      <c r="J10" s="483"/>
      <c r="K10" s="483"/>
      <c r="L10" s="483"/>
      <c r="M10" s="483"/>
      <c r="N10" s="483"/>
      <c r="O10" s="483"/>
      <c r="P10" s="483"/>
      <c r="Q10" s="483"/>
      <c r="R10" s="483"/>
      <c r="S10" s="483"/>
    </row>
    <row r="11" spans="1:19">
      <c r="A11" s="483"/>
      <c r="B11" s="483"/>
      <c r="C11" s="483"/>
      <c r="D11" s="483"/>
      <c r="E11" s="483"/>
      <c r="F11" s="483"/>
      <c r="G11" s="483"/>
      <c r="H11" s="483"/>
      <c r="I11" s="483"/>
      <c r="J11" s="483"/>
      <c r="K11" s="483"/>
      <c r="L11" s="483"/>
      <c r="M11" s="483"/>
      <c r="N11" s="483"/>
      <c r="O11" s="483"/>
      <c r="P11" s="483"/>
      <c r="Q11" s="483"/>
      <c r="R11" s="483"/>
      <c r="S11" s="483"/>
    </row>
    <row r="12" spans="1:19">
      <c r="A12" s="483"/>
      <c r="B12" s="490">
        <f>IF(O3="Ａ型特例",MAX(D5,2),IF(O3="Ａ型",MAX(D5,2),IF(O3="Ｂ型",MAX(D5,4),IF(O3="Ｂ型特例",MAX(D5,10)))))</f>
        <v>4.2</v>
      </c>
      <c r="C12" s="483" t="s">
        <v>522</v>
      </c>
      <c r="D12" s="483"/>
      <c r="E12" s="491">
        <f>'⑫別記　収支予算書'!B22-'⑫別記　収支予算書'!D28-'⑫別記　収支予算書'!D29-'⑫別記　収支予算書'!D33-'⑫別記　収支予算書'!D34</f>
        <v>300000</v>
      </c>
      <c r="F12" s="483" t="s">
        <v>478</v>
      </c>
      <c r="G12" s="492">
        <f>ROUND(B12*3186000+E12,1)</f>
        <v>13681200</v>
      </c>
      <c r="H12" s="483"/>
      <c r="I12" s="483"/>
      <c r="J12" s="1212" t="s">
        <v>479</v>
      </c>
      <c r="K12" s="1212"/>
      <c r="L12" s="1212"/>
      <c r="M12" s="1212"/>
      <c r="N12" s="1212"/>
      <c r="O12" s="1212"/>
      <c r="P12" s="1212"/>
      <c r="Q12" s="1212"/>
      <c r="R12" s="1212"/>
      <c r="S12" s="1212"/>
    </row>
    <row r="13" spans="1:19">
      <c r="A13" s="483"/>
      <c r="B13" s="483" t="s">
        <v>523</v>
      </c>
      <c r="C13" s="483"/>
      <c r="D13" s="483"/>
      <c r="E13" s="483"/>
      <c r="F13" s="483"/>
      <c r="G13" s="483"/>
      <c r="H13" s="483"/>
      <c r="I13" s="483"/>
      <c r="J13" s="1212" t="s">
        <v>507</v>
      </c>
      <c r="K13" s="1212"/>
      <c r="L13" s="1212"/>
      <c r="M13" s="1212"/>
      <c r="N13" s="1212"/>
      <c r="O13" s="1212"/>
      <c r="P13" s="1212"/>
      <c r="Q13" s="1212"/>
      <c r="R13" s="1212"/>
      <c r="S13" s="1212"/>
    </row>
    <row r="14" spans="1:19">
      <c r="A14" s="483"/>
      <c r="B14" s="483" t="s">
        <v>524</v>
      </c>
      <c r="C14" s="483"/>
      <c r="D14" s="483"/>
      <c r="E14" s="483"/>
      <c r="F14" s="483"/>
      <c r="G14" s="483"/>
      <c r="H14" s="483"/>
      <c r="I14" s="483"/>
      <c r="J14" s="1212" t="s">
        <v>480</v>
      </c>
      <c r="K14" s="1212"/>
      <c r="L14" s="1212"/>
      <c r="M14" s="1212"/>
      <c r="N14" s="1212"/>
      <c r="O14" s="1212"/>
      <c r="P14" s="1212"/>
      <c r="Q14" s="1212"/>
      <c r="R14" s="1212"/>
      <c r="S14" s="1212"/>
    </row>
    <row r="15" spans="1:19">
      <c r="A15" s="483"/>
      <c r="B15" s="483"/>
      <c r="C15" s="483"/>
      <c r="D15" s="483"/>
      <c r="E15" s="493"/>
      <c r="F15" s="483"/>
      <c r="G15" s="483"/>
      <c r="H15" s="483"/>
      <c r="I15" s="483"/>
      <c r="J15" s="483"/>
      <c r="K15" s="483"/>
      <c r="L15" s="483"/>
      <c r="M15" s="483"/>
      <c r="N15" s="483"/>
      <c r="O15" s="483"/>
      <c r="P15" s="483"/>
      <c r="Q15" s="483"/>
      <c r="R15" s="483"/>
      <c r="S15" s="483"/>
    </row>
    <row r="16" spans="1:19" ht="13.5" thickBot="1"/>
    <row r="17" spans="1:16">
      <c r="A17" s="1204" t="s">
        <v>481</v>
      </c>
      <c r="B17" s="1205"/>
      <c r="C17" s="1205"/>
      <c r="D17" s="1205"/>
      <c r="E17" s="1206"/>
      <c r="F17" s="1216" t="s">
        <v>482</v>
      </c>
      <c r="G17" s="1205"/>
      <c r="H17" s="1206"/>
      <c r="I17" s="1219" t="s">
        <v>483</v>
      </c>
      <c r="J17" s="1221" t="s">
        <v>484</v>
      </c>
      <c r="K17" s="1222"/>
      <c r="L17" s="1223"/>
      <c r="M17" s="1224" t="s">
        <v>485</v>
      </c>
      <c r="N17" s="1225"/>
      <c r="O17" s="1226"/>
      <c r="P17" s="1227" t="s">
        <v>486</v>
      </c>
    </row>
    <row r="18" spans="1:16" ht="28.5">
      <c r="A18" s="494" t="s">
        <v>413</v>
      </c>
      <c r="B18" s="495" t="s">
        <v>52</v>
      </c>
      <c r="C18" s="495" t="s">
        <v>487</v>
      </c>
      <c r="D18" s="495" t="s">
        <v>21</v>
      </c>
      <c r="E18" s="495" t="s">
        <v>488</v>
      </c>
      <c r="F18" s="495" t="s">
        <v>414</v>
      </c>
      <c r="G18" s="495" t="s">
        <v>21</v>
      </c>
      <c r="H18" s="495" t="s">
        <v>489</v>
      </c>
      <c r="I18" s="1220"/>
      <c r="J18" s="496" t="s">
        <v>490</v>
      </c>
      <c r="K18" s="497" t="s">
        <v>491</v>
      </c>
      <c r="L18" s="497" t="s">
        <v>492</v>
      </c>
      <c r="M18" s="498" t="s">
        <v>493</v>
      </c>
      <c r="N18" s="499" t="s">
        <v>494</v>
      </c>
      <c r="O18" s="499" t="s">
        <v>495</v>
      </c>
      <c r="P18" s="1228"/>
    </row>
    <row r="19" spans="1:16">
      <c r="A19" s="500" t="s">
        <v>80</v>
      </c>
      <c r="B19" s="501" t="s">
        <v>80</v>
      </c>
      <c r="C19" s="501" t="s">
        <v>80</v>
      </c>
      <c r="D19" s="501" t="s">
        <v>80</v>
      </c>
      <c r="E19" s="501" t="s">
        <v>80</v>
      </c>
      <c r="F19" s="501" t="s">
        <v>80</v>
      </c>
      <c r="G19" s="501" t="s">
        <v>80</v>
      </c>
      <c r="H19" s="501" t="s">
        <v>80</v>
      </c>
      <c r="I19" s="501" t="s">
        <v>80</v>
      </c>
      <c r="J19" s="501" t="s">
        <v>496</v>
      </c>
      <c r="K19" s="501" t="s">
        <v>496</v>
      </c>
      <c r="L19" s="501" t="s">
        <v>496</v>
      </c>
      <c r="M19" s="502" t="s">
        <v>496</v>
      </c>
      <c r="N19" s="501" t="s">
        <v>496</v>
      </c>
      <c r="O19" s="501" t="s">
        <v>496</v>
      </c>
      <c r="P19" s="503" t="s">
        <v>496</v>
      </c>
    </row>
    <row r="20" spans="1:16" ht="13.5" thickBot="1">
      <c r="A20" s="504">
        <f>'⑫別記　収支予算書'!B13</f>
        <v>6680081</v>
      </c>
      <c r="B20" s="505">
        <f>'⑫別記　収支予算書'!B15</f>
        <v>12144000</v>
      </c>
      <c r="C20" s="505">
        <f>'⑫別記　収支予算書'!B17</f>
        <v>16675919</v>
      </c>
      <c r="D20" s="506">
        <f>'⑫別記　収支予算書'!B19</f>
        <v>0</v>
      </c>
      <c r="E20" s="505">
        <f>SUM(A20:D20)</f>
        <v>35500000</v>
      </c>
      <c r="F20" s="506">
        <f>'⑫別記　収支予算書'!D28+'⑫別記　収支予算書'!D29+'⑫別記　収支予算書'!D33+'⑫別記　収支予算書'!D34</f>
        <v>35200000</v>
      </c>
      <c r="G20" s="506">
        <f>'⑫別記　収支予算書'!B42-参考!F20</f>
        <v>300000</v>
      </c>
      <c r="H20" s="505">
        <f>SUM(F20:G20)</f>
        <v>35500000</v>
      </c>
      <c r="I20" s="505">
        <f>E20-H20</f>
        <v>0</v>
      </c>
      <c r="J20" s="505">
        <f>ROUND(+H20/1000,0)</f>
        <v>35500</v>
      </c>
      <c r="K20" s="505">
        <f>ROUND(SUM(A20,D20)/1000,0)</f>
        <v>6680</v>
      </c>
      <c r="L20" s="505">
        <f>(J20-K20)</f>
        <v>28820</v>
      </c>
      <c r="M20" s="507">
        <f>ROUND(G12/1000,0)</f>
        <v>13681</v>
      </c>
      <c r="N20" s="508">
        <f>+K20</f>
        <v>6680</v>
      </c>
      <c r="O20" s="508">
        <f>M20-N20</f>
        <v>7001</v>
      </c>
      <c r="P20" s="509">
        <f>IF(L20&gt;O20,O20,L20)</f>
        <v>7001</v>
      </c>
    </row>
    <row r="21" spans="1:16">
      <c r="A21" s="510"/>
      <c r="B21" s="510"/>
      <c r="C21" s="510"/>
      <c r="D21" s="510"/>
      <c r="E21" s="510"/>
      <c r="F21" s="510"/>
      <c r="G21" s="510"/>
      <c r="H21" s="511"/>
      <c r="I21" s="511"/>
      <c r="J21" s="511"/>
      <c r="K21" s="511"/>
      <c r="L21" s="511"/>
      <c r="M21" s="510"/>
      <c r="N21" s="511"/>
      <c r="O21" s="511"/>
      <c r="P21" s="511"/>
    </row>
    <row r="22" spans="1:16" ht="13.5" thickBot="1"/>
    <row r="23" spans="1:16">
      <c r="A23" s="1181" t="s">
        <v>497</v>
      </c>
      <c r="B23" s="1182"/>
      <c r="C23" s="1182"/>
      <c r="D23" s="1182"/>
      <c r="E23" s="1182" t="s">
        <v>498</v>
      </c>
      <c r="F23" s="1182"/>
      <c r="G23" s="1182"/>
      <c r="H23" s="1182"/>
      <c r="I23" s="1183" t="s">
        <v>931</v>
      </c>
      <c r="J23" s="512"/>
    </row>
    <row r="24" spans="1:16" ht="34.5" customHeight="1" thickBot="1">
      <c r="A24" s="494" t="s">
        <v>419</v>
      </c>
      <c r="B24" s="495" t="s">
        <v>420</v>
      </c>
      <c r="C24" s="495" t="s">
        <v>499</v>
      </c>
      <c r="D24" s="495" t="s">
        <v>488</v>
      </c>
      <c r="E24" s="495" t="s">
        <v>424</v>
      </c>
      <c r="F24" s="495" t="s">
        <v>425</v>
      </c>
      <c r="G24" s="495" t="s">
        <v>426</v>
      </c>
      <c r="H24" s="495" t="s">
        <v>489</v>
      </c>
      <c r="I24" s="1184"/>
      <c r="J24" s="513"/>
    </row>
    <row r="25" spans="1:16">
      <c r="A25" s="514" t="s">
        <v>80</v>
      </c>
      <c r="B25" s="515" t="s">
        <v>80</v>
      </c>
      <c r="C25" s="515" t="s">
        <v>80</v>
      </c>
      <c r="D25" s="515" t="s">
        <v>80</v>
      </c>
      <c r="E25" s="515" t="s">
        <v>80</v>
      </c>
      <c r="F25" s="515" t="s">
        <v>80</v>
      </c>
      <c r="G25" s="515" t="s">
        <v>80</v>
      </c>
      <c r="H25" s="515" t="s">
        <v>80</v>
      </c>
      <c r="I25" s="516" t="s">
        <v>80</v>
      </c>
      <c r="J25" s="517" t="s">
        <v>496</v>
      </c>
    </row>
    <row r="26" spans="1:16" ht="13.5" thickBot="1">
      <c r="A26" s="518">
        <f>'⑪様式1-2'!D8</f>
        <v>6274409117</v>
      </c>
      <c r="B26" s="519">
        <f>'⑪様式1-2'!D9</f>
        <v>171895771</v>
      </c>
      <c r="C26" s="519">
        <f>'⑪様式1-2'!D10</f>
        <v>100101</v>
      </c>
      <c r="D26" s="520">
        <f>SUM(A26:C26)</f>
        <v>6446404989</v>
      </c>
      <c r="E26" s="519">
        <f>'⑪様式1-2'!D12</f>
        <v>6167182268</v>
      </c>
      <c r="F26" s="519">
        <f>'⑪様式1-2'!D13</f>
        <v>149071411</v>
      </c>
      <c r="G26" s="519">
        <f>'⑪様式1-2'!D14</f>
        <v>1129345</v>
      </c>
      <c r="H26" s="520">
        <f>SUM(E26:G26)</f>
        <v>6317383024</v>
      </c>
      <c r="I26" s="521">
        <f>D26-H26</f>
        <v>129021965</v>
      </c>
      <c r="J26" s="522">
        <f>ROUND(I26,-3)/1000</f>
        <v>129022</v>
      </c>
    </row>
    <row r="27" spans="1:16">
      <c r="A27" s="510"/>
      <c r="B27" s="510"/>
      <c r="C27" s="510"/>
      <c r="D27" s="510"/>
      <c r="E27" s="510"/>
      <c r="F27" s="510"/>
      <c r="G27" s="510"/>
      <c r="H27" s="511"/>
      <c r="I27" s="511"/>
    </row>
    <row r="28" spans="1:16" ht="13.5" thickBot="1"/>
    <row r="29" spans="1:16" ht="13.5" thickBot="1">
      <c r="A29" s="1185" t="s">
        <v>500</v>
      </c>
      <c r="B29" s="1186"/>
      <c r="C29" s="1186"/>
      <c r="D29" s="1186"/>
      <c r="E29" s="1187"/>
      <c r="G29" s="1198" t="s">
        <v>443</v>
      </c>
      <c r="H29" s="1199"/>
      <c r="I29" s="523" t="s">
        <v>71</v>
      </c>
    </row>
    <row r="30" spans="1:16">
      <c r="A30" s="1188" t="s">
        <v>930</v>
      </c>
      <c r="B30" s="1190" t="s">
        <v>486</v>
      </c>
      <c r="C30" s="1191" t="s">
        <v>443</v>
      </c>
      <c r="D30" s="1192" t="s">
        <v>718</v>
      </c>
      <c r="E30" s="1195" t="s">
        <v>71</v>
      </c>
      <c r="G30" s="1196" t="s">
        <v>511</v>
      </c>
      <c r="H30" s="1197"/>
      <c r="I30" s="524">
        <v>1</v>
      </c>
    </row>
    <row r="31" spans="1:16">
      <c r="A31" s="1189"/>
      <c r="B31" s="1190"/>
      <c r="C31" s="1191"/>
      <c r="D31" s="1193"/>
      <c r="E31" s="1195"/>
      <c r="G31" s="1200" t="s">
        <v>512</v>
      </c>
      <c r="H31" s="1201"/>
      <c r="I31" s="525">
        <v>0.8</v>
      </c>
    </row>
    <row r="32" spans="1:16" ht="13.5" thickBot="1">
      <c r="A32" s="1189"/>
      <c r="B32" s="1190"/>
      <c r="C32" s="1191"/>
      <c r="D32" s="1194"/>
      <c r="E32" s="1195"/>
      <c r="G32" s="1202" t="s">
        <v>513</v>
      </c>
      <c r="H32" s="1203"/>
      <c r="I32" s="526">
        <v>0.6</v>
      </c>
    </row>
    <row r="33" spans="1:7">
      <c r="A33" s="527" t="s">
        <v>501</v>
      </c>
      <c r="B33" s="528" t="s">
        <v>502</v>
      </c>
      <c r="C33" s="528" t="s">
        <v>503</v>
      </c>
      <c r="D33" s="689">
        <v>44287</v>
      </c>
      <c r="E33" s="529" t="s">
        <v>504</v>
      </c>
      <c r="G33" t="s">
        <v>515</v>
      </c>
    </row>
    <row r="34" spans="1:7">
      <c r="A34" s="530" t="s">
        <v>496</v>
      </c>
      <c r="B34" s="531" t="s">
        <v>496</v>
      </c>
      <c r="C34" s="532"/>
      <c r="D34" s="477"/>
      <c r="E34" s="533"/>
      <c r="G34" t="s">
        <v>516</v>
      </c>
    </row>
    <row r="35" spans="1:7" ht="13.5" thickBot="1">
      <c r="A35" s="534">
        <f>J26</f>
        <v>129022</v>
      </c>
      <c r="B35" s="535">
        <f>P20</f>
        <v>7001</v>
      </c>
      <c r="C35" s="536">
        <f>ROUNDDOWN(A35/B35,1)</f>
        <v>18.399999999999999</v>
      </c>
      <c r="D35" s="478" t="str">
        <f>IF('⑤様式2-1'!E8&gt;D33,"３年以内", "３年以上")</f>
        <v>３年以上</v>
      </c>
      <c r="E35" s="537" t="str">
        <f>IF(D35="３年以内","1.0",IF(C35&lt;5,"1.0",IF(C35&gt;=20,"0.6","0.8")))</f>
        <v>0.8</v>
      </c>
    </row>
    <row r="36" spans="1:7">
      <c r="D36" s="538"/>
      <c r="E36" t="s">
        <v>518</v>
      </c>
    </row>
    <row r="37" spans="1:7" ht="14">
      <c r="D37" s="539"/>
      <c r="E37" s="540"/>
    </row>
    <row r="38" spans="1:7">
      <c r="D38" s="17"/>
    </row>
    <row r="39" spans="1:7">
      <c r="B39" s="541"/>
      <c r="C39" s="542" t="s">
        <v>519</v>
      </c>
      <c r="D39" s="630">
        <f>'⑤様式2-1'!E8</f>
        <v>38443</v>
      </c>
      <c r="E39" t="s">
        <v>753</v>
      </c>
    </row>
    <row r="41" spans="1:7">
      <c r="D41" s="632" t="s">
        <v>757</v>
      </c>
    </row>
    <row r="50" spans="1:1">
      <c r="A50" t="s">
        <v>470</v>
      </c>
    </row>
    <row r="51" spans="1:1">
      <c r="A51" t="s">
        <v>508</v>
      </c>
    </row>
  </sheetData>
  <mergeCells count="27">
    <mergeCell ref="A17:E17"/>
    <mergeCell ref="L2:N2"/>
    <mergeCell ref="J5:P5"/>
    <mergeCell ref="J6:P6"/>
    <mergeCell ref="J12:S12"/>
    <mergeCell ref="J13:S13"/>
    <mergeCell ref="L3:N3"/>
    <mergeCell ref="F17:H17"/>
    <mergeCell ref="O2:P2"/>
    <mergeCell ref="J14:S14"/>
    <mergeCell ref="I17:I18"/>
    <mergeCell ref="J17:L17"/>
    <mergeCell ref="M17:O17"/>
    <mergeCell ref="P17:P18"/>
    <mergeCell ref="A23:D23"/>
    <mergeCell ref="E23:H23"/>
    <mergeCell ref="I23:I24"/>
    <mergeCell ref="A29:E29"/>
    <mergeCell ref="A30:A32"/>
    <mergeCell ref="B30:B32"/>
    <mergeCell ref="C30:C32"/>
    <mergeCell ref="D30:D32"/>
    <mergeCell ref="E30:E32"/>
    <mergeCell ref="G30:H30"/>
    <mergeCell ref="G29:H29"/>
    <mergeCell ref="G31:H31"/>
    <mergeCell ref="G32:H32"/>
  </mergeCells>
  <phoneticPr fontId="24"/>
  <dataValidations count="3">
    <dataValidation allowBlank="1" showErrorMessage="1" sqref="B5" xr:uid="{00000000-0002-0000-1300-000000000000}"/>
    <dataValidation allowBlank="1" showInputMessage="1" showErrorMessage="1" prompt="注１）参照" sqref="E12" xr:uid="{00000000-0002-0000-1300-000001000000}"/>
    <dataValidation allowBlank="1" showInputMessage="1" showErrorMessage="1" prompt="①で求めた数" sqref="B12" xr:uid="{00000000-0002-0000-1300-000002000000}"/>
  </dataValidations>
  <pageMargins left="0.70866141732283472" right="0.70866141732283472" top="0.74803149606299213" bottom="0.74803149606299213" header="0.31496062992125984" footer="0.31496062992125984"/>
  <pageSetup paperSize="9" scale="72" orientation="landscape" r:id="rId1"/>
  <colBreaks count="1" manualBreakCount="1">
    <brk id="16" min="1" max="40" man="1"/>
  </colBreaks>
  <ignoredErrors>
    <ignoredError sqref="A20 A26:J26" unlockedFormula="1"/>
    <ignoredError sqref="B20:C20 D20:G20" evalError="1" unlockedFormula="1"/>
    <ignoredError sqref="H20:I20" evalError="1"/>
  </ignoredError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DO36"/>
  <sheetViews>
    <sheetView view="pageBreakPreview" zoomScale="90" zoomScaleNormal="50" zoomScaleSheetLayoutView="90" workbookViewId="0">
      <selection activeCell="D15" sqref="D15"/>
    </sheetView>
  </sheetViews>
  <sheetFormatPr defaultRowHeight="13"/>
  <cols>
    <col min="1" max="1" width="14.26953125" bestFit="1" customWidth="1"/>
    <col min="4" max="4" width="10.08984375" customWidth="1"/>
    <col min="5" max="5" width="13.90625" customWidth="1"/>
    <col min="6" max="6" width="10.36328125" bestFit="1" customWidth="1"/>
    <col min="7" max="7" width="9.08984375" bestFit="1" customWidth="1"/>
    <col min="8" max="8" width="10.08984375" customWidth="1"/>
    <col min="9" max="9" width="9.26953125" bestFit="1" customWidth="1"/>
    <col min="11" max="11" width="9.26953125" bestFit="1" customWidth="1"/>
    <col min="13" max="13" width="9.08984375" bestFit="1" customWidth="1"/>
    <col min="14" max="14" width="9.26953125" bestFit="1" customWidth="1"/>
    <col min="16" max="16" width="9.08984375" bestFit="1" customWidth="1"/>
    <col min="17" max="18" width="12.08984375" customWidth="1"/>
    <col min="19" max="19" width="9.08984375" bestFit="1" customWidth="1"/>
    <col min="22" max="22" width="9.08984375" bestFit="1" customWidth="1"/>
    <col min="23" max="23" width="9.26953125" bestFit="1" customWidth="1"/>
    <col min="25" max="25" width="9.08984375" bestFit="1" customWidth="1"/>
    <col min="27" max="29" width="9.453125" customWidth="1"/>
    <col min="30" max="31" width="9.26953125" bestFit="1" customWidth="1"/>
  </cols>
  <sheetData>
    <row r="1" spans="1:119" ht="30.75" customHeight="1">
      <c r="A1" s="628" t="s">
        <v>755</v>
      </c>
      <c r="B1" s="182"/>
      <c r="C1" s="181"/>
      <c r="D1" s="182"/>
      <c r="E1" s="627" t="s">
        <v>669</v>
      </c>
      <c r="F1" s="627"/>
    </row>
    <row r="2" spans="1:119">
      <c r="A2" t="s">
        <v>598</v>
      </c>
    </row>
    <row r="3" spans="1:119" ht="13.5" customHeight="1">
      <c r="A3" s="1261" t="s">
        <v>6</v>
      </c>
      <c r="B3" s="1262" t="s">
        <v>269</v>
      </c>
      <c r="C3" s="1265" t="s">
        <v>307</v>
      </c>
      <c r="D3" s="1261" t="s">
        <v>107</v>
      </c>
      <c r="E3" s="1245" t="s">
        <v>308</v>
      </c>
      <c r="F3" s="1266" t="s">
        <v>309</v>
      </c>
      <c r="G3" s="1234" t="s">
        <v>792</v>
      </c>
      <c r="H3" s="1235"/>
      <c r="I3" s="1235"/>
      <c r="J3" s="1235"/>
      <c r="K3" s="1235"/>
      <c r="L3" s="1235"/>
      <c r="M3" s="1235"/>
      <c r="N3" s="1235"/>
      <c r="O3" s="1235"/>
      <c r="P3" s="1235"/>
      <c r="Q3" s="1235"/>
      <c r="R3" s="1235"/>
      <c r="S3" s="1235"/>
      <c r="T3" s="1235"/>
      <c r="U3" s="1235"/>
      <c r="V3" s="1235"/>
      <c r="W3" s="1235"/>
      <c r="X3" s="1235"/>
      <c r="Y3" s="1235"/>
      <c r="Z3" s="1235"/>
      <c r="AA3" s="1235"/>
      <c r="AB3" s="654"/>
      <c r="AC3" s="1259" t="s">
        <v>788</v>
      </c>
      <c r="AD3" s="1245" t="s">
        <v>793</v>
      </c>
      <c r="AE3" s="1245"/>
    </row>
    <row r="4" spans="1:119">
      <c r="A4" s="1261"/>
      <c r="B4" s="1263"/>
      <c r="C4" s="1265"/>
      <c r="D4" s="1261"/>
      <c r="E4" s="1245"/>
      <c r="F4" s="1267"/>
      <c r="G4" s="1234" t="s">
        <v>311</v>
      </c>
      <c r="H4" s="1235"/>
      <c r="I4" s="1235"/>
      <c r="J4" s="1235"/>
      <c r="K4" s="1238"/>
      <c r="L4" s="1234" t="s">
        <v>312</v>
      </c>
      <c r="M4" s="1235"/>
      <c r="N4" s="1235"/>
      <c r="O4" s="1235"/>
      <c r="P4" s="1235"/>
      <c r="Q4" s="1235"/>
      <c r="R4" s="1235"/>
      <c r="S4" s="1235"/>
      <c r="T4" s="1235"/>
      <c r="U4" s="1235"/>
      <c r="V4" s="1235"/>
      <c r="W4" s="1235"/>
      <c r="X4" s="1235"/>
      <c r="Y4" s="1235"/>
      <c r="Z4" s="1235"/>
      <c r="AA4" s="1238"/>
      <c r="AB4" s="1229" t="s">
        <v>790</v>
      </c>
      <c r="AC4" s="1260"/>
      <c r="AD4" s="1248" t="s">
        <v>313</v>
      </c>
      <c r="AE4" s="1250" t="s">
        <v>597</v>
      </c>
    </row>
    <row r="5" spans="1:119">
      <c r="A5" s="1261"/>
      <c r="B5" s="1263"/>
      <c r="C5" s="1265"/>
      <c r="D5" s="1261"/>
      <c r="E5" s="1246"/>
      <c r="F5" s="1267"/>
      <c r="G5" s="1252" t="s">
        <v>314</v>
      </c>
      <c r="H5" s="1248" t="s">
        <v>315</v>
      </c>
      <c r="I5" s="1255" t="s">
        <v>70</v>
      </c>
      <c r="J5" s="1257" t="s">
        <v>316</v>
      </c>
      <c r="K5" s="1246" t="s">
        <v>72</v>
      </c>
      <c r="L5" s="1234" t="s">
        <v>317</v>
      </c>
      <c r="M5" s="1235"/>
      <c r="N5" s="1238"/>
      <c r="O5" s="1234" t="s">
        <v>74</v>
      </c>
      <c r="P5" s="1235"/>
      <c r="Q5" s="1238"/>
      <c r="R5" s="1234" t="s">
        <v>75</v>
      </c>
      <c r="S5" s="1235"/>
      <c r="T5" s="1238"/>
      <c r="U5" s="1234" t="s">
        <v>76</v>
      </c>
      <c r="V5" s="1235"/>
      <c r="W5" s="1238"/>
      <c r="X5" s="1234" t="s">
        <v>77</v>
      </c>
      <c r="Y5" s="1235"/>
      <c r="Z5" s="1238"/>
      <c r="AA5" s="1246" t="s">
        <v>72</v>
      </c>
      <c r="AB5" s="1230"/>
      <c r="AC5" s="1260"/>
      <c r="AD5" s="1249"/>
      <c r="AE5" s="1251"/>
    </row>
    <row r="6" spans="1:119" ht="24">
      <c r="A6" s="1261"/>
      <c r="B6" s="1264"/>
      <c r="C6" s="1265"/>
      <c r="D6" s="1261"/>
      <c r="E6" s="177" t="s">
        <v>318</v>
      </c>
      <c r="F6" s="655" t="s">
        <v>319</v>
      </c>
      <c r="G6" s="1253"/>
      <c r="H6" s="1254"/>
      <c r="I6" s="1256"/>
      <c r="J6" s="1258"/>
      <c r="K6" s="1247"/>
      <c r="L6" s="176" t="s">
        <v>315</v>
      </c>
      <c r="M6" s="179" t="s">
        <v>78</v>
      </c>
      <c r="N6" s="175" t="s">
        <v>320</v>
      </c>
      <c r="O6" s="176" t="s">
        <v>315</v>
      </c>
      <c r="P6" s="179" t="s">
        <v>79</v>
      </c>
      <c r="Q6" s="175" t="s">
        <v>320</v>
      </c>
      <c r="R6" s="176" t="s">
        <v>315</v>
      </c>
      <c r="S6" s="179" t="s">
        <v>78</v>
      </c>
      <c r="T6" s="175" t="s">
        <v>320</v>
      </c>
      <c r="U6" s="178" t="s">
        <v>315</v>
      </c>
      <c r="V6" s="178" t="s">
        <v>78</v>
      </c>
      <c r="W6" s="177" t="s">
        <v>320</v>
      </c>
      <c r="X6" s="178" t="s">
        <v>315</v>
      </c>
      <c r="Y6" s="178" t="s">
        <v>78</v>
      </c>
      <c r="Z6" s="177" t="s">
        <v>320</v>
      </c>
      <c r="AA6" s="1247"/>
      <c r="AB6" s="656" t="s">
        <v>791</v>
      </c>
      <c r="AC6" s="177" t="s">
        <v>789</v>
      </c>
      <c r="AD6" s="177" t="s">
        <v>321</v>
      </c>
      <c r="AE6" s="177" t="s">
        <v>322</v>
      </c>
    </row>
    <row r="7" spans="1:119" s="664" customFormat="1" ht="27.75" customHeight="1">
      <c r="A7" s="657" t="str">
        <f>①入力ﾏﾆｭｱﾙ!D20</f>
        <v>Ｂ型</v>
      </c>
      <c r="B7" s="658"/>
      <c r="C7" s="659" t="str">
        <f>①入力ﾏﾆｭｱﾙ!D11</f>
        <v>兵庫県庁病院</v>
      </c>
      <c r="D7" s="660" t="str">
        <f>①入力ﾏﾆｭｱﾙ!D18</f>
        <v>医療法人</v>
      </c>
      <c r="E7" s="660">
        <f>'様式1-1'!D11</f>
        <v>35500000</v>
      </c>
      <c r="F7" s="660">
        <f>'様式1-1'!E11</f>
        <v>28419919</v>
      </c>
      <c r="G7" s="661">
        <f>'様式1-1'!F11</f>
        <v>4</v>
      </c>
      <c r="H7" s="661">
        <f>'様式1-1'!G11</f>
        <v>237400</v>
      </c>
      <c r="I7" s="662">
        <f>'様式1-1'!I11</f>
        <v>2880000</v>
      </c>
      <c r="J7" s="663" t="str">
        <f>'様式1-1'!J11</f>
        <v>0.8</v>
      </c>
      <c r="K7" s="661">
        <f>'様式1-1'!K11</f>
        <v>6812160</v>
      </c>
      <c r="L7" s="661">
        <f>'様式1-1'!L11</f>
        <v>30750</v>
      </c>
      <c r="M7" s="660">
        <f>'様式1-1'!M11</f>
        <v>140</v>
      </c>
      <c r="N7" s="661">
        <f>L7*M7</f>
        <v>4305000</v>
      </c>
      <c r="O7" s="661">
        <f>'様式1-1'!N11</f>
        <v>278340</v>
      </c>
      <c r="P7" s="660">
        <f>'様式1-1'!O11</f>
        <v>12</v>
      </c>
      <c r="Q7" s="661">
        <f>O7*P7</f>
        <v>3340080</v>
      </c>
      <c r="R7" s="661">
        <f>'様式1-1'!P11</f>
        <v>27210</v>
      </c>
      <c r="S7" s="660">
        <f>'様式1-1'!Q11</f>
        <v>4</v>
      </c>
      <c r="T7" s="661">
        <f>R7*S7</f>
        <v>108840</v>
      </c>
      <c r="U7" s="661">
        <f>'様式1-1'!R11</f>
        <v>14760</v>
      </c>
      <c r="V7" s="660">
        <f>'様式1-1'!S11</f>
        <v>177</v>
      </c>
      <c r="W7" s="661">
        <f>U7*V7</f>
        <v>2612520</v>
      </c>
      <c r="X7" s="661">
        <f>'様式1-1'!T11</f>
        <v>15270</v>
      </c>
      <c r="Y7" s="660">
        <f>'様式1-1'!U11</f>
        <v>68</v>
      </c>
      <c r="Z7" s="661">
        <f>X7*Y7</f>
        <v>1038360</v>
      </c>
      <c r="AA7" s="661">
        <f>'様式1-1'!V11</f>
        <v>11404800</v>
      </c>
      <c r="AB7" s="661">
        <f>'様式1-1'!W11</f>
        <v>18216960</v>
      </c>
      <c r="AC7" s="661">
        <f>'様式1-1'!X11</f>
        <v>18216960</v>
      </c>
      <c r="AD7" s="661">
        <f>'様式1-1'!Y11</f>
        <v>12144640</v>
      </c>
      <c r="AE7" s="661">
        <f>'様式1-1'!AA11</f>
        <v>12144000</v>
      </c>
    </row>
    <row r="8" spans="1:119">
      <c r="AB8" s="665"/>
    </row>
    <row r="10" spans="1:119">
      <c r="A10" t="s">
        <v>599</v>
      </c>
      <c r="T10" t="s">
        <v>733</v>
      </c>
    </row>
    <row r="11" spans="1:119" s="1" customFormat="1" ht="21" customHeight="1">
      <c r="A11" s="1285" t="s">
        <v>6</v>
      </c>
      <c r="B11" s="1286" t="s">
        <v>269</v>
      </c>
      <c r="C11" s="1297" t="s">
        <v>617</v>
      </c>
      <c r="D11" s="1298" t="s">
        <v>500</v>
      </c>
      <c r="E11" s="1298"/>
      <c r="F11" s="1298"/>
      <c r="G11" s="1298"/>
      <c r="H11" s="1298"/>
      <c r="I11" s="1231" t="s">
        <v>600</v>
      </c>
      <c r="J11" s="1231" t="s">
        <v>601</v>
      </c>
      <c r="K11" s="1231" t="s">
        <v>602</v>
      </c>
      <c r="L11" s="1231" t="s">
        <v>603</v>
      </c>
      <c r="M11" s="1300" t="s">
        <v>323</v>
      </c>
      <c r="N11" s="1301"/>
      <c r="O11" s="1301"/>
      <c r="P11" s="1301"/>
      <c r="Q11" s="1236" t="s">
        <v>604</v>
      </c>
      <c r="R11" s="1242" t="s">
        <v>605</v>
      </c>
      <c r="S11" s="278"/>
      <c r="T11" s="1270" t="s">
        <v>732</v>
      </c>
      <c r="U11" s="278"/>
      <c r="V11" s="278"/>
      <c r="W11" s="278"/>
      <c r="X11" s="278"/>
      <c r="Y11" s="278"/>
      <c r="Z11" s="278"/>
      <c r="AA11" s="278"/>
      <c r="AB11" s="278"/>
      <c r="AC11" s="278"/>
      <c r="AD11" s="278"/>
      <c r="AE11" s="278"/>
      <c r="AF11" s="278"/>
      <c r="AG11" s="278"/>
      <c r="AH11" s="278"/>
      <c r="AI11" s="278"/>
      <c r="AJ11" s="278"/>
      <c r="AK11" s="278"/>
      <c r="AL11" s="278"/>
      <c r="AM11" s="278"/>
      <c r="AN11" s="278"/>
      <c r="AO11" s="278"/>
      <c r="AP11" s="278"/>
      <c r="AQ11" s="278"/>
      <c r="AR11" s="278"/>
      <c r="AS11" s="278"/>
      <c r="AT11" s="278"/>
      <c r="AU11" s="278"/>
      <c r="AV11" s="278"/>
      <c r="AW11" s="278"/>
      <c r="AX11" s="278"/>
      <c r="AY11" s="278"/>
      <c r="AZ11" s="278"/>
      <c r="BA11" s="278"/>
      <c r="BB11" s="278"/>
      <c r="BC11" s="278"/>
      <c r="BD11" s="278"/>
      <c r="BE11" s="278"/>
      <c r="BF11" s="278"/>
      <c r="BG11" s="278"/>
      <c r="BH11" s="278"/>
      <c r="BI11" s="278"/>
      <c r="BJ11" s="278"/>
      <c r="BK11" s="278"/>
      <c r="BL11" s="278"/>
      <c r="BM11" s="278"/>
      <c r="BN11" s="278"/>
      <c r="BO11" s="278"/>
      <c r="BP11" s="278"/>
      <c r="BQ11" s="278"/>
      <c r="BR11" s="278"/>
      <c r="BS11" s="278"/>
      <c r="BT11" s="278"/>
      <c r="BU11" s="278"/>
      <c r="BV11" s="278"/>
      <c r="BW11" s="278"/>
      <c r="BX11" s="278"/>
      <c r="BY11" s="278"/>
      <c r="BZ11" s="278"/>
      <c r="CA11" s="278"/>
      <c r="CB11" s="278"/>
      <c r="CC11" s="278"/>
      <c r="CD11" s="278"/>
      <c r="CE11" s="279"/>
      <c r="CF11" s="279"/>
      <c r="CG11" s="279"/>
      <c r="CH11" s="279"/>
      <c r="CI11" s="279"/>
      <c r="CJ11" s="279"/>
      <c r="CK11" s="279"/>
      <c r="CL11" s="279"/>
      <c r="CM11" s="279"/>
      <c r="CN11" s="279"/>
      <c r="CO11" s="279"/>
      <c r="CP11" s="279"/>
      <c r="CQ11" s="279"/>
      <c r="CR11" s="279"/>
      <c r="CS11" s="279"/>
      <c r="CT11" s="279"/>
      <c r="CU11" s="279"/>
      <c r="CV11" s="279"/>
      <c r="CW11" s="279"/>
      <c r="CX11" s="279"/>
      <c r="CY11" s="279"/>
      <c r="CZ11" s="279"/>
      <c r="DA11" s="279"/>
      <c r="DB11" s="279"/>
      <c r="DC11" s="279"/>
      <c r="DD11" s="279"/>
      <c r="DE11" s="279"/>
      <c r="DF11" s="279"/>
      <c r="DG11" s="279"/>
      <c r="DH11" s="279"/>
      <c r="DI11" s="279"/>
      <c r="DJ11" s="279"/>
      <c r="DK11" s="279"/>
      <c r="DL11" s="279"/>
      <c r="DM11" s="279"/>
      <c r="DN11" s="279"/>
      <c r="DO11" s="279"/>
    </row>
    <row r="12" spans="1:119" s="1" customFormat="1" ht="15.65" customHeight="1">
      <c r="A12" s="1285"/>
      <c r="B12" s="1287"/>
      <c r="C12" s="1285"/>
      <c r="D12" s="1192" t="s">
        <v>932</v>
      </c>
      <c r="E12" s="1231" t="s">
        <v>486</v>
      </c>
      <c r="F12" s="1231" t="s">
        <v>443</v>
      </c>
      <c r="G12" s="1192" t="s">
        <v>734</v>
      </c>
      <c r="H12" s="1231" t="s">
        <v>71</v>
      </c>
      <c r="I12" s="1232"/>
      <c r="J12" s="1232"/>
      <c r="K12" s="1232"/>
      <c r="L12" s="1232"/>
      <c r="M12" s="1277" t="s">
        <v>606</v>
      </c>
      <c r="N12" s="1278"/>
      <c r="O12" s="1279"/>
      <c r="P12" s="1283" t="s">
        <v>324</v>
      </c>
      <c r="Q12" s="1237"/>
      <c r="R12" s="1243"/>
      <c r="S12" s="278"/>
      <c r="T12" s="1237"/>
      <c r="U12" s="278"/>
      <c r="V12" s="278"/>
      <c r="W12" s="278"/>
      <c r="X12" s="278"/>
      <c r="Y12" s="278"/>
      <c r="Z12" s="278"/>
      <c r="AA12" s="278"/>
      <c r="AB12" s="278"/>
      <c r="AC12" s="278"/>
      <c r="AD12" s="278"/>
      <c r="AE12" s="278"/>
      <c r="AF12" s="278"/>
      <c r="AG12" s="278"/>
      <c r="AH12" s="278"/>
      <c r="AI12" s="278"/>
      <c r="AJ12" s="278"/>
      <c r="AK12" s="278"/>
      <c r="AL12" s="278"/>
      <c r="AM12" s="278"/>
      <c r="AN12" s="278"/>
      <c r="AO12" s="278"/>
      <c r="AP12" s="278"/>
      <c r="AQ12" s="278"/>
      <c r="AR12" s="278"/>
      <c r="AS12" s="278"/>
      <c r="AT12" s="278"/>
      <c r="AU12" s="278"/>
      <c r="AV12" s="278"/>
      <c r="AW12" s="278"/>
      <c r="AX12" s="278"/>
      <c r="AY12" s="278"/>
      <c r="AZ12" s="278"/>
      <c r="BA12" s="278"/>
      <c r="BB12" s="278"/>
      <c r="BC12" s="278"/>
      <c r="BD12" s="278"/>
      <c r="BE12" s="278"/>
      <c r="BF12" s="278"/>
      <c r="BG12" s="278"/>
      <c r="BH12" s="278"/>
      <c r="BI12" s="278"/>
      <c r="BJ12" s="278"/>
      <c r="BK12" s="278"/>
      <c r="BL12" s="278"/>
      <c r="BM12" s="278"/>
      <c r="BN12" s="278"/>
      <c r="BO12" s="278"/>
      <c r="BP12" s="278"/>
      <c r="BQ12" s="278"/>
      <c r="BR12" s="278"/>
      <c r="BS12" s="278"/>
      <c r="BT12" s="278"/>
      <c r="BU12" s="278"/>
      <c r="BV12" s="278"/>
      <c r="BW12" s="278"/>
      <c r="BX12" s="278"/>
      <c r="BY12" s="278"/>
      <c r="BZ12" s="278"/>
      <c r="CA12" s="278"/>
      <c r="CB12" s="278"/>
      <c r="CC12" s="278"/>
      <c r="CD12" s="278"/>
      <c r="CE12" s="279"/>
      <c r="CF12" s="279"/>
      <c r="CG12" s="279"/>
      <c r="CH12" s="279"/>
      <c r="CI12" s="279"/>
      <c r="CJ12" s="279"/>
      <c r="CK12" s="279"/>
      <c r="CL12" s="279"/>
      <c r="CM12" s="279"/>
      <c r="CN12" s="279"/>
      <c r="CO12" s="279"/>
      <c r="CP12" s="279"/>
      <c r="CQ12" s="279"/>
      <c r="CR12" s="279"/>
      <c r="CS12" s="279"/>
      <c r="CT12" s="279"/>
      <c r="CU12" s="279"/>
      <c r="CV12" s="279"/>
      <c r="CW12" s="279"/>
      <c r="CX12" s="279"/>
      <c r="CY12" s="279"/>
      <c r="CZ12" s="279"/>
      <c r="DA12" s="279"/>
      <c r="DB12" s="279"/>
      <c r="DC12" s="279"/>
      <c r="DD12" s="279"/>
      <c r="DE12" s="279"/>
      <c r="DF12" s="279"/>
      <c r="DG12" s="279"/>
      <c r="DH12" s="279"/>
      <c r="DI12" s="279"/>
      <c r="DJ12" s="279"/>
      <c r="DK12" s="279"/>
      <c r="DL12" s="279"/>
      <c r="DM12" s="279"/>
      <c r="DN12" s="279"/>
      <c r="DO12" s="279"/>
    </row>
    <row r="13" spans="1:119" s="1" customFormat="1" ht="15.65" customHeight="1">
      <c r="A13" s="1285"/>
      <c r="B13" s="1287"/>
      <c r="C13" s="1285"/>
      <c r="D13" s="1299"/>
      <c r="E13" s="1232"/>
      <c r="F13" s="1232"/>
      <c r="G13" s="1193"/>
      <c r="H13" s="1232"/>
      <c r="I13" s="1232"/>
      <c r="J13" s="1232"/>
      <c r="K13" s="1232"/>
      <c r="L13" s="1232"/>
      <c r="M13" s="1280"/>
      <c r="N13" s="1281"/>
      <c r="O13" s="1282"/>
      <c r="P13" s="1284"/>
      <c r="Q13" s="1237"/>
      <c r="R13" s="1243"/>
      <c r="S13" s="278"/>
      <c r="T13" s="1237"/>
      <c r="U13" s="278"/>
      <c r="V13" s="278"/>
      <c r="W13" s="278"/>
      <c r="X13" s="278"/>
      <c r="Y13" s="278"/>
      <c r="Z13" s="278"/>
      <c r="AA13" s="278"/>
      <c r="AB13" s="278"/>
      <c r="AC13" s="278"/>
      <c r="AD13" s="278"/>
      <c r="AE13" s="278"/>
      <c r="AF13" s="278"/>
      <c r="AG13" s="278"/>
      <c r="AH13" s="278"/>
      <c r="AI13" s="278"/>
      <c r="AJ13" s="278"/>
      <c r="AK13" s="278"/>
      <c r="AL13" s="278"/>
      <c r="AM13" s="278"/>
      <c r="AN13" s="278"/>
      <c r="AO13" s="278"/>
      <c r="AP13" s="278"/>
      <c r="AQ13" s="278"/>
      <c r="AR13" s="278"/>
      <c r="AS13" s="278"/>
      <c r="AT13" s="278"/>
      <c r="AU13" s="278"/>
      <c r="AV13" s="278"/>
      <c r="AW13" s="278"/>
      <c r="AX13" s="278"/>
      <c r="AY13" s="278"/>
      <c r="AZ13" s="278"/>
      <c r="BA13" s="278"/>
      <c r="BB13" s="278"/>
      <c r="BC13" s="278"/>
      <c r="BD13" s="278"/>
      <c r="BE13" s="278"/>
      <c r="BF13" s="278"/>
      <c r="BG13" s="278"/>
      <c r="BH13" s="278"/>
      <c r="BI13" s="278"/>
      <c r="BJ13" s="278"/>
      <c r="BK13" s="278"/>
      <c r="BL13" s="278"/>
      <c r="BM13" s="278"/>
      <c r="BN13" s="278"/>
      <c r="BO13" s="278"/>
      <c r="BP13" s="278"/>
      <c r="BQ13" s="278"/>
      <c r="BR13" s="278"/>
      <c r="BS13" s="278"/>
      <c r="BT13" s="278"/>
      <c r="BU13" s="278"/>
      <c r="BV13" s="278"/>
      <c r="BW13" s="278"/>
      <c r="BX13" s="278"/>
      <c r="BY13" s="278"/>
      <c r="BZ13" s="278"/>
      <c r="CA13" s="278"/>
      <c r="CB13" s="278"/>
      <c r="CC13" s="278"/>
      <c r="CD13" s="278"/>
      <c r="CE13" s="279"/>
      <c r="CF13" s="279"/>
      <c r="CG13" s="279"/>
      <c r="CH13" s="279"/>
      <c r="CI13" s="279"/>
      <c r="CJ13" s="279"/>
      <c r="CK13" s="279"/>
      <c r="CL13" s="279"/>
      <c r="CM13" s="279"/>
      <c r="CN13" s="279"/>
      <c r="CO13" s="279"/>
      <c r="CP13" s="279"/>
      <c r="CQ13" s="279"/>
      <c r="CR13" s="279"/>
      <c r="CS13" s="279"/>
      <c r="CT13" s="279"/>
      <c r="CU13" s="279"/>
      <c r="CV13" s="279"/>
      <c r="CW13" s="279"/>
      <c r="CX13" s="279"/>
      <c r="CY13" s="279"/>
      <c r="CZ13" s="279"/>
      <c r="DA13" s="279"/>
      <c r="DB13" s="279"/>
      <c r="DC13" s="279"/>
      <c r="DD13" s="279"/>
      <c r="DE13" s="279"/>
      <c r="DF13" s="279"/>
      <c r="DG13" s="279"/>
      <c r="DH13" s="279"/>
      <c r="DI13" s="279"/>
      <c r="DJ13" s="279"/>
      <c r="DK13" s="279"/>
      <c r="DL13" s="279"/>
      <c r="DM13" s="279"/>
      <c r="DN13" s="279"/>
      <c r="DO13" s="279"/>
    </row>
    <row r="14" spans="1:119" s="1" customFormat="1" ht="15.65" customHeight="1">
      <c r="A14" s="1285"/>
      <c r="B14" s="1287"/>
      <c r="C14" s="1285"/>
      <c r="D14" s="1299"/>
      <c r="E14" s="1232"/>
      <c r="F14" s="1232"/>
      <c r="G14" s="1193"/>
      <c r="H14" s="1232"/>
      <c r="I14" s="1232"/>
      <c r="J14" s="1232"/>
      <c r="K14" s="1232"/>
      <c r="L14" s="1232"/>
      <c r="M14" s="285" t="s">
        <v>607</v>
      </c>
      <c r="N14" s="281"/>
      <c r="O14" s="285" t="s">
        <v>608</v>
      </c>
      <c r="P14" s="1284"/>
      <c r="Q14" s="1237"/>
      <c r="R14" s="1243"/>
      <c r="S14" s="278"/>
      <c r="T14" s="1237"/>
      <c r="U14" s="278"/>
      <c r="V14" s="278"/>
      <c r="W14" s="278"/>
      <c r="X14" s="278"/>
      <c r="Y14" s="278"/>
      <c r="Z14" s="278"/>
      <c r="AA14" s="278"/>
      <c r="AB14" s="278"/>
      <c r="AC14" s="278"/>
      <c r="AD14" s="278"/>
      <c r="AE14" s="278"/>
      <c r="AF14" s="278"/>
      <c r="AG14" s="278"/>
      <c r="AH14" s="278"/>
      <c r="AI14" s="278"/>
      <c r="AJ14" s="278"/>
      <c r="AK14" s="278"/>
      <c r="AL14" s="278"/>
      <c r="AM14" s="278"/>
      <c r="AN14" s="278"/>
      <c r="AO14" s="278"/>
      <c r="AP14" s="278"/>
      <c r="AQ14" s="278"/>
      <c r="AR14" s="278"/>
      <c r="AS14" s="278"/>
      <c r="AT14" s="278"/>
      <c r="AU14" s="278"/>
      <c r="AV14" s="278"/>
      <c r="AW14" s="278"/>
      <c r="AX14" s="278"/>
      <c r="AY14" s="278"/>
      <c r="AZ14" s="278"/>
      <c r="BA14" s="278"/>
      <c r="BB14" s="278"/>
      <c r="BC14" s="278"/>
      <c r="BD14" s="278"/>
      <c r="BE14" s="278"/>
      <c r="BF14" s="278"/>
      <c r="BG14" s="278"/>
      <c r="BH14" s="278"/>
      <c r="BI14" s="278"/>
      <c r="BJ14" s="278"/>
      <c r="BK14" s="278"/>
      <c r="BL14" s="278"/>
      <c r="BM14" s="278"/>
      <c r="BN14" s="278"/>
      <c r="BO14" s="278"/>
      <c r="BP14" s="278"/>
      <c r="BQ14" s="278"/>
      <c r="BR14" s="278"/>
      <c r="BS14" s="278"/>
      <c r="BT14" s="278"/>
      <c r="BU14" s="278"/>
      <c r="BV14" s="278"/>
      <c r="BW14" s="278"/>
      <c r="BX14" s="278"/>
      <c r="BY14" s="278"/>
      <c r="BZ14" s="278"/>
      <c r="CA14" s="278"/>
      <c r="CB14" s="278"/>
      <c r="CC14" s="278"/>
      <c r="CD14" s="278"/>
      <c r="CE14" s="279"/>
      <c r="CF14" s="279"/>
      <c r="CG14" s="279"/>
      <c r="CH14" s="279"/>
      <c r="CI14" s="279"/>
      <c r="CJ14" s="279"/>
      <c r="CK14" s="279"/>
      <c r="CL14" s="279"/>
      <c r="CM14" s="279"/>
      <c r="CN14" s="279"/>
      <c r="CO14" s="279"/>
      <c r="CP14" s="279"/>
      <c r="CQ14" s="279"/>
      <c r="CR14" s="279"/>
      <c r="CS14" s="279"/>
      <c r="CT14" s="279"/>
      <c r="CU14" s="279"/>
      <c r="CV14" s="279"/>
      <c r="CW14" s="279"/>
      <c r="CX14" s="279"/>
      <c r="CY14" s="279"/>
      <c r="CZ14" s="279"/>
      <c r="DA14" s="279"/>
      <c r="DB14" s="279"/>
      <c r="DC14" s="279"/>
      <c r="DD14" s="279"/>
      <c r="DE14" s="279"/>
      <c r="DF14" s="279"/>
      <c r="DG14" s="279"/>
      <c r="DH14" s="279"/>
      <c r="DI14" s="279"/>
      <c r="DJ14" s="279"/>
      <c r="DK14" s="279"/>
      <c r="DL14" s="279"/>
      <c r="DM14" s="279"/>
      <c r="DN14" s="279"/>
      <c r="DO14" s="279"/>
    </row>
    <row r="15" spans="1:119" s="1" customFormat="1" ht="15" customHeight="1">
      <c r="A15" s="1285"/>
      <c r="B15" s="1288"/>
      <c r="C15" s="1285"/>
      <c r="D15" s="284" t="s">
        <v>609</v>
      </c>
      <c r="E15" s="284" t="s">
        <v>610</v>
      </c>
      <c r="F15" s="284" t="s">
        <v>611</v>
      </c>
      <c r="G15" s="284"/>
      <c r="H15" s="284" t="s">
        <v>612</v>
      </c>
      <c r="I15" s="284" t="s">
        <v>613</v>
      </c>
      <c r="J15" s="284"/>
      <c r="K15" s="284"/>
      <c r="L15" s="284"/>
      <c r="M15" s="286"/>
      <c r="N15" s="287"/>
      <c r="O15" s="286"/>
      <c r="P15" s="288"/>
      <c r="Q15" s="288"/>
      <c r="R15" s="290"/>
      <c r="S15" s="278"/>
      <c r="T15" s="288"/>
      <c r="U15" s="278"/>
      <c r="V15" s="278"/>
      <c r="W15" s="278"/>
      <c r="X15" s="278"/>
      <c r="Y15" s="278"/>
      <c r="Z15" s="278"/>
      <c r="AA15" s="278"/>
      <c r="AB15" s="278"/>
      <c r="AC15" s="278"/>
      <c r="AD15" s="278"/>
      <c r="AE15" s="278"/>
      <c r="AF15" s="278"/>
      <c r="AG15" s="278"/>
      <c r="AH15" s="278"/>
      <c r="AI15" s="278"/>
      <c r="AJ15" s="278"/>
      <c r="AK15" s="278"/>
      <c r="AL15" s="278"/>
      <c r="AM15" s="278"/>
      <c r="AN15" s="278"/>
      <c r="AO15" s="278"/>
      <c r="AP15" s="278"/>
      <c r="AQ15" s="278"/>
      <c r="AR15" s="278"/>
      <c r="AS15" s="278"/>
      <c r="AT15" s="278"/>
      <c r="AU15" s="278"/>
      <c r="AV15" s="278"/>
      <c r="AW15" s="278"/>
      <c r="AX15" s="278"/>
      <c r="AY15" s="278"/>
      <c r="AZ15" s="278"/>
      <c r="BA15" s="278"/>
      <c r="BB15" s="278"/>
      <c r="BC15" s="278"/>
      <c r="BD15" s="278"/>
      <c r="BE15" s="278"/>
      <c r="BF15" s="278"/>
      <c r="BG15" s="278"/>
      <c r="BH15" s="278"/>
      <c r="BI15" s="278"/>
      <c r="BJ15" s="278"/>
      <c r="BK15" s="278"/>
      <c r="BL15" s="278"/>
      <c r="BM15" s="278"/>
      <c r="BN15" s="278"/>
      <c r="BO15" s="278"/>
      <c r="BP15" s="278"/>
      <c r="BQ15" s="278"/>
      <c r="BR15" s="278"/>
      <c r="BS15" s="278"/>
      <c r="BT15" s="278"/>
      <c r="BU15" s="278"/>
      <c r="BV15" s="278"/>
      <c r="BW15" s="278"/>
      <c r="BX15" s="278"/>
      <c r="BY15" s="278"/>
      <c r="BZ15" s="278"/>
      <c r="CA15" s="278"/>
      <c r="CB15" s="278"/>
      <c r="CC15" s="278"/>
      <c r="CD15" s="278"/>
      <c r="CE15" s="279"/>
      <c r="CF15" s="279"/>
      <c r="CG15" s="279"/>
      <c r="CH15" s="279"/>
      <c r="CI15" s="279"/>
      <c r="CJ15" s="279"/>
      <c r="CK15" s="279"/>
      <c r="CL15" s="279"/>
      <c r="CM15" s="279"/>
      <c r="CN15" s="279"/>
      <c r="CO15" s="279"/>
      <c r="CP15" s="279"/>
      <c r="CQ15" s="279"/>
      <c r="CR15" s="279"/>
      <c r="CS15" s="279"/>
      <c r="CT15" s="279"/>
      <c r="CU15" s="279"/>
      <c r="CV15" s="279"/>
      <c r="CW15" s="279"/>
      <c r="CX15" s="279"/>
      <c r="CY15" s="279"/>
      <c r="CZ15" s="279"/>
      <c r="DA15" s="279"/>
      <c r="DB15" s="279"/>
      <c r="DC15" s="279"/>
      <c r="DD15" s="279"/>
      <c r="DE15" s="279"/>
      <c r="DF15" s="279"/>
      <c r="DG15" s="279"/>
      <c r="DH15" s="279"/>
      <c r="DI15" s="279"/>
      <c r="DJ15" s="279"/>
      <c r="DK15" s="279"/>
      <c r="DL15" s="279"/>
      <c r="DM15" s="279"/>
      <c r="DN15" s="279"/>
      <c r="DO15" s="279"/>
    </row>
    <row r="16" spans="1:119" s="1" customFormat="1" ht="15.65" customHeight="1">
      <c r="A16" s="291"/>
      <c r="B16" s="292"/>
      <c r="C16" s="292"/>
      <c r="D16" s="293" t="s">
        <v>496</v>
      </c>
      <c r="E16" s="293" t="s">
        <v>496</v>
      </c>
      <c r="F16" s="292"/>
      <c r="G16" s="291"/>
      <c r="H16" s="292"/>
      <c r="I16" s="294" t="s">
        <v>614</v>
      </c>
      <c r="J16" s="294" t="s">
        <v>615</v>
      </c>
      <c r="K16" s="294" t="s">
        <v>615</v>
      </c>
      <c r="L16" s="294" t="s">
        <v>615</v>
      </c>
      <c r="M16" s="295"/>
      <c r="N16" s="296"/>
      <c r="O16" s="297"/>
      <c r="P16" s="298" t="str">
        <f>IF(M16="","",IF(M16=O16,"24:00",O16-M16))</f>
        <v/>
      </c>
      <c r="Q16" s="299" t="s">
        <v>80</v>
      </c>
      <c r="R16" s="300"/>
      <c r="S16" s="278"/>
      <c r="T16" s="299" t="s">
        <v>80</v>
      </c>
      <c r="U16" s="278"/>
      <c r="V16" s="278"/>
      <c r="W16" s="278"/>
      <c r="X16" s="278"/>
      <c r="Y16" s="278"/>
      <c r="Z16" s="278"/>
      <c r="AA16" s="278"/>
      <c r="AB16" s="278"/>
      <c r="AC16" s="278"/>
      <c r="AD16" s="278"/>
      <c r="AE16" s="278"/>
      <c r="AF16" s="278"/>
      <c r="AG16" s="278"/>
      <c r="AH16" s="278"/>
      <c r="AI16" s="278"/>
      <c r="AJ16" s="278"/>
      <c r="AK16" s="278"/>
      <c r="AL16" s="278"/>
      <c r="AM16" s="278"/>
      <c r="AN16" s="278"/>
      <c r="AO16" s="278"/>
      <c r="AP16" s="278"/>
      <c r="AQ16" s="278"/>
      <c r="AR16" s="278"/>
      <c r="AS16" s="278"/>
      <c r="AT16" s="278"/>
      <c r="AU16" s="278"/>
      <c r="AV16" s="278"/>
      <c r="AW16" s="278"/>
      <c r="AX16" s="278"/>
      <c r="AY16" s="278"/>
      <c r="AZ16" s="278"/>
      <c r="BA16" s="278"/>
      <c r="BB16" s="278"/>
      <c r="BC16" s="278"/>
      <c r="BD16" s="278"/>
      <c r="BE16" s="278"/>
      <c r="BF16" s="278"/>
      <c r="BG16" s="278"/>
      <c r="BH16" s="278"/>
      <c r="BI16" s="278"/>
      <c r="BJ16" s="278"/>
      <c r="BK16" s="278"/>
      <c r="BL16" s="278"/>
      <c r="BM16" s="278"/>
      <c r="BN16" s="278"/>
      <c r="BO16" s="278"/>
      <c r="BP16" s="278"/>
      <c r="BQ16" s="278"/>
      <c r="BR16" s="278"/>
      <c r="BS16" s="278"/>
      <c r="BT16" s="278"/>
      <c r="BU16" s="278"/>
      <c r="BV16" s="278"/>
      <c r="BW16" s="278"/>
      <c r="BX16" s="278"/>
      <c r="BY16" s="278"/>
      <c r="BZ16" s="278"/>
      <c r="CA16" s="278"/>
      <c r="CB16" s="278"/>
      <c r="CC16" s="278"/>
      <c r="CD16" s="278"/>
      <c r="CE16" s="279"/>
      <c r="CF16" s="279"/>
      <c r="CG16" s="279"/>
      <c r="CH16" s="279"/>
      <c r="CI16" s="279"/>
      <c r="CJ16" s="279"/>
      <c r="CK16" s="279"/>
      <c r="CL16" s="279"/>
      <c r="CM16" s="279"/>
      <c r="CN16" s="279"/>
      <c r="CO16" s="279"/>
      <c r="CP16" s="279"/>
      <c r="CQ16" s="279"/>
      <c r="CR16" s="279"/>
      <c r="CS16" s="279"/>
      <c r="CT16" s="279"/>
      <c r="CU16" s="279"/>
      <c r="CV16" s="279"/>
      <c r="CW16" s="279"/>
      <c r="CX16" s="279"/>
      <c r="CY16" s="279"/>
      <c r="CZ16" s="279"/>
      <c r="DA16" s="279"/>
      <c r="DB16" s="279"/>
      <c r="DC16" s="279"/>
      <c r="DD16" s="279"/>
      <c r="DE16" s="279"/>
      <c r="DF16" s="279"/>
      <c r="DG16" s="279"/>
      <c r="DH16" s="279"/>
      <c r="DI16" s="279"/>
      <c r="DJ16" s="279"/>
      <c r="DK16" s="279"/>
      <c r="DL16" s="279"/>
      <c r="DM16" s="279"/>
      <c r="DN16" s="279"/>
      <c r="DO16" s="279"/>
    </row>
    <row r="17" spans="1:119" s="1" customFormat="1" ht="28.5" customHeight="1">
      <c r="A17" s="566" t="str">
        <f>①入力ﾏﾆｭｱﾙ!D20</f>
        <v>Ｂ型</v>
      </c>
      <c r="B17" s="301"/>
      <c r="C17" s="565" t="str">
        <f>①入力ﾏﾆｭｱﾙ!D11</f>
        <v>兵庫県庁病院</v>
      </c>
      <c r="D17" s="314">
        <f>参考!A35</f>
        <v>129022</v>
      </c>
      <c r="E17" s="314">
        <f>参考!B35</f>
        <v>7001</v>
      </c>
      <c r="F17" s="315">
        <f>ROUNDDOWN(D17/E17,1)</f>
        <v>18.399999999999999</v>
      </c>
      <c r="G17" s="316" t="str">
        <f>IF(参考!D35="３年以内","○","")</f>
        <v/>
      </c>
      <c r="H17" s="317" t="str">
        <f>IF(G17="○","1.0",IF(F17&lt;5,"1.0",IF(F17&gt;=20,"0.6","0.8")))</f>
        <v>0.8</v>
      </c>
      <c r="I17" s="318">
        <f>'⑤様式2-1'!J8</f>
        <v>300</v>
      </c>
      <c r="J17" s="319">
        <f>'⑤様式2-1'!I12</f>
        <v>65</v>
      </c>
      <c r="K17" s="319">
        <f>'⑤様式2-1'!I13</f>
        <v>4.5</v>
      </c>
      <c r="L17" s="319">
        <f>'⑤様式2-1'!I14</f>
        <v>15</v>
      </c>
      <c r="M17" s="320">
        <f>'⑤様式2-1'!H30</f>
        <v>0.33333333333333331</v>
      </c>
      <c r="N17" s="321" t="s">
        <v>616</v>
      </c>
      <c r="O17" s="320">
        <f>'⑤様式2-1'!J30</f>
        <v>0.79166666666666663</v>
      </c>
      <c r="P17" s="322">
        <f>IF(M17="","",IF(M17=O17,"24:00",O17-M17))</f>
        <v>0.45833333333333331</v>
      </c>
      <c r="Q17" s="323">
        <f>'⑤様式2-1'!I11</f>
        <v>15000</v>
      </c>
      <c r="R17" s="324"/>
      <c r="S17" s="278"/>
      <c r="T17" s="323">
        <f>'⑫別記　収支予算書'!F13</f>
        <v>50606.67424242424</v>
      </c>
      <c r="U17" s="278"/>
      <c r="V17" s="278"/>
      <c r="W17" s="278"/>
      <c r="X17" s="278"/>
      <c r="Y17" s="278"/>
      <c r="Z17" s="278"/>
      <c r="AA17" s="278"/>
      <c r="AB17" s="278"/>
      <c r="AC17" s="278"/>
      <c r="AD17" s="278"/>
      <c r="AE17" s="278"/>
      <c r="AF17" s="278"/>
      <c r="AG17" s="278"/>
      <c r="AH17" s="278"/>
      <c r="AI17" s="278"/>
      <c r="AJ17" s="278"/>
      <c r="AK17" s="278"/>
      <c r="AL17" s="278"/>
      <c r="AM17" s="278"/>
      <c r="AN17" s="278"/>
      <c r="AO17" s="278"/>
      <c r="AP17" s="278"/>
      <c r="AQ17" s="278"/>
      <c r="AR17" s="278"/>
      <c r="AS17" s="278"/>
      <c r="AT17" s="278"/>
      <c r="AU17" s="278"/>
      <c r="AV17" s="278"/>
      <c r="AW17" s="278"/>
      <c r="AX17" s="278"/>
      <c r="AY17" s="278"/>
      <c r="AZ17" s="278"/>
      <c r="BA17" s="278"/>
      <c r="BB17" s="278"/>
      <c r="BC17" s="278"/>
      <c r="BD17" s="278"/>
      <c r="BE17" s="278"/>
      <c r="BF17" s="278"/>
      <c r="BG17" s="278"/>
      <c r="BH17" s="278"/>
      <c r="BI17" s="278"/>
      <c r="BJ17" s="278"/>
      <c r="BK17" s="278"/>
      <c r="BL17" s="278"/>
      <c r="BM17" s="278"/>
      <c r="BN17" s="278"/>
      <c r="BO17" s="278"/>
      <c r="BP17" s="278"/>
      <c r="BQ17" s="278"/>
      <c r="BR17" s="278"/>
      <c r="BS17" s="278"/>
      <c r="BT17" s="278"/>
      <c r="BU17" s="278"/>
      <c r="BV17" s="278"/>
      <c r="BW17" s="278"/>
      <c r="BX17" s="278"/>
      <c r="BY17" s="278"/>
      <c r="BZ17" s="278"/>
      <c r="CA17" s="278"/>
      <c r="CB17" s="278"/>
      <c r="CC17" s="278"/>
      <c r="CD17" s="278"/>
      <c r="CE17" s="279"/>
      <c r="CF17" s="279"/>
      <c r="CG17" s="279"/>
      <c r="CH17" s="279"/>
      <c r="CI17" s="279"/>
      <c r="CJ17" s="279"/>
      <c r="CK17" s="279"/>
      <c r="CL17" s="279"/>
      <c r="CM17" s="279"/>
      <c r="CN17" s="279"/>
      <c r="CO17" s="279"/>
      <c r="CP17" s="279"/>
      <c r="CQ17" s="279"/>
      <c r="CR17" s="279"/>
      <c r="CS17" s="279"/>
      <c r="CT17" s="279"/>
      <c r="CU17" s="279"/>
      <c r="CV17" s="279"/>
      <c r="CW17" s="279"/>
      <c r="CX17" s="279"/>
      <c r="CY17" s="279"/>
      <c r="CZ17" s="279"/>
      <c r="DA17" s="279"/>
      <c r="DB17" s="279"/>
      <c r="DC17" s="279"/>
      <c r="DD17" s="279"/>
      <c r="DE17" s="279"/>
      <c r="DF17" s="279"/>
      <c r="DG17" s="279"/>
      <c r="DH17" s="279"/>
      <c r="DI17" s="279"/>
      <c r="DJ17" s="279"/>
      <c r="DK17" s="279"/>
      <c r="DL17" s="279"/>
      <c r="DM17" s="279"/>
      <c r="DN17" s="279"/>
      <c r="DO17" s="279"/>
    </row>
    <row r="20" spans="1:119">
      <c r="A20" t="s">
        <v>634</v>
      </c>
    </row>
    <row r="21" spans="1:119" ht="18" customHeight="1">
      <c r="A21" s="1285" t="s">
        <v>6</v>
      </c>
      <c r="B21" s="1286" t="s">
        <v>269</v>
      </c>
      <c r="C21" s="1289" t="s">
        <v>618</v>
      </c>
      <c r="D21" s="1291" t="s">
        <v>102</v>
      </c>
      <c r="E21" s="1292"/>
      <c r="F21" s="1293" t="s">
        <v>619</v>
      </c>
      <c r="G21" s="1294"/>
      <c r="H21" s="1239" t="s">
        <v>620</v>
      </c>
      <c r="I21" s="1240"/>
      <c r="J21" s="1240"/>
      <c r="K21" s="1240"/>
      <c r="L21" s="1241"/>
      <c r="M21" s="1272" t="s">
        <v>621</v>
      </c>
      <c r="N21" s="1273"/>
      <c r="O21" s="1273"/>
      <c r="P21" s="1273"/>
      <c r="Q21" s="1274"/>
      <c r="R21" s="1239" t="s">
        <v>622</v>
      </c>
      <c r="S21" s="1240"/>
      <c r="T21" s="1240"/>
      <c r="U21" s="1241"/>
      <c r="V21" s="1231" t="s">
        <v>623</v>
      </c>
      <c r="W21" s="1233" t="s">
        <v>605</v>
      </c>
    </row>
    <row r="22" spans="1:119">
      <c r="A22" s="1285"/>
      <c r="B22" s="1287"/>
      <c r="C22" s="1290"/>
      <c r="D22" s="1268" t="s">
        <v>624</v>
      </c>
      <c r="E22" s="1268" t="s">
        <v>625</v>
      </c>
      <c r="F22" s="1270" t="s">
        <v>626</v>
      </c>
      <c r="G22" s="1270" t="s">
        <v>33</v>
      </c>
      <c r="H22" s="303"/>
      <c r="I22" s="1236" t="s">
        <v>627</v>
      </c>
      <c r="J22" s="1275" t="s">
        <v>628</v>
      </c>
      <c r="K22" s="1236" t="s">
        <v>629</v>
      </c>
      <c r="L22" s="1192" t="s">
        <v>630</v>
      </c>
      <c r="M22" s="1304" t="s">
        <v>222</v>
      </c>
      <c r="N22" s="1305"/>
      <c r="O22" s="1232" t="s">
        <v>220</v>
      </c>
      <c r="P22" s="1244" t="s">
        <v>21</v>
      </c>
      <c r="Q22" s="1231" t="s">
        <v>72</v>
      </c>
      <c r="R22" s="304"/>
      <c r="S22" s="1231" t="s">
        <v>631</v>
      </c>
      <c r="T22" s="1231" t="s">
        <v>632</v>
      </c>
      <c r="U22" s="1231" t="s">
        <v>21</v>
      </c>
      <c r="V22" s="1232"/>
      <c r="W22" s="1233"/>
    </row>
    <row r="23" spans="1:119">
      <c r="A23" s="1285"/>
      <c r="B23" s="1287"/>
      <c r="C23" s="1290"/>
      <c r="D23" s="1269"/>
      <c r="E23" s="1269"/>
      <c r="F23" s="1271"/>
      <c r="G23" s="1271"/>
      <c r="H23" s="303"/>
      <c r="I23" s="1237"/>
      <c r="J23" s="1276"/>
      <c r="K23" s="1237"/>
      <c r="L23" s="1193"/>
      <c r="M23" s="303"/>
      <c r="N23" s="1231" t="s">
        <v>633</v>
      </c>
      <c r="O23" s="1232"/>
      <c r="P23" s="1244"/>
      <c r="Q23" s="1232"/>
      <c r="R23" s="304"/>
      <c r="S23" s="1232"/>
      <c r="T23" s="1232"/>
      <c r="U23" s="1232"/>
      <c r="V23" s="1232"/>
      <c r="W23" s="1233"/>
    </row>
    <row r="24" spans="1:119">
      <c r="A24" s="1285"/>
      <c r="B24" s="1287"/>
      <c r="C24" s="1290"/>
      <c r="D24" s="1269"/>
      <c r="E24" s="1269"/>
      <c r="F24" s="1271"/>
      <c r="G24" s="1271"/>
      <c r="H24" s="303"/>
      <c r="I24" s="1237"/>
      <c r="J24" s="1276"/>
      <c r="K24" s="1237"/>
      <c r="L24" s="1193"/>
      <c r="M24" s="303"/>
      <c r="N24" s="1232"/>
      <c r="O24" s="1232"/>
      <c r="P24" s="1244"/>
      <c r="Q24" s="1232"/>
      <c r="R24" s="304"/>
      <c r="S24" s="1232"/>
      <c r="T24" s="1232"/>
      <c r="U24" s="1232"/>
      <c r="V24" s="1232"/>
      <c r="W24" s="999"/>
    </row>
    <row r="25" spans="1:119" ht="9.75" customHeight="1">
      <c r="A25" s="1285"/>
      <c r="B25" s="1288"/>
      <c r="C25" s="305"/>
      <c r="D25" s="306"/>
      <c r="E25" s="306"/>
      <c r="F25" s="307"/>
      <c r="G25" s="307"/>
      <c r="H25" s="308"/>
      <c r="I25" s="308"/>
      <c r="J25" s="308"/>
      <c r="K25" s="308"/>
      <c r="L25" s="308"/>
      <c r="M25" s="308"/>
      <c r="N25" s="308"/>
      <c r="O25" s="308"/>
      <c r="P25" s="308"/>
      <c r="Q25" s="308"/>
      <c r="R25" s="308"/>
      <c r="S25" s="308"/>
      <c r="T25" s="308"/>
      <c r="U25" s="308"/>
      <c r="V25" s="277"/>
      <c r="W25" s="290"/>
    </row>
    <row r="26" spans="1:119" ht="16.5" customHeight="1">
      <c r="A26" s="283"/>
      <c r="B26" s="280"/>
      <c r="C26" s="303"/>
      <c r="D26" s="282"/>
      <c r="E26" s="282"/>
      <c r="F26" s="309"/>
      <c r="G26" s="309"/>
      <c r="H26" s="310" t="s">
        <v>119</v>
      </c>
      <c r="I26" s="310" t="s">
        <v>119</v>
      </c>
      <c r="J26" s="310" t="s">
        <v>119</v>
      </c>
      <c r="K26" s="310" t="s">
        <v>119</v>
      </c>
      <c r="L26" s="310" t="s">
        <v>119</v>
      </c>
      <c r="M26" s="310" t="s">
        <v>119</v>
      </c>
      <c r="N26" s="310" t="s">
        <v>119</v>
      </c>
      <c r="O26" s="310" t="s">
        <v>119</v>
      </c>
      <c r="P26" s="310" t="s">
        <v>119</v>
      </c>
      <c r="Q26" s="310" t="s">
        <v>119</v>
      </c>
      <c r="R26" s="310" t="s">
        <v>119</v>
      </c>
      <c r="S26" s="310" t="s">
        <v>119</v>
      </c>
      <c r="T26" s="310" t="s">
        <v>119</v>
      </c>
      <c r="U26" s="310" t="s">
        <v>119</v>
      </c>
      <c r="V26" s="276"/>
      <c r="W26" s="289"/>
    </row>
    <row r="27" spans="1:119" ht="27" customHeight="1">
      <c r="A27" s="566" t="str">
        <f>①入力ﾏﾆｭｱﾙ!D20</f>
        <v>Ｂ型</v>
      </c>
      <c r="B27" s="301"/>
      <c r="C27" s="564" t="str">
        <f>①入力ﾏﾆｭｱﾙ!D11</f>
        <v>兵庫県庁病院</v>
      </c>
      <c r="D27" s="325" t="str">
        <f>'⑤様式2-1'!D8</f>
        <v>なかよし保育園</v>
      </c>
      <c r="E27" s="634">
        <f>'⑤様式2-1'!E8</f>
        <v>38443</v>
      </c>
      <c r="F27" s="326" t="str">
        <f>'⑤様式2-1'!L8</f>
        <v>株式会社保育委託団体</v>
      </c>
      <c r="G27" s="326" t="str">
        <f>'⑤様式2-1'!M8</f>
        <v>保育　委託</v>
      </c>
      <c r="H27" s="327">
        <f>SUM(I27:L27)</f>
        <v>11</v>
      </c>
      <c r="I27" s="328">
        <f>'⑤様式2-1'!D31</f>
        <v>1</v>
      </c>
      <c r="J27" s="328">
        <f>'⑤様式2-1'!E31</f>
        <v>7</v>
      </c>
      <c r="K27" s="328">
        <f>'⑤様式2-1'!F31</f>
        <v>2</v>
      </c>
      <c r="L27" s="328">
        <f>'⑤様式2-1'!G31</f>
        <v>1</v>
      </c>
      <c r="M27" s="329">
        <f>④様式3!E9+④様式3!F9</f>
        <v>3</v>
      </c>
      <c r="N27" s="329">
        <f>④様式3!F9</f>
        <v>2</v>
      </c>
      <c r="O27" s="329">
        <f>④様式3!D9</f>
        <v>6</v>
      </c>
      <c r="P27" s="329">
        <f>④様式3!G9</f>
        <v>2</v>
      </c>
      <c r="Q27" s="330">
        <f>M27+O27+P27</f>
        <v>11</v>
      </c>
      <c r="R27" s="331">
        <f>SUM(S27:U27)</f>
        <v>7</v>
      </c>
      <c r="S27" s="332">
        <f>④様式3!J22+④様式3!L22</f>
        <v>3.8</v>
      </c>
      <c r="T27" s="332">
        <f>④様式3!S22</f>
        <v>1</v>
      </c>
      <c r="U27" s="332">
        <f>④様式3!M22+④様式3!O22</f>
        <v>2.2000000000000002</v>
      </c>
      <c r="V27" s="333" t="str">
        <f>'⑤様式2-1'!I15</f>
        <v>無</v>
      </c>
      <c r="W27" s="302"/>
    </row>
    <row r="30" spans="1:119" s="266" customFormat="1" ht="19.5" customHeight="1">
      <c r="A30" t="s">
        <v>719</v>
      </c>
      <c r="B30" s="543"/>
      <c r="D30" s="544"/>
      <c r="E30" s="544"/>
      <c r="F30" s="544"/>
      <c r="H30" s="545"/>
      <c r="I30" s="546"/>
      <c r="J30" s="546"/>
      <c r="K30" s="546"/>
      <c r="L30" s="543"/>
      <c r="M30" s="543"/>
      <c r="N30" s="543"/>
      <c r="O30" s="543"/>
      <c r="P30" s="543"/>
      <c r="Q30" s="547"/>
      <c r="R30" s="543"/>
      <c r="T30" s="548"/>
    </row>
    <row r="31" spans="1:119" s="554" customFormat="1" ht="31.5" customHeight="1">
      <c r="A31" s="549" t="s">
        <v>6</v>
      </c>
      <c r="B31" s="549" t="s">
        <v>269</v>
      </c>
      <c r="C31" s="549" t="s">
        <v>735</v>
      </c>
      <c r="D31" s="550" t="s">
        <v>720</v>
      </c>
      <c r="E31" s="550" t="s">
        <v>721</v>
      </c>
      <c r="F31" s="550" t="s">
        <v>725</v>
      </c>
      <c r="G31" s="549" t="s">
        <v>775</v>
      </c>
      <c r="H31" s="551" t="s">
        <v>726</v>
      </c>
      <c r="I31" s="552" t="s">
        <v>727</v>
      </c>
      <c r="J31" s="552" t="s">
        <v>728</v>
      </c>
      <c r="K31" s="563" t="s">
        <v>731</v>
      </c>
      <c r="L31" s="553" t="s">
        <v>722</v>
      </c>
      <c r="M31" s="1302" t="s">
        <v>723</v>
      </c>
      <c r="N31" s="1303"/>
      <c r="O31" s="549" t="s">
        <v>6</v>
      </c>
      <c r="P31" s="549" t="s">
        <v>263</v>
      </c>
      <c r="Q31" s="550" t="s">
        <v>730</v>
      </c>
      <c r="R31" s="550" t="s">
        <v>265</v>
      </c>
      <c r="S31" s="550" t="s">
        <v>724</v>
      </c>
      <c r="T31" s="557"/>
      <c r="U31" s="555" t="s">
        <v>727</v>
      </c>
      <c r="V31" s="555" t="s">
        <v>728</v>
      </c>
      <c r="W31" s="555" t="s">
        <v>729</v>
      </c>
      <c r="X31" s="559"/>
    </row>
    <row r="32" spans="1:119" s="554" customFormat="1" ht="34.5" customHeight="1">
      <c r="A32" s="561" t="str">
        <f>①入力ﾏﾆｭｱﾙ!D20</f>
        <v>Ｂ型</v>
      </c>
      <c r="B32" s="549"/>
      <c r="C32" s="549"/>
      <c r="D32" s="588" t="str">
        <f>①入力ﾏﾆｭｱﾙ!D10</f>
        <v>医療法人◯◯会</v>
      </c>
      <c r="E32" s="588" t="str">
        <f>①入力ﾏﾆｭｱﾙ!D11</f>
        <v>兵庫県庁病院</v>
      </c>
      <c r="F32" s="588" t="str">
        <f>①入力ﾏﾆｭｱﾙ!D14</f>
        <v>理事長</v>
      </c>
      <c r="G32" s="589" t="str">
        <f>①入力ﾏﾆｭｱﾙ!D12</f>
        <v>○○市東灘区中山手通1-5-1</v>
      </c>
      <c r="H32" s="692">
        <f>①入力ﾏﾆｭｱﾙ!D9</f>
        <v>46113</v>
      </c>
      <c r="I32" s="624" t="str">
        <f>DBCS(TEXT(U32,"＃,＃＃０"))</f>
        <v>１２，１４４，０００</v>
      </c>
      <c r="J32" s="624" t="str">
        <f>DBCS(TEXT(V32,"＃,＃＃０"))</f>
        <v>３５，５００，０００</v>
      </c>
      <c r="K32" s="624" t="str">
        <f>DBCS(TEXT(W32,"＃,＃＃０"))</f>
        <v>２８，４１９，９１９</v>
      </c>
      <c r="L32" s="556"/>
      <c r="M32" s="589" t="str">
        <f>⑬振込先!B4</f>
        <v>○○銀行</v>
      </c>
      <c r="N32" s="590" t="str">
        <f>⑬振込先!B5</f>
        <v>△△支店</v>
      </c>
      <c r="O32" s="591" t="str">
        <f>⑬振込先!B6</f>
        <v>普通</v>
      </c>
      <c r="P32" s="626" t="str">
        <f>⑬振込先!B7</f>
        <v>０１２３４５６</v>
      </c>
      <c r="Q32" s="592" t="str">
        <f>⑬振込先!B8</f>
        <v>ｲﾘｮｳﾎｳｼﾞﾝﾏﾙﾏﾙﾏﾙｶｲ　ﾘｼﾞﾁｮｳﾏﾙﾏﾙ ﾏﾙﾏﾙ</v>
      </c>
      <c r="R32" s="589" t="str">
        <f>⑬振込先!B9</f>
        <v>医療法人○○会　理事長○○　○○</v>
      </c>
      <c r="S32" s="561">
        <f>'様式第１号（申請書）'!J10</f>
        <v>0</v>
      </c>
      <c r="T32" s="558"/>
      <c r="U32" s="625">
        <f>'様式第１号（申請書）'!B27</f>
        <v>12144000</v>
      </c>
      <c r="V32" s="625">
        <f>'様式1-1'!D11</f>
        <v>35500000</v>
      </c>
      <c r="W32" s="625">
        <f>'様式1-1'!E11</f>
        <v>28419919</v>
      </c>
      <c r="X32" s="560"/>
      <c r="Y32" s="562" t="str">
        <f>D32&amp;"　"&amp;E32</f>
        <v>医療法人◯◯会　兵庫県庁病院</v>
      </c>
      <c r="Z32" s="562"/>
      <c r="AA32" s="562"/>
      <c r="AB32" s="562"/>
      <c r="AC32" s="562"/>
    </row>
    <row r="33" spans="1:8" ht="33.75" customHeight="1">
      <c r="F33" s="588" t="str">
        <f>①入力ﾏﾆｭｱﾙ!E14</f>
        <v>兵庫県庁　太郎</v>
      </c>
      <c r="G33" s="1295" t="str">
        <f>F32&amp;"  "&amp;F33</f>
        <v>理事長  兵庫県庁　太郎</v>
      </c>
      <c r="H33" s="1296"/>
    </row>
    <row r="36" spans="1:8">
      <c r="A36" s="637"/>
    </row>
  </sheetData>
  <protectedRanges>
    <protectedRange sqref="O32:P32" name="範囲1"/>
    <protectedRange sqref="Q32" name="範囲1_2"/>
  </protectedRanges>
  <mergeCells count="72">
    <mergeCell ref="G33:H33"/>
    <mergeCell ref="T11:T14"/>
    <mergeCell ref="N23:N24"/>
    <mergeCell ref="A11:A15"/>
    <mergeCell ref="B11:B15"/>
    <mergeCell ref="C11:C15"/>
    <mergeCell ref="D11:H11"/>
    <mergeCell ref="I11:I14"/>
    <mergeCell ref="D12:D14"/>
    <mergeCell ref="E12:E14"/>
    <mergeCell ref="K11:K14"/>
    <mergeCell ref="L11:L14"/>
    <mergeCell ref="M11:P11"/>
    <mergeCell ref="M31:N31"/>
    <mergeCell ref="H21:L21"/>
    <mergeCell ref="M22:N22"/>
    <mergeCell ref="A21:A25"/>
    <mergeCell ref="B21:B25"/>
    <mergeCell ref="C21:C24"/>
    <mergeCell ref="D21:E21"/>
    <mergeCell ref="F21:G21"/>
    <mergeCell ref="F3:F5"/>
    <mergeCell ref="D22:D24"/>
    <mergeCell ref="E22:E24"/>
    <mergeCell ref="F22:F24"/>
    <mergeCell ref="M21:Q21"/>
    <mergeCell ref="G22:G24"/>
    <mergeCell ref="I22:I24"/>
    <mergeCell ref="J22:J24"/>
    <mergeCell ref="K22:K24"/>
    <mergeCell ref="L22:L24"/>
    <mergeCell ref="M12:O13"/>
    <mergeCell ref="P12:P14"/>
    <mergeCell ref="H12:H14"/>
    <mergeCell ref="F12:F14"/>
    <mergeCell ref="G12:G14"/>
    <mergeCell ref="J11:J14"/>
    <mergeCell ref="A3:A6"/>
    <mergeCell ref="B3:B6"/>
    <mergeCell ref="C3:C6"/>
    <mergeCell ref="D3:D6"/>
    <mergeCell ref="E3:E5"/>
    <mergeCell ref="AD3:AE3"/>
    <mergeCell ref="K5:K6"/>
    <mergeCell ref="L5:N5"/>
    <mergeCell ref="O5:Q5"/>
    <mergeCell ref="R5:T5"/>
    <mergeCell ref="G4:K4"/>
    <mergeCell ref="L4:AA4"/>
    <mergeCell ref="AD4:AD5"/>
    <mergeCell ref="AE4:AE5"/>
    <mergeCell ref="G5:G6"/>
    <mergeCell ref="H5:H6"/>
    <mergeCell ref="I5:I6"/>
    <mergeCell ref="J5:J6"/>
    <mergeCell ref="U5:W5"/>
    <mergeCell ref="AA5:AA6"/>
    <mergeCell ref="AC3:AC5"/>
    <mergeCell ref="AB4:AB5"/>
    <mergeCell ref="U22:U24"/>
    <mergeCell ref="V21:V24"/>
    <mergeCell ref="W21:W24"/>
    <mergeCell ref="G3:AA3"/>
    <mergeCell ref="Q11:Q14"/>
    <mergeCell ref="X5:Z5"/>
    <mergeCell ref="R21:U21"/>
    <mergeCell ref="R11:R14"/>
    <mergeCell ref="O22:O24"/>
    <mergeCell ref="P22:P24"/>
    <mergeCell ref="Q22:Q24"/>
    <mergeCell ref="S22:S24"/>
    <mergeCell ref="T22:T24"/>
  </mergeCells>
  <phoneticPr fontId="24"/>
  <pageMargins left="0.51181102362204722" right="0.51181102362204722" top="0.74803149606299213" bottom="0.74803149606299213" header="0.31496062992125984" footer="0.31496062992125984"/>
  <pageSetup paperSize="9" scale="45" orientation="landscape" r:id="rId1"/>
  <ignoredErrors>
    <ignoredError sqref="D27:V27 I17:Q17 O32:Q32 T17" unlockedFormula="1"/>
    <ignoredError sqref="J7:K7 E7:G7 F17 U32 I32:K32" evalError="1"/>
    <ignoredError sqref="H17" evalError="1" unlocked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46"/>
  <sheetViews>
    <sheetView zoomScaleNormal="100" zoomScaleSheetLayoutView="80" workbookViewId="0">
      <selection activeCell="B29" sqref="B29:G29"/>
    </sheetView>
  </sheetViews>
  <sheetFormatPr defaultColWidth="9" defaultRowHeight="13"/>
  <cols>
    <col min="1" max="1" width="9.08984375" style="185" customWidth="1"/>
    <col min="2" max="2" width="2.26953125" style="185" customWidth="1"/>
    <col min="3" max="3" width="21.26953125" style="185" customWidth="1"/>
    <col min="4" max="4" width="61.36328125" style="185" customWidth="1"/>
    <col min="5" max="16384" width="9" style="185"/>
  </cols>
  <sheetData>
    <row r="1" spans="1:6">
      <c r="A1" s="185" t="s">
        <v>331</v>
      </c>
    </row>
    <row r="2" spans="1:6" ht="18" customHeight="1" thickBot="1">
      <c r="C2" s="264" t="s">
        <v>525</v>
      </c>
    </row>
    <row r="3" spans="1:6" ht="17.25" customHeight="1" thickBot="1">
      <c r="A3" s="186" t="s">
        <v>330</v>
      </c>
      <c r="B3" s="186"/>
      <c r="C3" s="187" t="s">
        <v>332</v>
      </c>
      <c r="D3" s="187" t="s">
        <v>333</v>
      </c>
    </row>
    <row r="4" spans="1:6" ht="17.25" customHeight="1">
      <c r="A4" s="188" t="s">
        <v>334</v>
      </c>
      <c r="B4" s="188" t="s">
        <v>335</v>
      </c>
      <c r="C4" s="189"/>
      <c r="D4" s="189" t="s">
        <v>336</v>
      </c>
    </row>
    <row r="5" spans="1:6" ht="17.25" customHeight="1">
      <c r="A5" s="190" t="s">
        <v>337</v>
      </c>
      <c r="B5" s="190"/>
      <c r="C5" s="191"/>
      <c r="D5" s="191" t="s">
        <v>338</v>
      </c>
    </row>
    <row r="6" spans="1:6" ht="17.25" customHeight="1">
      <c r="A6" s="190" t="s">
        <v>339</v>
      </c>
      <c r="B6" s="192" t="s">
        <v>340</v>
      </c>
      <c r="C6" s="193"/>
      <c r="D6" s="193"/>
    </row>
    <row r="7" spans="1:6" ht="17.25" customHeight="1">
      <c r="A7" s="190" t="s">
        <v>341</v>
      </c>
      <c r="B7" s="190"/>
      <c r="C7" s="191" t="s">
        <v>342</v>
      </c>
      <c r="D7" s="191" t="s">
        <v>343</v>
      </c>
    </row>
    <row r="8" spans="1:6" ht="17.25" customHeight="1">
      <c r="A8" s="190"/>
      <c r="B8" s="194"/>
      <c r="C8" s="195" t="s">
        <v>344</v>
      </c>
      <c r="D8" s="195" t="s">
        <v>345</v>
      </c>
    </row>
    <row r="9" spans="1:6" ht="17.25" customHeight="1">
      <c r="A9" s="190"/>
      <c r="B9" s="190" t="s">
        <v>346</v>
      </c>
      <c r="C9" s="191"/>
      <c r="D9" s="191" t="s">
        <v>347</v>
      </c>
      <c r="F9" s="264"/>
    </row>
    <row r="10" spans="1:6" ht="17.25" customHeight="1">
      <c r="A10" s="190"/>
      <c r="B10" s="782" t="s">
        <v>879</v>
      </c>
      <c r="C10" s="196"/>
      <c r="D10" s="805" t="s">
        <v>880</v>
      </c>
      <c r="F10" s="264"/>
    </row>
    <row r="11" spans="1:6" ht="17.25" customHeight="1">
      <c r="A11" s="190"/>
      <c r="B11" s="190"/>
      <c r="C11" s="191"/>
      <c r="D11" s="191"/>
    </row>
    <row r="12" spans="1:6" ht="17.25" customHeight="1">
      <c r="A12" s="197" t="s">
        <v>334</v>
      </c>
      <c r="B12" s="197" t="s">
        <v>348</v>
      </c>
      <c r="C12" s="198"/>
      <c r="D12" s="198"/>
    </row>
    <row r="13" spans="1:6" ht="17.25" customHeight="1">
      <c r="A13" s="190" t="s">
        <v>337</v>
      </c>
      <c r="B13" s="190"/>
      <c r="C13" s="191" t="s">
        <v>349</v>
      </c>
      <c r="D13" s="191"/>
    </row>
    <row r="14" spans="1:6" ht="17.25" customHeight="1">
      <c r="A14" s="190" t="s">
        <v>339</v>
      </c>
      <c r="B14" s="190"/>
      <c r="C14" s="191" t="s">
        <v>350</v>
      </c>
      <c r="D14" s="191" t="s">
        <v>351</v>
      </c>
    </row>
    <row r="15" spans="1:6" ht="17.25" customHeight="1">
      <c r="A15" s="190" t="s">
        <v>352</v>
      </c>
      <c r="B15" s="190"/>
      <c r="C15" s="191" t="s">
        <v>353</v>
      </c>
      <c r="D15" s="191" t="s">
        <v>354</v>
      </c>
    </row>
    <row r="16" spans="1:6" ht="17.25" customHeight="1">
      <c r="A16" s="190"/>
      <c r="B16" s="190"/>
      <c r="C16" s="191" t="s">
        <v>355</v>
      </c>
      <c r="D16" s="191" t="s">
        <v>356</v>
      </c>
    </row>
    <row r="17" spans="1:4" ht="17.25" customHeight="1">
      <c r="A17" s="190"/>
      <c r="B17" s="190"/>
      <c r="C17" s="191" t="s">
        <v>357</v>
      </c>
      <c r="D17" s="191" t="s">
        <v>358</v>
      </c>
    </row>
    <row r="18" spans="1:4" ht="17.25" customHeight="1">
      <c r="A18" s="190"/>
      <c r="B18" s="190"/>
      <c r="C18" s="191"/>
      <c r="D18" s="191" t="s">
        <v>359</v>
      </c>
    </row>
    <row r="19" spans="1:4" ht="17.25" customHeight="1">
      <c r="A19" s="190"/>
      <c r="B19" s="192" t="s">
        <v>360</v>
      </c>
      <c r="C19" s="193"/>
      <c r="D19" s="193"/>
    </row>
    <row r="20" spans="1:4" ht="17.25" customHeight="1">
      <c r="A20" s="190"/>
      <c r="B20" s="190"/>
      <c r="C20" s="191" t="s">
        <v>361</v>
      </c>
      <c r="D20" s="191" t="s">
        <v>362</v>
      </c>
    </row>
    <row r="21" spans="1:4" ht="17.25" customHeight="1">
      <c r="A21" s="190"/>
      <c r="B21" s="190"/>
      <c r="C21" s="191" t="s">
        <v>363</v>
      </c>
      <c r="D21" s="191" t="s">
        <v>364</v>
      </c>
    </row>
    <row r="22" spans="1:4" ht="17.25" customHeight="1">
      <c r="A22" s="190"/>
      <c r="B22" s="190"/>
      <c r="C22" s="191"/>
      <c r="D22" s="191" t="s">
        <v>365</v>
      </c>
    </row>
    <row r="23" spans="1:4" ht="17.25" customHeight="1">
      <c r="A23" s="190"/>
      <c r="B23" s="194"/>
      <c r="C23" s="195" t="s">
        <v>366</v>
      </c>
      <c r="D23" s="195" t="s">
        <v>367</v>
      </c>
    </row>
    <row r="24" spans="1:4" ht="17.25" customHeight="1">
      <c r="A24" s="190"/>
      <c r="B24" s="190" t="s">
        <v>368</v>
      </c>
      <c r="C24" s="191"/>
      <c r="D24" s="191"/>
    </row>
    <row r="25" spans="1:4" ht="17.25" customHeight="1">
      <c r="A25" s="190"/>
      <c r="B25" s="190"/>
      <c r="C25" s="191" t="s">
        <v>369</v>
      </c>
      <c r="D25" s="191" t="s">
        <v>370</v>
      </c>
    </row>
    <row r="26" spans="1:4" ht="17.25" customHeight="1">
      <c r="A26" s="190"/>
      <c r="B26" s="190"/>
      <c r="C26" s="191"/>
      <c r="D26" s="191" t="s">
        <v>371</v>
      </c>
    </row>
    <row r="27" spans="1:4" ht="17.25" customHeight="1">
      <c r="A27" s="190"/>
      <c r="B27" s="190"/>
      <c r="C27" s="191" t="s">
        <v>372</v>
      </c>
      <c r="D27" s="191" t="s">
        <v>373</v>
      </c>
    </row>
    <row r="28" spans="1:4" ht="17.25" customHeight="1">
      <c r="A28" s="190"/>
      <c r="B28" s="190"/>
      <c r="C28" s="191" t="s">
        <v>374</v>
      </c>
      <c r="D28" s="191" t="s">
        <v>375</v>
      </c>
    </row>
    <row r="29" spans="1:4" ht="17.25" customHeight="1">
      <c r="A29" s="190"/>
      <c r="B29" s="190"/>
      <c r="C29" s="191"/>
      <c r="D29" s="191" t="s">
        <v>376</v>
      </c>
    </row>
    <row r="30" spans="1:4" ht="17.25" customHeight="1">
      <c r="A30" s="190"/>
      <c r="B30" s="190"/>
      <c r="C30" s="191" t="s">
        <v>377</v>
      </c>
      <c r="D30" s="191" t="s">
        <v>378</v>
      </c>
    </row>
    <row r="31" spans="1:4" ht="17.25" customHeight="1">
      <c r="A31" s="190"/>
      <c r="B31" s="190"/>
      <c r="C31" s="191"/>
      <c r="D31" s="191" t="s">
        <v>379</v>
      </c>
    </row>
    <row r="32" spans="1:4" ht="17.25" customHeight="1">
      <c r="A32" s="190"/>
      <c r="B32" s="190"/>
      <c r="C32" s="191" t="s">
        <v>380</v>
      </c>
      <c r="D32" s="191" t="s">
        <v>381</v>
      </c>
    </row>
    <row r="33" spans="1:4" ht="17.25" customHeight="1">
      <c r="A33" s="190"/>
      <c r="B33" s="190"/>
      <c r="C33" s="191" t="s">
        <v>382</v>
      </c>
      <c r="D33" s="191" t="s">
        <v>383</v>
      </c>
    </row>
    <row r="34" spans="1:4" ht="17.25" customHeight="1">
      <c r="A34" s="190"/>
      <c r="B34" s="190"/>
      <c r="C34" s="191"/>
      <c r="D34" s="191" t="s">
        <v>384</v>
      </c>
    </row>
    <row r="35" spans="1:4" ht="17.25" customHeight="1">
      <c r="A35" s="190"/>
      <c r="B35" s="190"/>
      <c r="C35" s="191" t="s">
        <v>385</v>
      </c>
      <c r="D35" s="191" t="s">
        <v>386</v>
      </c>
    </row>
    <row r="36" spans="1:4" ht="17.25" customHeight="1">
      <c r="A36" s="190"/>
      <c r="B36" s="190"/>
      <c r="C36" s="191"/>
      <c r="D36" s="191" t="s">
        <v>387</v>
      </c>
    </row>
    <row r="37" spans="1:4" ht="17.25" customHeight="1">
      <c r="A37" s="190"/>
      <c r="B37" s="190"/>
      <c r="C37" s="191" t="s">
        <v>388</v>
      </c>
      <c r="D37" s="191" t="s">
        <v>389</v>
      </c>
    </row>
    <row r="38" spans="1:4" ht="17.25" customHeight="1">
      <c r="A38" s="190"/>
      <c r="B38" s="190"/>
      <c r="C38" s="191"/>
      <c r="D38" s="191" t="s">
        <v>390</v>
      </c>
    </row>
    <row r="39" spans="1:4" ht="17.25" customHeight="1">
      <c r="A39" s="190" t="s">
        <v>391</v>
      </c>
      <c r="B39" s="190"/>
      <c r="C39" s="191" t="s">
        <v>392</v>
      </c>
      <c r="D39" s="191" t="s">
        <v>393</v>
      </c>
    </row>
    <row r="40" spans="1:4" ht="17.25" customHeight="1">
      <c r="A40" s="190"/>
      <c r="B40" s="190"/>
      <c r="C40" s="191" t="s">
        <v>394</v>
      </c>
      <c r="D40" s="191" t="s">
        <v>395</v>
      </c>
    </row>
    <row r="41" spans="1:4" ht="17.25" customHeight="1">
      <c r="A41" s="190"/>
      <c r="B41" s="190"/>
      <c r="C41" s="191" t="s">
        <v>396</v>
      </c>
      <c r="D41" s="191" t="s">
        <v>397</v>
      </c>
    </row>
    <row r="42" spans="1:4" ht="17.25" customHeight="1">
      <c r="A42" s="190"/>
      <c r="B42" s="192" t="s">
        <v>398</v>
      </c>
      <c r="C42" s="193"/>
      <c r="D42" s="193" t="s">
        <v>399</v>
      </c>
    </row>
    <row r="43" spans="1:4" ht="17.25" customHeight="1">
      <c r="A43" s="190"/>
      <c r="B43" s="194"/>
      <c r="C43" s="195"/>
      <c r="D43" s="195" t="s">
        <v>400</v>
      </c>
    </row>
    <row r="44" spans="1:4" ht="17.25" customHeight="1">
      <c r="A44" s="190"/>
      <c r="B44" s="190" t="s">
        <v>401</v>
      </c>
      <c r="C44" s="191"/>
      <c r="D44" s="191" t="s">
        <v>402</v>
      </c>
    </row>
    <row r="45" spans="1:4" ht="17.25" customHeight="1">
      <c r="A45" s="190"/>
      <c r="B45" s="192" t="s">
        <v>403</v>
      </c>
      <c r="C45" s="193"/>
      <c r="D45" s="193" t="s">
        <v>404</v>
      </c>
    </row>
    <row r="46" spans="1:4" ht="17.25" customHeight="1" thickBot="1">
      <c r="A46" s="199"/>
      <c r="B46" s="199"/>
      <c r="C46" s="200"/>
      <c r="D46" s="200" t="s">
        <v>405</v>
      </c>
    </row>
  </sheetData>
  <sheetProtection sheet="1" objects="1" scenarios="1"/>
  <phoneticPr fontId="24"/>
  <pageMargins left="0.75" right="0.43" top="0.75" bottom="0.56000000000000005" header="0.51200000000000001" footer="0.51200000000000001"/>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5" tint="0.79998168889431442"/>
  </sheetPr>
  <dimension ref="A1:T53"/>
  <sheetViews>
    <sheetView view="pageBreakPreview" topLeftCell="A20" zoomScaleNormal="75" zoomScaleSheetLayoutView="100" workbookViewId="0">
      <selection activeCell="C54" sqref="C54"/>
    </sheetView>
  </sheetViews>
  <sheetFormatPr defaultColWidth="9" defaultRowHeight="14"/>
  <cols>
    <col min="1" max="1" width="1.90625" style="20" customWidth="1"/>
    <col min="2" max="2" width="7.36328125" style="20" customWidth="1"/>
    <col min="3" max="3" width="4" style="20" customWidth="1"/>
    <col min="4" max="4" width="12" style="20" customWidth="1"/>
    <col min="5" max="5" width="3.26953125" style="20" customWidth="1"/>
    <col min="6" max="6" width="12.36328125" style="20" customWidth="1"/>
    <col min="7" max="7" width="4.6328125" style="20" customWidth="1"/>
    <col min="8" max="8" width="3.6328125" style="20" customWidth="1"/>
    <col min="9" max="9" width="15.36328125" style="20" customWidth="1"/>
    <col min="10" max="10" width="18.26953125" style="20" customWidth="1"/>
    <col min="11" max="11" width="5.453125" style="20" customWidth="1"/>
    <col min="12" max="16384" width="9" style="20"/>
  </cols>
  <sheetData>
    <row r="1" spans="1:20" s="18" customFormat="1" ht="20.149999999999999" customHeight="1">
      <c r="A1" s="611" t="s">
        <v>27</v>
      </c>
      <c r="B1" s="612"/>
      <c r="C1" s="612"/>
      <c r="D1" s="612"/>
      <c r="E1" s="612"/>
      <c r="F1" s="612"/>
      <c r="G1" s="612"/>
      <c r="H1" s="612"/>
      <c r="I1" s="612"/>
      <c r="J1" s="612"/>
      <c r="K1" s="612"/>
      <c r="L1" s="612"/>
      <c r="M1" s="612"/>
      <c r="N1" s="612"/>
      <c r="O1" s="612"/>
    </row>
    <row r="2" spans="1:20" s="18" customFormat="1" ht="20.149999999999999" customHeight="1">
      <c r="A2" s="903"/>
      <c r="B2" s="904"/>
      <c r="C2" s="904"/>
      <c r="D2" s="904"/>
      <c r="E2" s="904"/>
      <c r="F2" s="904"/>
      <c r="G2" s="904"/>
      <c r="H2" s="904"/>
      <c r="I2" s="904"/>
      <c r="J2" s="904"/>
      <c r="K2" s="904"/>
      <c r="L2" s="904"/>
      <c r="M2" s="904"/>
      <c r="N2" s="904"/>
      <c r="O2" s="904"/>
      <c r="P2" s="613"/>
      <c r="Q2" s="613"/>
      <c r="R2" s="613"/>
      <c r="S2" s="613"/>
      <c r="T2" s="613"/>
    </row>
    <row r="3" spans="1:20" s="18" customFormat="1" ht="20.149999999999999" customHeight="1">
      <c r="A3" s="614" t="s">
        <v>28</v>
      </c>
      <c r="B3" s="614"/>
      <c r="C3" s="614"/>
      <c r="D3" s="614"/>
      <c r="E3" s="614"/>
      <c r="F3" s="614"/>
      <c r="G3" s="614"/>
      <c r="H3" s="614"/>
      <c r="I3" s="614"/>
      <c r="J3" s="614"/>
      <c r="K3" s="614"/>
      <c r="L3" s="614"/>
      <c r="M3" s="614"/>
      <c r="N3" s="614"/>
      <c r="O3" s="614"/>
    </row>
    <row r="4" spans="1:20" s="18" customFormat="1" ht="29.25" customHeight="1">
      <c r="A4" s="615" t="s">
        <v>588</v>
      </c>
      <c r="B4" s="615"/>
      <c r="C4" s="614"/>
      <c r="D4" s="614"/>
      <c r="E4" s="614"/>
      <c r="F4" s="614"/>
      <c r="G4" s="614"/>
      <c r="H4" s="614"/>
      <c r="I4" s="614"/>
      <c r="J4" s="614"/>
      <c r="K4" s="614"/>
      <c r="L4" s="614"/>
      <c r="M4" s="614"/>
      <c r="N4" s="614"/>
      <c r="O4" s="614"/>
    </row>
    <row r="5" spans="1:20" s="21" customFormat="1" ht="7.5" customHeight="1"/>
    <row r="6" spans="1:20" s="21" customFormat="1">
      <c r="B6" s="21" t="s">
        <v>29</v>
      </c>
    </row>
    <row r="7" spans="1:20" s="21" customFormat="1"/>
    <row r="8" spans="1:20" s="21" customFormat="1" ht="21" customHeight="1">
      <c r="E8" s="201" t="s">
        <v>30</v>
      </c>
      <c r="J8" s="636"/>
    </row>
    <row r="9" spans="1:20" s="21" customFormat="1" ht="18" customHeight="1">
      <c r="D9" s="616"/>
    </row>
    <row r="10" spans="1:20" s="21" customFormat="1" ht="18" customHeight="1">
      <c r="J10" s="695"/>
    </row>
    <row r="11" spans="1:20" s="21" customFormat="1" ht="18" customHeight="1">
      <c r="I11" s="617"/>
      <c r="J11" s="618">
        <f>IF(①入力ﾏﾆｭｱﾙ!D9=0,"令和　年　月　日",①入力ﾏﾆｭｱﾙ!D9)</f>
        <v>46113</v>
      </c>
    </row>
    <row r="12" spans="1:20" s="21" customFormat="1" ht="18" customHeight="1">
      <c r="H12" s="619" t="s">
        <v>271</v>
      </c>
      <c r="I12" s="620"/>
      <c r="J12" s="620"/>
    </row>
    <row r="13" spans="1:20" s="21" customFormat="1" ht="18" customHeight="1">
      <c r="H13" s="620"/>
      <c r="I13" s="620"/>
      <c r="J13" s="620"/>
    </row>
    <row r="14" spans="1:20" s="21" customFormat="1" ht="18" customHeight="1">
      <c r="B14" s="21" t="s">
        <v>780</v>
      </c>
    </row>
    <row r="15" spans="1:20" s="21" customFormat="1" ht="18" customHeight="1"/>
    <row r="16" spans="1:20" s="21" customFormat="1" ht="18" customHeight="1"/>
    <row r="17" spans="2:11" s="21" customFormat="1" ht="18" customHeight="1">
      <c r="F17" s="621" t="s">
        <v>31</v>
      </c>
      <c r="H17" s="905" t="str">
        <f>IF(①入力ﾏﾆｭｱﾙ!D17="理事長、代表理事等「法人代表者」",①入力ﾏﾆｭｱﾙ!D12,①入力ﾏﾆｭｱﾙ!D13)</f>
        <v>○○市東灘区中山手通1-5-1</v>
      </c>
      <c r="I17" s="905"/>
      <c r="J17" s="905"/>
    </row>
    <row r="18" spans="2:11" s="21" customFormat="1" ht="18" customHeight="1">
      <c r="F18" s="621" t="s">
        <v>32</v>
      </c>
      <c r="H18" s="905" t="str">
        <f>IF(①入力ﾏﾆｭｱﾙ!D10="","",①入力ﾏﾆｭｱﾙ!D10)</f>
        <v>医療法人◯◯会</v>
      </c>
      <c r="I18" s="905"/>
      <c r="J18" s="905"/>
    </row>
    <row r="19" spans="2:11" s="21" customFormat="1" ht="18" customHeight="1">
      <c r="F19" s="621"/>
      <c r="H19" s="905" t="str">
        <f>IF(①入力ﾏﾆｭｱﾙ!D17="院長等「病院代表者」",①入力ﾏﾆｭｱﾙ!D11,CONCATENATE("(",①入力ﾏﾆｭｱﾙ!D11,")"))</f>
        <v>(兵庫県庁病院)</v>
      </c>
      <c r="I19" s="905"/>
      <c r="J19" s="905"/>
    </row>
    <row r="20" spans="2:11" s="21" customFormat="1" ht="18" customHeight="1">
      <c r="F20" s="621" t="s">
        <v>33</v>
      </c>
      <c r="H20" s="905" t="str">
        <f>IF(①入力ﾏﾆｭｱﾙ!D14="","　",CONCATENATE(①入力ﾏﾆｭｱﾙ!D14,"    ",①入力ﾏﾆｭｱﾙ!E14))</f>
        <v>理事長    兵庫県庁　太郎</v>
      </c>
      <c r="I20" s="905"/>
      <c r="J20" s="905"/>
      <c r="K20" s="616"/>
    </row>
    <row r="21" spans="2:11" s="21" customFormat="1" ht="18" customHeight="1">
      <c r="F21" s="643" t="s">
        <v>777</v>
      </c>
      <c r="H21" s="905" t="str">
        <f>IF(①入力ﾏﾆｭｱﾙ!D15="","",①入力ﾏﾆｭｱﾙ!D15)</f>
        <v>078-341-7711　</v>
      </c>
      <c r="I21" s="905"/>
      <c r="J21" s="905"/>
      <c r="K21" s="616"/>
    </row>
    <row r="22" spans="2:11" s="21" customFormat="1" ht="18" customHeight="1">
      <c r="F22" s="621" t="s">
        <v>778</v>
      </c>
      <c r="H22" s="905" t="str">
        <f>IF(①入力ﾏﾆｭｱﾙ!D16="","",①入力ﾏﾆｭｱﾙ!D16)</f>
        <v>◯◯メール</v>
      </c>
      <c r="I22" s="905"/>
      <c r="J22" s="905"/>
      <c r="K22" s="616"/>
    </row>
    <row r="23" spans="2:11" s="21" customFormat="1" ht="18" customHeight="1"/>
    <row r="24" spans="2:11" s="21" customFormat="1" ht="18" customHeight="1"/>
    <row r="25" spans="2:11" s="713" customFormat="1" ht="18" customHeight="1">
      <c r="B25" s="719" t="s">
        <v>770</v>
      </c>
      <c r="C25" s="720">
        <f>①入力ﾏﾆｭｱﾙ!B2</f>
        <v>8</v>
      </c>
      <c r="D25" s="907" t="s">
        <v>34</v>
      </c>
      <c r="E25" s="907"/>
      <c r="F25" s="907"/>
      <c r="G25" s="907"/>
      <c r="H25" s="907"/>
      <c r="I25" s="907"/>
      <c r="J25" s="907"/>
    </row>
    <row r="26" spans="2:11" s="21" customFormat="1" ht="10.5" customHeight="1"/>
    <row r="27" spans="2:11" s="713" customFormat="1" ht="18" customHeight="1">
      <c r="B27" s="908">
        <f>'様式1-1'!AA11</f>
        <v>12144000</v>
      </c>
      <c r="C27" s="908"/>
      <c r="D27" s="909"/>
      <c r="E27" s="907" t="s">
        <v>779</v>
      </c>
      <c r="F27" s="912"/>
      <c r="G27" s="912"/>
      <c r="H27" s="912"/>
      <c r="I27" s="912"/>
      <c r="J27" s="912"/>
    </row>
    <row r="28" spans="2:11" s="21" customFormat="1" ht="10.5" customHeight="1">
      <c r="D28" s="622"/>
    </row>
    <row r="29" spans="2:11" s="713" customFormat="1" ht="18" customHeight="1">
      <c r="B29" s="713" t="s">
        <v>773</v>
      </c>
    </row>
    <row r="30" spans="2:11" s="21" customFormat="1" ht="18" customHeight="1">
      <c r="B30" s="19"/>
      <c r="C30" s="19"/>
      <c r="D30" s="19"/>
      <c r="E30" s="19"/>
      <c r="F30" s="19"/>
      <c r="G30" s="19"/>
      <c r="H30" s="19"/>
      <c r="I30" s="19"/>
      <c r="J30" s="19"/>
    </row>
    <row r="31" spans="2:11" s="21" customFormat="1" ht="18" customHeight="1">
      <c r="B31" s="906" t="s">
        <v>35</v>
      </c>
      <c r="C31" s="906"/>
      <c r="D31" s="906"/>
      <c r="E31" s="906"/>
      <c r="F31" s="906"/>
      <c r="G31" s="906"/>
      <c r="H31" s="906"/>
      <c r="I31" s="906"/>
      <c r="J31" s="906"/>
    </row>
    <row r="32" spans="2:11" s="21" customFormat="1" ht="10.5" customHeight="1"/>
    <row r="33" spans="2:18" s="713" customFormat="1" ht="37.5" customHeight="1">
      <c r="B33" s="910" t="s">
        <v>783</v>
      </c>
      <c r="C33" s="910"/>
      <c r="D33" s="910"/>
      <c r="E33" s="910"/>
      <c r="F33" s="910"/>
      <c r="G33" s="910"/>
      <c r="H33" s="910"/>
      <c r="I33" s="910"/>
      <c r="J33" s="910"/>
      <c r="K33" s="910"/>
    </row>
    <row r="34" spans="2:18" s="21" customFormat="1" ht="12" customHeight="1"/>
    <row r="35" spans="2:18" s="713" customFormat="1" ht="18" customHeight="1">
      <c r="B35" s="713" t="s">
        <v>36</v>
      </c>
      <c r="G35" s="713" t="s">
        <v>771</v>
      </c>
      <c r="H35" s="718">
        <f>①入力ﾏﾆｭｱﾙ!B2</f>
        <v>8</v>
      </c>
      <c r="I35" s="713" t="s">
        <v>774</v>
      </c>
      <c r="L35" s="713" t="s">
        <v>37</v>
      </c>
    </row>
    <row r="36" spans="2:18" s="21" customFormat="1" ht="3.75" customHeight="1"/>
    <row r="37" spans="2:18" s="713" customFormat="1" ht="18" customHeight="1">
      <c r="B37" s="713" t="s">
        <v>38</v>
      </c>
      <c r="G37" s="713" t="s">
        <v>771</v>
      </c>
      <c r="H37" s="718">
        <f>H35+1</f>
        <v>9</v>
      </c>
      <c r="I37" s="713" t="s">
        <v>39</v>
      </c>
    </row>
    <row r="38" spans="2:18" s="21" customFormat="1" ht="18" customHeight="1"/>
    <row r="39" spans="2:18" s="713" customFormat="1" ht="18" customHeight="1">
      <c r="B39" s="713" t="s">
        <v>40</v>
      </c>
    </row>
    <row r="40" spans="2:18" s="713" customFormat="1" ht="18.75" customHeight="1">
      <c r="B40" s="712" t="s">
        <v>279</v>
      </c>
      <c r="C40" s="713" t="s">
        <v>41</v>
      </c>
    </row>
    <row r="41" spans="2:18" s="713" customFormat="1" ht="18.75" customHeight="1">
      <c r="B41" s="712" t="s">
        <v>279</v>
      </c>
      <c r="C41" s="713" t="s">
        <v>645</v>
      </c>
    </row>
    <row r="42" spans="2:18" s="713" customFormat="1" ht="18.75" customHeight="1">
      <c r="B42" s="712" t="s">
        <v>279</v>
      </c>
      <c r="C42" s="713" t="s">
        <v>646</v>
      </c>
      <c r="N42" s="913"/>
      <c r="O42" s="914"/>
      <c r="P42" s="914"/>
      <c r="Q42" s="914"/>
      <c r="R42" s="914"/>
    </row>
    <row r="43" spans="2:18" s="713" customFormat="1" ht="18.75" customHeight="1">
      <c r="B43" s="712" t="s">
        <v>279</v>
      </c>
      <c r="C43" s="713" t="s">
        <v>444</v>
      </c>
      <c r="O43" s="674"/>
      <c r="P43" s="674"/>
      <c r="Q43" s="674"/>
      <c r="R43" s="674"/>
    </row>
    <row r="44" spans="2:18" s="714" customFormat="1" ht="18.75" customHeight="1">
      <c r="B44" s="687"/>
      <c r="C44" s="911" t="s">
        <v>445</v>
      </c>
      <c r="D44" s="911"/>
      <c r="E44" s="911"/>
      <c r="F44" s="911"/>
      <c r="G44" s="911"/>
      <c r="H44" s="911"/>
      <c r="I44" s="911"/>
    </row>
    <row r="45" spans="2:18" s="714" customFormat="1" ht="18.75" customHeight="1">
      <c r="C45" s="715" t="s">
        <v>446</v>
      </c>
      <c r="D45" s="715"/>
      <c r="E45" s="715"/>
      <c r="F45" s="715"/>
      <c r="G45" s="715"/>
      <c r="H45" s="715"/>
      <c r="I45" s="715"/>
      <c r="J45" s="716" t="s">
        <v>42</v>
      </c>
    </row>
    <row r="46" spans="2:18" s="714" customFormat="1" ht="18.75" customHeight="1">
      <c r="B46" s="687"/>
      <c r="C46" s="715" t="s">
        <v>447</v>
      </c>
      <c r="D46" s="715"/>
      <c r="E46" s="715"/>
      <c r="F46" s="715"/>
      <c r="G46" s="715"/>
      <c r="H46" s="715"/>
      <c r="I46" s="715"/>
      <c r="J46" s="716" t="s">
        <v>43</v>
      </c>
    </row>
    <row r="47" spans="2:18" s="714" customFormat="1" ht="18.75" customHeight="1">
      <c r="B47" s="687"/>
      <c r="C47" s="715" t="s">
        <v>448</v>
      </c>
      <c r="D47" s="715"/>
      <c r="E47" s="715"/>
      <c r="F47" s="715"/>
      <c r="G47" s="715"/>
      <c r="H47" s="715"/>
      <c r="I47" s="715"/>
    </row>
    <row r="48" spans="2:18" s="714" customFormat="1" ht="18.75" customHeight="1">
      <c r="B48" s="687"/>
      <c r="C48" s="715" t="s">
        <v>449</v>
      </c>
      <c r="D48" s="715"/>
      <c r="E48" s="715"/>
      <c r="F48" s="715"/>
      <c r="G48" s="715"/>
      <c r="H48" s="715"/>
      <c r="I48" s="715"/>
    </row>
    <row r="49" spans="2:9" s="713" customFormat="1" ht="18.75" customHeight="1">
      <c r="B49" s="712" t="s">
        <v>279</v>
      </c>
      <c r="C49" s="713" t="s">
        <v>450</v>
      </c>
      <c r="D49" s="717"/>
      <c r="E49" s="717"/>
      <c r="F49" s="717"/>
      <c r="G49" s="717"/>
      <c r="H49" s="717"/>
    </row>
    <row r="50" spans="2:9" s="713" customFormat="1" ht="18.75" customHeight="1">
      <c r="B50" s="712" t="s">
        <v>279</v>
      </c>
      <c r="C50" s="713" t="s">
        <v>589</v>
      </c>
    </row>
    <row r="51" spans="2:9" s="713" customFormat="1" ht="18.75" customHeight="1">
      <c r="B51" s="712" t="s">
        <v>279</v>
      </c>
      <c r="C51" s="713" t="s">
        <v>451</v>
      </c>
    </row>
    <row r="52" spans="2:9" s="714" customFormat="1" ht="18.75" customHeight="1">
      <c r="B52" s="687"/>
      <c r="C52" s="715" t="s">
        <v>517</v>
      </c>
      <c r="D52" s="715"/>
      <c r="E52" s="715"/>
      <c r="F52" s="715"/>
      <c r="G52" s="715"/>
      <c r="H52" s="715"/>
      <c r="I52" s="715"/>
    </row>
    <row r="53" spans="2:9" s="713" customFormat="1" ht="18.75" customHeight="1">
      <c r="B53" s="712" t="s">
        <v>279</v>
      </c>
      <c r="C53" s="713" t="str">
        <f>"病院内保育施設設置病院の令和"&amp;"６年度決算書の写し"</f>
        <v>病院内保育施設設置病院の令和６年度決算書の写し</v>
      </c>
    </row>
  </sheetData>
  <mergeCells count="14">
    <mergeCell ref="B33:K33"/>
    <mergeCell ref="C44:I44"/>
    <mergeCell ref="E27:J27"/>
    <mergeCell ref="N42:R42"/>
    <mergeCell ref="H20:J20"/>
    <mergeCell ref="H21:J21"/>
    <mergeCell ref="H22:J22"/>
    <mergeCell ref="A2:O2"/>
    <mergeCell ref="H17:J17"/>
    <mergeCell ref="B31:J31"/>
    <mergeCell ref="H18:J18"/>
    <mergeCell ref="H19:J19"/>
    <mergeCell ref="D25:J25"/>
    <mergeCell ref="B27:D27"/>
  </mergeCells>
  <phoneticPr fontId="24"/>
  <dataValidations count="1">
    <dataValidation allowBlank="1" showErrorMessage="1" sqref="B52 J10 B44 B46:B48" xr:uid="{C323E5D4-4588-4961-BAEA-156D31116FBF}"/>
  </dataValidations>
  <printOptions horizontalCentered="1"/>
  <pageMargins left="0.23622047244094491" right="0.23622047244094491" top="0.74803149606299213" bottom="0.74803149606299213" header="0.31496062992125984" footer="0.31496062992125984"/>
  <pageSetup paperSize="9" scale="93" orientation="portrait" blackAndWhite="1" r:id="rId1"/>
  <headerFooter alignWithMargins="0"/>
  <ignoredErrors>
    <ignoredError sqref="H18:J18 H36 I20:J20 I17:J17 I19:J19" unlockedFormula="1"/>
    <ignoredError sqref="B27" evalError="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A3D421-EF62-4FF5-A4BF-A67457744D89}">
  <sheetPr>
    <tabColor theme="5" tint="0.79998168889431442"/>
  </sheetPr>
  <dimension ref="A1:P47"/>
  <sheetViews>
    <sheetView view="pageBreakPreview" zoomScaleNormal="100" zoomScaleSheetLayoutView="100" workbookViewId="0">
      <selection activeCell="B29" sqref="B29:G29"/>
    </sheetView>
  </sheetViews>
  <sheetFormatPr defaultColWidth="9" defaultRowHeight="13"/>
  <cols>
    <col min="1" max="4" width="3.26953125" style="772" customWidth="1"/>
    <col min="5" max="7" width="12" style="772" customWidth="1"/>
    <col min="8" max="8" width="3.08984375" style="772" customWidth="1"/>
    <col min="9" max="10" width="19" style="772" customWidth="1"/>
    <col min="11" max="14" width="3.26953125" style="772" customWidth="1"/>
    <col min="15" max="16384" width="9" style="772"/>
  </cols>
  <sheetData>
    <row r="1" spans="1:16" s="771" customFormat="1" ht="21" customHeight="1">
      <c r="A1" s="770" t="s">
        <v>867</v>
      </c>
    </row>
    <row r="2" spans="1:16" ht="13.5" customHeight="1">
      <c r="A2" s="915" t="s">
        <v>846</v>
      </c>
      <c r="B2" s="916"/>
      <c r="C2" s="916"/>
      <c r="D2" s="916"/>
      <c r="E2" s="916"/>
      <c r="F2" s="916"/>
      <c r="G2" s="916"/>
      <c r="H2" s="916"/>
      <c r="I2" s="916"/>
      <c r="J2" s="916"/>
      <c r="K2" s="916"/>
      <c r="L2" s="916"/>
      <c r="M2" s="916"/>
      <c r="N2" s="916"/>
      <c r="O2" s="773"/>
    </row>
    <row r="3" spans="1:16" ht="27.75" customHeight="1">
      <c r="A3" s="917" t="s">
        <v>847</v>
      </c>
      <c r="B3" s="916"/>
      <c r="C3" s="916"/>
      <c r="D3" s="916"/>
      <c r="E3" s="916"/>
      <c r="F3" s="916"/>
      <c r="G3" s="916"/>
      <c r="H3" s="916"/>
      <c r="I3" s="916"/>
      <c r="J3" s="916"/>
      <c r="K3" s="916"/>
      <c r="L3" s="916"/>
      <c r="M3" s="916"/>
      <c r="N3" s="916"/>
      <c r="O3" s="773"/>
    </row>
    <row r="4" spans="1:16">
      <c r="A4" s="767"/>
      <c r="B4" s="773"/>
      <c r="C4" s="773"/>
      <c r="D4" s="773"/>
      <c r="E4" s="773"/>
      <c r="F4" s="773"/>
      <c r="G4" s="773"/>
      <c r="H4" s="773"/>
      <c r="I4" s="773"/>
      <c r="J4" s="773"/>
      <c r="K4" s="773"/>
      <c r="L4" s="773"/>
      <c r="M4" s="773"/>
      <c r="N4" s="773"/>
      <c r="O4" s="773"/>
    </row>
    <row r="5" spans="1:16" ht="14.15" customHeight="1">
      <c r="A5" s="768"/>
      <c r="B5" s="919" t="s">
        <v>848</v>
      </c>
      <c r="C5" s="919"/>
      <c r="D5" s="919"/>
      <c r="E5" s="919"/>
      <c r="F5" s="919"/>
      <c r="G5" s="919"/>
      <c r="H5" s="919"/>
      <c r="I5" s="919"/>
      <c r="J5" s="919"/>
      <c r="K5" s="919"/>
      <c r="L5" s="919"/>
      <c r="M5" s="919"/>
      <c r="N5" s="919"/>
      <c r="O5" s="773"/>
    </row>
    <row r="6" spans="1:16" ht="14.15" customHeight="1">
      <c r="A6" s="768"/>
      <c r="B6" s="919" t="s">
        <v>849</v>
      </c>
      <c r="C6" s="919"/>
      <c r="D6" s="919"/>
      <c r="E6" s="919"/>
      <c r="F6" s="919"/>
      <c r="G6" s="919"/>
      <c r="H6" s="919"/>
      <c r="I6" s="919"/>
      <c r="J6" s="919"/>
      <c r="K6" s="919"/>
      <c r="L6" s="919"/>
      <c r="M6" s="919"/>
      <c r="N6" s="919"/>
      <c r="O6" s="773"/>
    </row>
    <row r="7" spans="1:16" ht="14.15" customHeight="1">
      <c r="A7" s="767"/>
      <c r="B7" s="773"/>
      <c r="C7" s="773"/>
      <c r="D7" s="773"/>
      <c r="E7" s="773"/>
      <c r="F7" s="773"/>
      <c r="G7" s="773"/>
      <c r="H7" s="773"/>
      <c r="I7" s="773"/>
      <c r="J7" s="773"/>
      <c r="K7" s="773"/>
      <c r="L7" s="773"/>
      <c r="M7" s="773"/>
      <c r="N7" s="773"/>
      <c r="O7" s="773"/>
    </row>
    <row r="8" spans="1:16" ht="22.5" customHeight="1">
      <c r="A8" s="918" t="s">
        <v>850</v>
      </c>
      <c r="B8" s="916"/>
      <c r="C8" s="916"/>
      <c r="D8" s="916"/>
      <c r="E8" s="916"/>
      <c r="F8" s="916"/>
      <c r="G8" s="916"/>
      <c r="H8" s="916"/>
      <c r="I8" s="916"/>
      <c r="J8" s="916"/>
      <c r="K8" s="916"/>
      <c r="L8" s="916"/>
      <c r="M8" s="916"/>
      <c r="N8" s="916"/>
      <c r="O8" s="773"/>
    </row>
    <row r="9" spans="1:16" ht="14.15" customHeight="1">
      <c r="A9" s="775"/>
      <c r="B9" s="773"/>
      <c r="C9" s="773"/>
      <c r="D9" s="773"/>
      <c r="E9" s="773"/>
      <c r="F9" s="773"/>
      <c r="G9" s="773"/>
      <c r="H9" s="773"/>
      <c r="I9" s="773"/>
      <c r="J9" s="773"/>
      <c r="K9" s="773"/>
      <c r="L9" s="773"/>
      <c r="M9" s="773"/>
      <c r="N9" s="773"/>
      <c r="O9" s="773"/>
    </row>
    <row r="10" spans="1:16" ht="28" customHeight="1">
      <c r="A10" s="915" t="s">
        <v>869</v>
      </c>
      <c r="B10" s="915"/>
      <c r="C10" s="915"/>
      <c r="D10" s="915"/>
      <c r="E10" s="915"/>
      <c r="F10" s="915"/>
      <c r="G10" s="915"/>
      <c r="H10" s="915"/>
      <c r="I10" s="915"/>
      <c r="J10" s="915"/>
      <c r="K10" s="915"/>
      <c r="L10" s="915"/>
      <c r="M10" s="915"/>
      <c r="N10" s="915"/>
      <c r="O10" s="773"/>
      <c r="P10" s="774"/>
    </row>
    <row r="11" spans="1:16" ht="14.15" customHeight="1">
      <c r="A11" s="767"/>
      <c r="B11" s="773"/>
      <c r="C11" s="773"/>
      <c r="D11" s="773"/>
      <c r="E11" s="773"/>
      <c r="F11" s="773"/>
      <c r="G11" s="773"/>
      <c r="H11" s="773"/>
      <c r="I11" s="773"/>
      <c r="J11" s="773"/>
      <c r="K11" s="773"/>
      <c r="L11" s="773"/>
      <c r="M11" s="773"/>
      <c r="N11" s="773"/>
      <c r="O11" s="773"/>
      <c r="P11" s="774"/>
    </row>
    <row r="12" spans="1:16" ht="14.15" customHeight="1">
      <c r="A12" s="768"/>
      <c r="B12" s="919" t="s">
        <v>851</v>
      </c>
      <c r="C12" s="919"/>
      <c r="D12" s="919"/>
      <c r="E12" s="919"/>
      <c r="F12" s="919"/>
      <c r="G12" s="919"/>
      <c r="H12" s="919"/>
      <c r="I12" s="919"/>
      <c r="J12" s="919"/>
      <c r="K12" s="919"/>
      <c r="L12" s="919"/>
      <c r="M12" s="919"/>
      <c r="N12" s="919"/>
      <c r="O12" s="773"/>
    </row>
    <row r="13" spans="1:16" ht="28" customHeight="1">
      <c r="A13" s="768"/>
      <c r="B13" s="919" t="s">
        <v>870</v>
      </c>
      <c r="C13" s="919"/>
      <c r="D13" s="919"/>
      <c r="E13" s="919"/>
      <c r="F13" s="919"/>
      <c r="G13" s="919"/>
      <c r="H13" s="919"/>
      <c r="I13" s="919"/>
      <c r="J13" s="919"/>
      <c r="K13" s="919"/>
      <c r="L13" s="919"/>
      <c r="M13" s="919"/>
      <c r="N13" s="919"/>
      <c r="O13" s="773"/>
    </row>
    <row r="14" spans="1:16" ht="42" customHeight="1">
      <c r="A14" s="768"/>
      <c r="B14" s="919" t="s">
        <v>871</v>
      </c>
      <c r="C14" s="919"/>
      <c r="D14" s="919"/>
      <c r="E14" s="919"/>
      <c r="F14" s="919"/>
      <c r="G14" s="919"/>
      <c r="H14" s="919"/>
      <c r="I14" s="919"/>
      <c r="J14" s="919"/>
      <c r="K14" s="919"/>
      <c r="L14" s="919"/>
      <c r="M14" s="919"/>
      <c r="N14" s="919"/>
      <c r="O14" s="773"/>
    </row>
    <row r="15" spans="1:16" ht="56.15" customHeight="1">
      <c r="A15" s="768"/>
      <c r="B15" s="919" t="s">
        <v>872</v>
      </c>
      <c r="C15" s="919"/>
      <c r="D15" s="919"/>
      <c r="E15" s="919"/>
      <c r="F15" s="919"/>
      <c r="G15" s="919"/>
      <c r="H15" s="919"/>
      <c r="I15" s="919"/>
      <c r="J15" s="919"/>
      <c r="K15" s="919"/>
      <c r="L15" s="919"/>
      <c r="M15" s="919"/>
      <c r="N15" s="919"/>
      <c r="O15" s="773"/>
    </row>
    <row r="16" spans="1:16" ht="14.15" customHeight="1">
      <c r="A16" s="775"/>
      <c r="B16" s="773"/>
      <c r="C16" s="773"/>
      <c r="D16" s="773"/>
      <c r="E16" s="773"/>
      <c r="F16" s="773"/>
      <c r="G16" s="773"/>
      <c r="H16" s="773"/>
      <c r="I16" s="773"/>
      <c r="J16" s="773"/>
      <c r="K16" s="773"/>
      <c r="L16" s="773"/>
      <c r="M16" s="773"/>
      <c r="N16" s="773"/>
      <c r="O16" s="773"/>
    </row>
    <row r="17" spans="1:15" ht="14.15" customHeight="1">
      <c r="A17" s="915" t="s">
        <v>852</v>
      </c>
      <c r="B17" s="916"/>
      <c r="C17" s="916"/>
      <c r="D17" s="916"/>
      <c r="E17" s="916"/>
      <c r="F17" s="916"/>
      <c r="G17" s="916"/>
      <c r="H17" s="916"/>
      <c r="I17" s="916"/>
      <c r="J17" s="916"/>
      <c r="K17" s="916"/>
      <c r="L17" s="916"/>
      <c r="M17" s="916"/>
      <c r="N17" s="916"/>
      <c r="O17" s="773"/>
    </row>
    <row r="18" spans="1:15" ht="14.15" customHeight="1">
      <c r="A18" s="767"/>
      <c r="B18" s="773"/>
      <c r="C18" s="773"/>
      <c r="D18" s="773"/>
      <c r="E18" s="773"/>
      <c r="F18" s="773"/>
      <c r="G18" s="773"/>
      <c r="H18" s="773"/>
      <c r="I18" s="773"/>
      <c r="J18" s="773"/>
      <c r="K18" s="773"/>
      <c r="L18" s="773"/>
      <c r="M18" s="773"/>
      <c r="N18" s="773"/>
      <c r="O18" s="773"/>
    </row>
    <row r="19" spans="1:15" ht="28" customHeight="1">
      <c r="A19" s="768"/>
      <c r="B19" s="919" t="s">
        <v>878</v>
      </c>
      <c r="C19" s="919"/>
      <c r="D19" s="919"/>
      <c r="E19" s="919"/>
      <c r="F19" s="919"/>
      <c r="G19" s="919"/>
      <c r="H19" s="919"/>
      <c r="I19" s="919"/>
      <c r="J19" s="919"/>
      <c r="K19" s="919"/>
      <c r="L19" s="919"/>
      <c r="M19" s="919"/>
      <c r="N19" s="919"/>
      <c r="O19" s="773"/>
    </row>
    <row r="20" spans="1:15" ht="28" customHeight="1">
      <c r="A20" s="768"/>
      <c r="B20" s="768"/>
      <c r="C20" s="919" t="s">
        <v>853</v>
      </c>
      <c r="D20" s="919"/>
      <c r="E20" s="919"/>
      <c r="F20" s="919"/>
      <c r="G20" s="919"/>
      <c r="H20" s="919"/>
      <c r="I20" s="919"/>
      <c r="J20" s="919"/>
      <c r="K20" s="919"/>
      <c r="L20" s="919"/>
      <c r="M20" s="919"/>
      <c r="N20" s="773"/>
      <c r="O20" s="773"/>
    </row>
    <row r="21" spans="1:15" ht="14.15" customHeight="1">
      <c r="A21" s="768"/>
      <c r="B21" s="768"/>
      <c r="C21" s="919" t="s">
        <v>873</v>
      </c>
      <c r="D21" s="919"/>
      <c r="E21" s="919"/>
      <c r="F21" s="919"/>
      <c r="G21" s="919"/>
      <c r="H21" s="919"/>
      <c r="I21" s="919"/>
      <c r="J21" s="919"/>
      <c r="K21" s="919"/>
      <c r="L21" s="919"/>
      <c r="M21" s="919"/>
      <c r="N21" s="773"/>
      <c r="O21" s="773"/>
    </row>
    <row r="22" spans="1:15" ht="14.15" customHeight="1">
      <c r="A22" s="768"/>
      <c r="B22" s="768"/>
      <c r="C22" s="919" t="s">
        <v>854</v>
      </c>
      <c r="D22" s="919"/>
      <c r="E22" s="919"/>
      <c r="F22" s="919"/>
      <c r="G22" s="919"/>
      <c r="H22" s="919"/>
      <c r="I22" s="919"/>
      <c r="J22" s="919"/>
      <c r="K22" s="919"/>
      <c r="L22" s="919"/>
      <c r="M22" s="919"/>
      <c r="N22" s="773"/>
      <c r="O22" s="773"/>
    </row>
    <row r="23" spans="1:15" ht="14.15" customHeight="1">
      <c r="A23" s="768"/>
      <c r="B23" s="768"/>
      <c r="C23" s="919" t="s">
        <v>855</v>
      </c>
      <c r="D23" s="919"/>
      <c r="E23" s="919"/>
      <c r="F23" s="919"/>
      <c r="G23" s="919"/>
      <c r="H23" s="919"/>
      <c r="I23" s="919"/>
      <c r="J23" s="919"/>
      <c r="K23" s="919"/>
      <c r="L23" s="919"/>
      <c r="M23" s="919"/>
      <c r="N23" s="773"/>
      <c r="O23" s="773"/>
    </row>
    <row r="24" spans="1:15" ht="14.15" customHeight="1">
      <c r="A24" s="768"/>
      <c r="B24" s="768"/>
      <c r="C24" s="919" t="s">
        <v>856</v>
      </c>
      <c r="D24" s="919"/>
      <c r="E24" s="919"/>
      <c r="F24" s="919"/>
      <c r="G24" s="919"/>
      <c r="H24" s="919"/>
      <c r="I24" s="919"/>
      <c r="J24" s="919"/>
      <c r="K24" s="919"/>
      <c r="L24" s="919"/>
      <c r="M24" s="919"/>
      <c r="N24" s="773"/>
      <c r="O24" s="773"/>
    </row>
    <row r="25" spans="1:15" ht="14.15" customHeight="1">
      <c r="A25" s="768"/>
      <c r="B25" s="768"/>
      <c r="C25" s="919" t="s">
        <v>857</v>
      </c>
      <c r="D25" s="919"/>
      <c r="E25" s="919"/>
      <c r="F25" s="919"/>
      <c r="G25" s="919"/>
      <c r="H25" s="919"/>
      <c r="I25" s="919"/>
      <c r="J25" s="919"/>
      <c r="K25" s="919"/>
      <c r="L25" s="919"/>
      <c r="M25" s="919"/>
      <c r="N25" s="773"/>
      <c r="O25" s="773"/>
    </row>
    <row r="26" spans="1:15" ht="28" customHeight="1">
      <c r="A26" s="768"/>
      <c r="B26" s="768"/>
      <c r="C26" s="919" t="s">
        <v>874</v>
      </c>
      <c r="D26" s="919"/>
      <c r="E26" s="919"/>
      <c r="F26" s="919"/>
      <c r="G26" s="919"/>
      <c r="H26" s="919"/>
      <c r="I26" s="919"/>
      <c r="J26" s="919"/>
      <c r="K26" s="919"/>
      <c r="L26" s="919"/>
      <c r="M26" s="919"/>
      <c r="N26" s="773"/>
      <c r="O26" s="773"/>
    </row>
    <row r="27" spans="1:15" ht="28" customHeight="1">
      <c r="A27" s="768"/>
      <c r="B27" s="768"/>
      <c r="C27" s="919" t="s">
        <v>875</v>
      </c>
      <c r="D27" s="919"/>
      <c r="E27" s="919"/>
      <c r="F27" s="919"/>
      <c r="G27" s="919"/>
      <c r="H27" s="919"/>
      <c r="I27" s="919"/>
      <c r="J27" s="919"/>
      <c r="K27" s="919"/>
      <c r="L27" s="919"/>
      <c r="M27" s="919"/>
      <c r="N27" s="773"/>
      <c r="O27" s="773"/>
    </row>
    <row r="28" spans="1:15" ht="28" customHeight="1">
      <c r="A28" s="768"/>
      <c r="B28" s="768"/>
      <c r="C28" s="919" t="s">
        <v>876</v>
      </c>
      <c r="D28" s="919"/>
      <c r="E28" s="919"/>
      <c r="F28" s="919"/>
      <c r="G28" s="919"/>
      <c r="H28" s="919"/>
      <c r="I28" s="919"/>
      <c r="J28" s="919"/>
      <c r="K28" s="919"/>
      <c r="L28" s="919"/>
      <c r="M28" s="919"/>
      <c r="N28" s="773"/>
      <c r="O28" s="773"/>
    </row>
    <row r="29" spans="1:15" ht="14.15" customHeight="1">
      <c r="A29" s="767"/>
      <c r="B29" s="773"/>
      <c r="C29" s="773"/>
      <c r="D29" s="773"/>
      <c r="E29" s="773"/>
      <c r="F29" s="773"/>
      <c r="G29" s="773"/>
      <c r="H29" s="773"/>
      <c r="I29" s="773"/>
      <c r="J29" s="773"/>
      <c r="K29" s="773"/>
      <c r="L29" s="773"/>
      <c r="M29" s="773"/>
      <c r="N29" s="773"/>
      <c r="O29" s="773"/>
    </row>
    <row r="30" spans="1:15" ht="14.15" customHeight="1">
      <c r="A30" s="767"/>
      <c r="B30" s="773"/>
      <c r="C30" s="773"/>
      <c r="D30" s="773"/>
      <c r="E30" s="773"/>
      <c r="F30" s="773"/>
      <c r="G30" s="773"/>
      <c r="H30" s="773"/>
      <c r="I30" s="773"/>
      <c r="J30" s="773"/>
      <c r="K30" s="773"/>
      <c r="L30" s="773"/>
      <c r="M30" s="773"/>
      <c r="N30" s="773"/>
      <c r="O30" s="773"/>
    </row>
    <row r="31" spans="1:15" ht="28" customHeight="1">
      <c r="A31" s="768"/>
      <c r="B31" s="919" t="s">
        <v>868</v>
      </c>
      <c r="C31" s="919"/>
      <c r="D31" s="919"/>
      <c r="E31" s="919"/>
      <c r="F31" s="919"/>
      <c r="G31" s="919"/>
      <c r="H31" s="919"/>
      <c r="I31" s="919"/>
      <c r="J31" s="919"/>
      <c r="K31" s="919"/>
      <c r="L31" s="919"/>
      <c r="M31" s="919"/>
      <c r="N31" s="919"/>
      <c r="O31" s="773"/>
    </row>
    <row r="32" spans="1:15" ht="69" customHeight="1">
      <c r="A32" s="768"/>
      <c r="B32" s="773"/>
      <c r="C32" s="920" t="s">
        <v>877</v>
      </c>
      <c r="D32" s="920"/>
      <c r="E32" s="920"/>
      <c r="F32" s="920"/>
      <c r="G32" s="920"/>
      <c r="H32" s="920"/>
      <c r="I32" s="920"/>
      <c r="J32" s="920"/>
      <c r="K32" s="920"/>
      <c r="L32" s="920"/>
      <c r="M32" s="920"/>
      <c r="N32" s="773"/>
      <c r="O32" s="773"/>
    </row>
    <row r="33" spans="1:15" ht="14.15" customHeight="1">
      <c r="A33" s="767"/>
      <c r="B33" s="773"/>
      <c r="C33" s="773"/>
      <c r="D33" s="773"/>
      <c r="E33" s="773"/>
      <c r="F33" s="773"/>
      <c r="G33" s="773"/>
      <c r="H33" s="773"/>
      <c r="I33" s="773"/>
      <c r="J33" s="773"/>
      <c r="K33" s="773"/>
      <c r="L33" s="773"/>
      <c r="M33" s="773"/>
      <c r="N33" s="773"/>
      <c r="O33" s="773"/>
    </row>
    <row r="34" spans="1:15" ht="14.15" customHeight="1">
      <c r="A34" s="921">
        <f>IF(①入力ﾏﾆｭｱﾙ!D9=0,"令和　年　月　日",①入力ﾏﾆｭｱﾙ!D9)</f>
        <v>46113</v>
      </c>
      <c r="B34" s="922"/>
      <c r="C34" s="922"/>
      <c r="D34" s="922"/>
      <c r="E34" s="922"/>
      <c r="F34" s="922"/>
      <c r="G34" s="922"/>
      <c r="H34" s="922"/>
      <c r="I34" s="922"/>
      <c r="J34" s="922"/>
      <c r="K34" s="922"/>
      <c r="L34" s="922"/>
      <c r="M34" s="922"/>
      <c r="N34" s="922"/>
      <c r="O34" s="773"/>
    </row>
    <row r="35" spans="1:15" ht="14.15" customHeight="1">
      <c r="A35" s="779"/>
      <c r="B35" s="780"/>
      <c r="C35" s="780"/>
      <c r="D35" s="780"/>
      <c r="E35" s="780"/>
      <c r="F35" s="780"/>
      <c r="G35" s="780"/>
      <c r="H35" s="780"/>
      <c r="I35" s="780"/>
      <c r="J35" s="780"/>
      <c r="K35" s="780"/>
      <c r="L35" s="780"/>
      <c r="M35" s="780"/>
      <c r="N35" s="780"/>
      <c r="O35" s="773"/>
    </row>
    <row r="36" spans="1:15" s="776" customFormat="1" ht="14.15" customHeight="1">
      <c r="A36" s="915" t="s">
        <v>858</v>
      </c>
      <c r="B36" s="916"/>
      <c r="C36" s="916"/>
      <c r="D36" s="916"/>
      <c r="E36" s="916"/>
      <c r="F36" s="916"/>
      <c r="G36" s="916"/>
      <c r="H36" s="916"/>
      <c r="I36" s="916"/>
      <c r="J36" s="916"/>
      <c r="K36" s="916"/>
      <c r="L36" s="916"/>
      <c r="M36" s="916"/>
      <c r="N36" s="916"/>
      <c r="O36" s="773"/>
    </row>
    <row r="37" spans="1:15" ht="14.15" customHeight="1">
      <c r="A37" s="767"/>
      <c r="B37" s="773"/>
      <c r="C37" s="773"/>
      <c r="D37" s="773"/>
      <c r="E37" s="773"/>
      <c r="F37" s="773"/>
      <c r="G37" s="773"/>
      <c r="H37" s="773"/>
      <c r="I37" s="773"/>
      <c r="J37" s="773"/>
      <c r="K37" s="773"/>
      <c r="L37" s="773"/>
      <c r="M37" s="773"/>
      <c r="N37" s="773"/>
      <c r="O37" s="773"/>
    </row>
    <row r="38" spans="1:15" ht="28" customHeight="1">
      <c r="A38" s="768" t="s">
        <v>859</v>
      </c>
      <c r="B38" s="773"/>
      <c r="C38" s="773"/>
      <c r="D38" s="773"/>
      <c r="E38" s="773"/>
      <c r="F38" s="773"/>
      <c r="G38" s="778" t="s">
        <v>860</v>
      </c>
      <c r="H38" s="777"/>
      <c r="I38" s="920" t="str">
        <f>IF(①入力ﾏﾆｭｱﾙ!D17="理事長、代表理事等「法人代表者」",①入力ﾏﾆｭｱﾙ!D12,①入力ﾏﾆｭｱﾙ!D13)</f>
        <v>○○市東灘区中山手通1-5-1</v>
      </c>
      <c r="J38" s="920"/>
      <c r="K38" s="920"/>
      <c r="L38" s="920"/>
      <c r="M38" s="920"/>
      <c r="N38" s="920"/>
      <c r="O38" s="773"/>
    </row>
    <row r="39" spans="1:15" ht="28" customHeight="1">
      <c r="A39" s="768" t="s">
        <v>861</v>
      </c>
      <c r="B39" s="773"/>
      <c r="C39" s="773"/>
      <c r="D39" s="773"/>
      <c r="E39" s="773"/>
      <c r="F39" s="773"/>
      <c r="G39" s="778" t="s">
        <v>862</v>
      </c>
      <c r="H39" s="777"/>
      <c r="I39" s="920" t="str">
        <f>IF(①入力ﾏﾆｭｱﾙ!D10="","",①入力ﾏﾆｭｱﾙ!D10)</f>
        <v>医療法人◯◯会</v>
      </c>
      <c r="J39" s="920"/>
      <c r="K39" s="920"/>
      <c r="L39" s="920"/>
      <c r="M39" s="920"/>
      <c r="N39" s="920"/>
      <c r="O39" s="773"/>
    </row>
    <row r="40" spans="1:15" ht="28" customHeight="1">
      <c r="A40" s="768"/>
      <c r="B40" s="773"/>
      <c r="C40" s="773"/>
      <c r="D40" s="773"/>
      <c r="E40" s="773"/>
      <c r="F40" s="773"/>
      <c r="G40" s="778"/>
      <c r="H40" s="777"/>
      <c r="I40" s="923" t="str">
        <f>IF(①入力ﾏﾆｭｱﾙ!D17="院長等「病院代表者」",①入力ﾏﾆｭｱﾙ!D11,CONCATENATE("(",①入力ﾏﾆｭｱﾙ!D11,")"))</f>
        <v>(兵庫県庁病院)</v>
      </c>
      <c r="J40" s="923"/>
      <c r="K40" s="923"/>
      <c r="L40" s="923"/>
      <c r="M40" s="923"/>
      <c r="N40" s="923"/>
      <c r="O40" s="773"/>
    </row>
    <row r="41" spans="1:15" s="776" customFormat="1" ht="28" customHeight="1">
      <c r="A41" s="768"/>
      <c r="B41" s="773"/>
      <c r="C41" s="773"/>
      <c r="D41" s="773"/>
      <c r="E41" s="773"/>
      <c r="F41" s="773"/>
      <c r="G41" s="778" t="s">
        <v>863</v>
      </c>
      <c r="H41" s="777"/>
      <c r="I41" s="920" t="str">
        <f>IF(①入力ﾏﾆｭｱﾙ!D14="","　",CONCATENATE(①入力ﾏﾆｭｱﾙ!D14,"    ",①入力ﾏﾆｭｱﾙ!E14))</f>
        <v>理事長    兵庫県庁　太郎</v>
      </c>
      <c r="J41" s="920"/>
      <c r="K41" s="920"/>
      <c r="L41" s="920"/>
      <c r="M41" s="920"/>
      <c r="N41" s="920"/>
      <c r="O41" s="773"/>
    </row>
    <row r="42" spans="1:15" ht="28" customHeight="1">
      <c r="A42" s="768"/>
      <c r="B42" s="773"/>
      <c r="C42" s="773"/>
      <c r="D42" s="773"/>
      <c r="E42" s="773"/>
      <c r="F42" s="773"/>
      <c r="G42" s="778" t="s">
        <v>864</v>
      </c>
      <c r="H42" s="777"/>
      <c r="I42" s="920" t="str">
        <f>IF(①入力ﾏﾆｭｱﾙ!D15="","",①入力ﾏﾆｭｱﾙ!D15)</f>
        <v>078-341-7711　</v>
      </c>
      <c r="J42" s="920"/>
      <c r="K42" s="920"/>
      <c r="L42" s="920"/>
      <c r="M42" s="920"/>
      <c r="N42" s="920"/>
      <c r="O42" s="773"/>
    </row>
    <row r="43" spans="1:15" ht="28" customHeight="1">
      <c r="A43" s="769" t="s">
        <v>865</v>
      </c>
      <c r="B43" s="773"/>
      <c r="C43" s="773"/>
      <c r="D43" s="773"/>
      <c r="E43" s="773"/>
      <c r="F43" s="773"/>
      <c r="G43" s="778" t="s">
        <v>866</v>
      </c>
      <c r="H43" s="773"/>
      <c r="I43" s="920" t="str">
        <f>IF(①入力ﾏﾆｭｱﾙ!D16="","",①入力ﾏﾆｭｱﾙ!D16)</f>
        <v>◯◯メール</v>
      </c>
      <c r="J43" s="920"/>
      <c r="K43" s="920"/>
      <c r="L43" s="920"/>
      <c r="M43" s="920"/>
      <c r="N43" s="920"/>
      <c r="O43" s="773"/>
    </row>
    <row r="44" spans="1:15" ht="14.15" customHeight="1">
      <c r="A44" s="773"/>
      <c r="B44" s="773"/>
      <c r="C44" s="773"/>
      <c r="D44" s="773"/>
      <c r="E44" s="773"/>
      <c r="F44" s="773"/>
      <c r="G44" s="773"/>
      <c r="H44" s="773"/>
      <c r="I44" s="773"/>
      <c r="J44" s="773"/>
      <c r="K44" s="773"/>
      <c r="L44" s="773"/>
      <c r="M44" s="773"/>
      <c r="N44" s="773"/>
      <c r="O44" s="773"/>
    </row>
    <row r="45" spans="1:15">
      <c r="A45" s="773"/>
      <c r="B45" s="773"/>
      <c r="C45" s="773"/>
      <c r="D45" s="773"/>
      <c r="E45" s="773"/>
      <c r="F45" s="773"/>
      <c r="G45" s="773"/>
      <c r="H45" s="773"/>
      <c r="I45" s="773"/>
      <c r="J45" s="773"/>
      <c r="K45" s="773"/>
      <c r="L45" s="773"/>
      <c r="M45" s="773"/>
      <c r="N45" s="773"/>
      <c r="O45" s="773"/>
    </row>
    <row r="46" spans="1:15">
      <c r="A46" s="773"/>
      <c r="B46" s="773"/>
      <c r="C46" s="773"/>
      <c r="D46" s="773"/>
      <c r="E46" s="773"/>
      <c r="F46" s="773"/>
      <c r="G46" s="773"/>
      <c r="H46" s="773"/>
      <c r="I46" s="773"/>
      <c r="J46" s="773"/>
      <c r="K46" s="773"/>
      <c r="L46" s="773"/>
      <c r="M46" s="773"/>
      <c r="N46" s="773"/>
      <c r="O46" s="773"/>
    </row>
    <row r="47" spans="1:15">
      <c r="A47" s="773"/>
      <c r="B47" s="773"/>
      <c r="C47" s="773"/>
      <c r="D47" s="773"/>
      <c r="E47" s="773"/>
      <c r="F47" s="773"/>
      <c r="G47" s="773"/>
      <c r="H47" s="773"/>
      <c r="I47" s="773"/>
      <c r="J47" s="773"/>
      <c r="K47" s="773"/>
      <c r="L47" s="773"/>
      <c r="M47" s="773"/>
      <c r="N47" s="773"/>
      <c r="O47" s="773"/>
    </row>
  </sheetData>
  <sheetProtection selectLockedCells="1" selectUnlockedCells="1"/>
  <protectedRanges>
    <protectedRange sqref="D28:E28" name="範囲1_2"/>
  </protectedRanges>
  <mergeCells count="31">
    <mergeCell ref="I43:N43"/>
    <mergeCell ref="B12:N12"/>
    <mergeCell ref="B13:N13"/>
    <mergeCell ref="B14:N14"/>
    <mergeCell ref="B15:N15"/>
    <mergeCell ref="B19:N19"/>
    <mergeCell ref="C20:M20"/>
    <mergeCell ref="C21:M21"/>
    <mergeCell ref="C22:M22"/>
    <mergeCell ref="C23:M23"/>
    <mergeCell ref="I38:N38"/>
    <mergeCell ref="I39:N39"/>
    <mergeCell ref="I40:N40"/>
    <mergeCell ref="I41:N41"/>
    <mergeCell ref="C26:M26"/>
    <mergeCell ref="C27:M27"/>
    <mergeCell ref="I42:N42"/>
    <mergeCell ref="A36:N36"/>
    <mergeCell ref="A34:N34"/>
    <mergeCell ref="C24:M24"/>
    <mergeCell ref="C25:M25"/>
    <mergeCell ref="C28:M28"/>
    <mergeCell ref="B31:N31"/>
    <mergeCell ref="C32:M32"/>
    <mergeCell ref="A17:N17"/>
    <mergeCell ref="A2:N2"/>
    <mergeCell ref="A3:N3"/>
    <mergeCell ref="A8:N8"/>
    <mergeCell ref="A10:N10"/>
    <mergeCell ref="B5:N5"/>
    <mergeCell ref="B6:N6"/>
  </mergeCells>
  <phoneticPr fontId="24"/>
  <pageMargins left="0.70866141732283472" right="0.70866141732283472" top="0.74803149606299213" bottom="0.74803149606299213" header="0.31496062992125984" footer="0.31496062992125984"/>
  <pageSetup paperSize="9" scale="85" orientation="portrait" blackAndWhite="1"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CK116"/>
  <sheetViews>
    <sheetView view="pageBreakPreview" zoomScale="85" zoomScaleNormal="100" zoomScaleSheetLayoutView="85" workbookViewId="0">
      <selection activeCell="AI27" sqref="AI27:AI28"/>
    </sheetView>
  </sheetViews>
  <sheetFormatPr defaultColWidth="9" defaultRowHeight="13" outlineLevelRow="1"/>
  <cols>
    <col min="1" max="1" width="3.7265625" style="47" customWidth="1"/>
    <col min="2" max="2" width="15.7265625" style="14" customWidth="1"/>
    <col min="3" max="3" width="13.08984375" style="14" customWidth="1"/>
    <col min="4" max="6" width="13.26953125" style="14" customWidth="1"/>
    <col min="7" max="7" width="13.90625" style="14" customWidth="1"/>
    <col min="8" max="8" width="33.36328125" style="14" customWidth="1"/>
    <col min="9" max="9" width="3.7265625" style="14" customWidth="1"/>
    <col min="10" max="22" width="4.6328125" style="14" hidden="1" customWidth="1"/>
    <col min="23" max="23" width="3.7265625" style="14" hidden="1" customWidth="1"/>
    <col min="24" max="24" width="9" style="14" hidden="1" customWidth="1"/>
    <col min="25" max="25" width="4.7265625" style="14" hidden="1" customWidth="1"/>
    <col min="26" max="26" width="2.90625" style="14" hidden="1" customWidth="1"/>
    <col min="27" max="27" width="9" style="14" hidden="1" customWidth="1"/>
    <col min="28" max="28" width="5.453125" style="14" hidden="1" customWidth="1"/>
    <col min="29" max="29" width="9" style="14" hidden="1" customWidth="1"/>
    <col min="30" max="30" width="3.36328125" style="14" customWidth="1"/>
    <col min="31" max="31" width="3.7265625" style="47" customWidth="1"/>
    <col min="32" max="32" width="15.7265625" style="14" customWidth="1"/>
    <col min="33" max="33" width="13.08984375" style="14" customWidth="1"/>
    <col min="34" max="36" width="13.26953125" style="14" customWidth="1"/>
    <col min="37" max="37" width="13.90625" style="14" customWidth="1"/>
    <col min="38" max="38" width="33.36328125" style="14" customWidth="1"/>
    <col min="39" max="39" width="3.7265625" style="14" customWidth="1"/>
    <col min="40" max="52" width="4.6328125" style="14" hidden="1" customWidth="1"/>
    <col min="53" max="53" width="3.7265625" style="14" hidden="1" customWidth="1"/>
    <col min="54" max="54" width="9" style="14" hidden="1" customWidth="1"/>
    <col min="55" max="55" width="4.7265625" style="14" hidden="1" customWidth="1"/>
    <col min="56" max="56" width="2.90625" style="14" hidden="1" customWidth="1"/>
    <col min="57" max="57" width="9" style="14" hidden="1" customWidth="1"/>
    <col min="58" max="58" width="5.453125" style="14" hidden="1" customWidth="1"/>
    <col min="59" max="59" width="9" style="14" hidden="1" customWidth="1"/>
    <col min="60" max="60" width="3.36328125" style="14" customWidth="1"/>
    <col min="61" max="61" width="3.7265625" style="47" customWidth="1"/>
    <col min="62" max="62" width="15.7265625" style="14" customWidth="1"/>
    <col min="63" max="63" width="13.08984375" style="14" customWidth="1"/>
    <col min="64" max="66" width="13.26953125" style="14" customWidth="1"/>
    <col min="67" max="67" width="13.90625" style="14" customWidth="1"/>
    <col min="68" max="68" width="33.36328125" style="14" customWidth="1"/>
    <col min="69" max="69" width="3.7265625" style="14" customWidth="1"/>
    <col min="70" max="82" width="4.6328125" style="14" hidden="1" customWidth="1"/>
    <col min="83" max="83" width="3.7265625" style="14" hidden="1" customWidth="1"/>
    <col min="84" max="84" width="9" style="14" hidden="1" customWidth="1"/>
    <col min="85" max="85" width="4.7265625" style="14" hidden="1" customWidth="1"/>
    <col min="86" max="86" width="2.90625" style="14" hidden="1" customWidth="1"/>
    <col min="87" max="87" width="9" style="14" hidden="1" customWidth="1"/>
    <col min="88" max="88" width="5.453125" style="14" hidden="1" customWidth="1"/>
    <col min="89" max="89" width="9" style="14" hidden="1" customWidth="1"/>
    <col min="90" max="90" width="3.36328125" style="14" customWidth="1"/>
    <col min="91" max="16384" width="9" style="14"/>
  </cols>
  <sheetData>
    <row r="1" spans="1:88" ht="21.75" customHeight="1">
      <c r="B1" s="807"/>
      <c r="AF1" s="807"/>
      <c r="BJ1" s="807"/>
    </row>
    <row r="2" spans="1:88">
      <c r="B2" s="257"/>
      <c r="AF2" s="257"/>
      <c r="BJ2" s="257"/>
    </row>
    <row r="3" spans="1:88">
      <c r="B3" s="257"/>
      <c r="AF3" s="257"/>
      <c r="BJ3" s="257"/>
    </row>
    <row r="4" spans="1:88">
      <c r="B4" s="257"/>
      <c r="AF4" s="257"/>
      <c r="BJ4" s="257"/>
    </row>
    <row r="5" spans="1:88">
      <c r="B5" s="257"/>
      <c r="AF5" s="257"/>
      <c r="BJ5" s="257"/>
    </row>
    <row r="6" spans="1:88">
      <c r="B6" s="257"/>
      <c r="AF6" s="257"/>
      <c r="BJ6" s="257"/>
    </row>
    <row r="7" spans="1:88">
      <c r="B7" s="257"/>
      <c r="AF7" s="257"/>
      <c r="BJ7" s="257"/>
    </row>
    <row r="8" spans="1:88">
      <c r="B8" s="257"/>
      <c r="AF8" s="257"/>
      <c r="BJ8" s="257"/>
    </row>
    <row r="9" spans="1:88" ht="20.25" customHeight="1">
      <c r="B9" s="14" t="s">
        <v>99</v>
      </c>
      <c r="AF9" s="14" t="s">
        <v>99</v>
      </c>
      <c r="BJ9" s="14" t="s">
        <v>99</v>
      </c>
    </row>
    <row r="10" spans="1:88" ht="24.75" customHeight="1">
      <c r="B10" s="47"/>
      <c r="D10" s="907" t="s">
        <v>87</v>
      </c>
      <c r="E10" s="907"/>
      <c r="F10" s="907"/>
      <c r="G10" s="907"/>
      <c r="X10" s="171" t="s">
        <v>699</v>
      </c>
      <c r="AF10" s="47"/>
      <c r="AH10" s="907" t="s">
        <v>87</v>
      </c>
      <c r="AI10" s="907"/>
      <c r="AJ10" s="907"/>
      <c r="AK10" s="907"/>
      <c r="BB10" s="171" t="s">
        <v>699</v>
      </c>
      <c r="BJ10" s="47"/>
      <c r="BL10" s="907" t="s">
        <v>87</v>
      </c>
      <c r="BM10" s="907"/>
      <c r="BN10" s="907"/>
      <c r="BO10" s="907"/>
      <c r="CF10" s="171" t="s">
        <v>699</v>
      </c>
    </row>
    <row r="11" spans="1:88" ht="21" customHeight="1">
      <c r="F11" s="59"/>
      <c r="G11" s="59" t="s">
        <v>88</v>
      </c>
      <c r="H11" s="344" t="str">
        <f>①入力ﾏﾆｭｱﾙ!$D$11</f>
        <v>兵庫県庁病院</v>
      </c>
      <c r="I11" s="344"/>
      <c r="X11" s="571" t="s">
        <v>736</v>
      </c>
      <c r="Y11" s="572"/>
      <c r="AA11" s="571" t="s">
        <v>737</v>
      </c>
      <c r="AB11" s="572"/>
      <c r="AJ11" s="59"/>
      <c r="AK11" s="59" t="s">
        <v>88</v>
      </c>
      <c r="AL11" s="344" t="str">
        <f>①入力ﾏﾆｭｱﾙ!$D$11</f>
        <v>兵庫県庁病院</v>
      </c>
      <c r="AM11" s="344"/>
      <c r="BB11" s="571" t="s">
        <v>736</v>
      </c>
      <c r="BC11" s="572"/>
      <c r="BE11" s="571" t="s">
        <v>737</v>
      </c>
      <c r="BF11" s="572"/>
      <c r="BN11" s="59"/>
      <c r="BO11" s="59" t="s">
        <v>88</v>
      </c>
      <c r="BP11" s="344" t="str">
        <f>①入力ﾏﾆｭｱﾙ!$D$11</f>
        <v>兵庫県庁病院</v>
      </c>
      <c r="BQ11" s="344"/>
      <c r="CF11" s="571" t="s">
        <v>736</v>
      </c>
      <c r="CG11" s="572"/>
      <c r="CI11" s="571" t="s">
        <v>737</v>
      </c>
      <c r="CJ11" s="572"/>
    </row>
    <row r="12" spans="1:88" ht="21" customHeight="1" thickBot="1">
      <c r="F12" s="59"/>
      <c r="G12" s="59" t="s">
        <v>89</v>
      </c>
      <c r="H12" s="345" t="str">
        <f>①入力ﾏﾆｭｱﾙ!$D$22</f>
        <v>なかよし保育園</v>
      </c>
      <c r="I12" s="344"/>
      <c r="X12" s="573" t="s">
        <v>738</v>
      </c>
      <c r="Y12" s="574"/>
      <c r="AA12" s="573" t="s">
        <v>739</v>
      </c>
      <c r="AB12" s="574"/>
      <c r="AJ12" s="59"/>
      <c r="AK12" s="59" t="s">
        <v>89</v>
      </c>
      <c r="AL12" s="345" t="str">
        <f>①入力ﾏﾆｭｱﾙ!$D$22</f>
        <v>なかよし保育園</v>
      </c>
      <c r="AM12" s="344"/>
      <c r="BB12" s="573" t="s">
        <v>738</v>
      </c>
      <c r="BC12" s="574"/>
      <c r="BE12" s="573" t="s">
        <v>739</v>
      </c>
      <c r="BF12" s="574"/>
      <c r="BN12" s="59"/>
      <c r="BO12" s="59" t="s">
        <v>89</v>
      </c>
      <c r="BP12" s="345" t="str">
        <f>①入力ﾏﾆｭｱﾙ!$D$22</f>
        <v>なかよし保育園</v>
      </c>
      <c r="BQ12" s="344"/>
      <c r="CF12" s="573" t="s">
        <v>738</v>
      </c>
      <c r="CG12" s="574"/>
      <c r="CI12" s="573" t="s">
        <v>739</v>
      </c>
      <c r="CJ12" s="574"/>
    </row>
    <row r="13" spans="1:88" ht="26.25" customHeight="1" thickBot="1">
      <c r="B13" s="341" t="s">
        <v>90</v>
      </c>
      <c r="C13" s="381" t="s">
        <v>91</v>
      </c>
      <c r="D13" s="381" t="s">
        <v>92</v>
      </c>
      <c r="E13" s="381" t="s">
        <v>93</v>
      </c>
      <c r="F13" s="381" t="s">
        <v>94</v>
      </c>
      <c r="G13" s="381" t="s">
        <v>72</v>
      </c>
      <c r="H13" s="389" t="s">
        <v>751</v>
      </c>
      <c r="I13" s="80"/>
      <c r="J13" s="409" t="s">
        <v>699</v>
      </c>
      <c r="K13" s="410"/>
      <c r="L13" s="410"/>
      <c r="M13" s="410"/>
      <c r="N13" s="410"/>
      <c r="O13" s="410"/>
      <c r="P13" s="410"/>
      <c r="Q13" s="410"/>
      <c r="R13" s="410"/>
      <c r="S13" s="410"/>
      <c r="T13" s="410"/>
      <c r="U13" s="410"/>
      <c r="V13" s="410"/>
      <c r="X13" s="571" t="s">
        <v>740</v>
      </c>
      <c r="Y13" s="575"/>
      <c r="AA13" s="573" t="s">
        <v>740</v>
      </c>
      <c r="AB13" s="575"/>
      <c r="AF13" s="341" t="s">
        <v>90</v>
      </c>
      <c r="AG13" s="381" t="s">
        <v>91</v>
      </c>
      <c r="AH13" s="381" t="s">
        <v>92</v>
      </c>
      <c r="AI13" s="381" t="s">
        <v>93</v>
      </c>
      <c r="AJ13" s="381" t="s">
        <v>94</v>
      </c>
      <c r="AK13" s="381" t="s">
        <v>72</v>
      </c>
      <c r="AL13" s="389" t="s">
        <v>751</v>
      </c>
      <c r="AM13" s="80"/>
      <c r="AN13" s="409" t="s">
        <v>699</v>
      </c>
      <c r="AO13" s="410"/>
      <c r="AP13" s="410"/>
      <c r="AQ13" s="410"/>
      <c r="AR13" s="410"/>
      <c r="AS13" s="410"/>
      <c r="AT13" s="410"/>
      <c r="AU13" s="410"/>
      <c r="AV13" s="410"/>
      <c r="AW13" s="410"/>
      <c r="AX13" s="410"/>
      <c r="AY13" s="410"/>
      <c r="AZ13" s="410"/>
      <c r="BB13" s="571" t="s">
        <v>740</v>
      </c>
      <c r="BC13" s="575"/>
      <c r="BE13" s="573" t="s">
        <v>740</v>
      </c>
      <c r="BF13" s="575"/>
      <c r="BJ13" s="341" t="s">
        <v>90</v>
      </c>
      <c r="BK13" s="381" t="s">
        <v>91</v>
      </c>
      <c r="BL13" s="381" t="s">
        <v>92</v>
      </c>
      <c r="BM13" s="381" t="s">
        <v>93</v>
      </c>
      <c r="BN13" s="381" t="s">
        <v>94</v>
      </c>
      <c r="BO13" s="381" t="s">
        <v>72</v>
      </c>
      <c r="BP13" s="389" t="s">
        <v>751</v>
      </c>
      <c r="BQ13" s="80"/>
      <c r="BR13" s="409" t="s">
        <v>699</v>
      </c>
      <c r="BS13" s="410"/>
      <c r="BT13" s="410"/>
      <c r="BU13" s="410"/>
      <c r="BV13" s="410"/>
      <c r="BW13" s="410"/>
      <c r="BX13" s="410"/>
      <c r="BY13" s="410"/>
      <c r="BZ13" s="410"/>
      <c r="CA13" s="410"/>
      <c r="CB13" s="410"/>
      <c r="CC13" s="410"/>
      <c r="CD13" s="410"/>
      <c r="CF13" s="571" t="s">
        <v>740</v>
      </c>
      <c r="CG13" s="575"/>
      <c r="CI13" s="573" t="s">
        <v>740</v>
      </c>
      <c r="CJ13" s="575"/>
    </row>
    <row r="14" spans="1:88" ht="25.5" customHeight="1" thickBot="1">
      <c r="B14" s="382"/>
      <c r="C14" s="383"/>
      <c r="D14" s="384" t="s">
        <v>80</v>
      </c>
      <c r="E14" s="384" t="s">
        <v>80</v>
      </c>
      <c r="F14" s="384" t="s">
        <v>80</v>
      </c>
      <c r="G14" s="384" t="s">
        <v>80</v>
      </c>
      <c r="H14" s="461" t="s">
        <v>714</v>
      </c>
      <c r="I14" s="406"/>
      <c r="J14" s="394" t="s">
        <v>675</v>
      </c>
      <c r="K14" s="395" t="s">
        <v>676</v>
      </c>
      <c r="L14" s="395" t="s">
        <v>677</v>
      </c>
      <c r="M14" s="395" t="s">
        <v>678</v>
      </c>
      <c r="N14" s="395" t="s">
        <v>679</v>
      </c>
      <c r="O14" s="395" t="s">
        <v>680</v>
      </c>
      <c r="P14" s="395" t="s">
        <v>681</v>
      </c>
      <c r="Q14" s="395" t="s">
        <v>682</v>
      </c>
      <c r="R14" s="395" t="s">
        <v>683</v>
      </c>
      <c r="S14" s="395" t="s">
        <v>684</v>
      </c>
      <c r="T14" s="395" t="s">
        <v>685</v>
      </c>
      <c r="U14" s="395" t="s">
        <v>686</v>
      </c>
      <c r="V14" s="398" t="s">
        <v>687</v>
      </c>
      <c r="X14" s="571" t="s">
        <v>741</v>
      </c>
      <c r="Y14" s="576" t="e">
        <f>(Y13-Y12+1)/Y13</f>
        <v>#DIV/0!</v>
      </c>
      <c r="AA14" s="573" t="s">
        <v>741</v>
      </c>
      <c r="AB14" s="577" t="e">
        <f>AB12/AB13</f>
        <v>#DIV/0!</v>
      </c>
      <c r="AF14" s="382"/>
      <c r="AG14" s="383"/>
      <c r="AH14" s="384" t="s">
        <v>80</v>
      </c>
      <c r="AI14" s="384" t="s">
        <v>80</v>
      </c>
      <c r="AJ14" s="384" t="s">
        <v>80</v>
      </c>
      <c r="AK14" s="384" t="s">
        <v>80</v>
      </c>
      <c r="AL14" s="461" t="s">
        <v>714</v>
      </c>
      <c r="AM14" s="406"/>
      <c r="AN14" s="394" t="s">
        <v>675</v>
      </c>
      <c r="AO14" s="395" t="s">
        <v>676</v>
      </c>
      <c r="AP14" s="395" t="s">
        <v>677</v>
      </c>
      <c r="AQ14" s="395" t="s">
        <v>678</v>
      </c>
      <c r="AR14" s="395" t="s">
        <v>679</v>
      </c>
      <c r="AS14" s="395" t="s">
        <v>680</v>
      </c>
      <c r="AT14" s="395" t="s">
        <v>681</v>
      </c>
      <c r="AU14" s="395" t="s">
        <v>682</v>
      </c>
      <c r="AV14" s="395" t="s">
        <v>683</v>
      </c>
      <c r="AW14" s="395" t="s">
        <v>684</v>
      </c>
      <c r="AX14" s="395" t="s">
        <v>685</v>
      </c>
      <c r="AY14" s="395" t="s">
        <v>686</v>
      </c>
      <c r="AZ14" s="398" t="s">
        <v>72</v>
      </c>
      <c r="BB14" s="571" t="s">
        <v>741</v>
      </c>
      <c r="BC14" s="576" t="e">
        <f>(BC13-BC12+1)/BC13</f>
        <v>#DIV/0!</v>
      </c>
      <c r="BE14" s="573" t="s">
        <v>741</v>
      </c>
      <c r="BF14" s="577" t="e">
        <f>BF12/BF13</f>
        <v>#DIV/0!</v>
      </c>
      <c r="BJ14" s="382"/>
      <c r="BK14" s="383"/>
      <c r="BL14" s="384" t="s">
        <v>80</v>
      </c>
      <c r="BM14" s="384" t="s">
        <v>80</v>
      </c>
      <c r="BN14" s="384" t="s">
        <v>80</v>
      </c>
      <c r="BO14" s="384" t="s">
        <v>80</v>
      </c>
      <c r="BP14" s="461" t="s">
        <v>714</v>
      </c>
      <c r="BQ14" s="406"/>
      <c r="BR14" s="394" t="s">
        <v>675</v>
      </c>
      <c r="BS14" s="395" t="s">
        <v>676</v>
      </c>
      <c r="BT14" s="395" t="s">
        <v>677</v>
      </c>
      <c r="BU14" s="395" t="s">
        <v>678</v>
      </c>
      <c r="BV14" s="395" t="s">
        <v>679</v>
      </c>
      <c r="BW14" s="395" t="s">
        <v>680</v>
      </c>
      <c r="BX14" s="395" t="s">
        <v>681</v>
      </c>
      <c r="BY14" s="395" t="s">
        <v>682</v>
      </c>
      <c r="BZ14" s="395" t="s">
        <v>683</v>
      </c>
      <c r="CA14" s="395" t="s">
        <v>684</v>
      </c>
      <c r="CB14" s="395" t="s">
        <v>685</v>
      </c>
      <c r="CC14" s="395" t="s">
        <v>686</v>
      </c>
      <c r="CD14" s="398" t="s">
        <v>72</v>
      </c>
      <c r="CF14" s="571" t="s">
        <v>741</v>
      </c>
      <c r="CG14" s="576" t="e">
        <f>(CG13-CG12+1)/CG13</f>
        <v>#DIV/0!</v>
      </c>
      <c r="CI14" s="573" t="s">
        <v>741</v>
      </c>
      <c r="CJ14" s="577" t="e">
        <f>CJ12/CJ13</f>
        <v>#DIV/0!</v>
      </c>
    </row>
    <row r="15" spans="1:88" ht="22.5" customHeight="1">
      <c r="A15" s="47">
        <v>1</v>
      </c>
      <c r="B15" s="926" t="s">
        <v>663</v>
      </c>
      <c r="C15" s="951" t="s">
        <v>891</v>
      </c>
      <c r="D15" s="943">
        <v>5000000</v>
      </c>
      <c r="E15" s="943"/>
      <c r="F15" s="943"/>
      <c r="G15" s="945">
        <f>SUM(D15:F16)</f>
        <v>5000000</v>
      </c>
      <c r="H15" s="810" t="s">
        <v>893</v>
      </c>
      <c r="I15" s="407"/>
      <c r="J15" s="567"/>
      <c r="K15" s="568"/>
      <c r="L15" s="568"/>
      <c r="M15" s="568"/>
      <c r="N15" s="568"/>
      <c r="O15" s="568"/>
      <c r="P15" s="568"/>
      <c r="Q15" s="568"/>
      <c r="R15" s="568"/>
      <c r="S15" s="568"/>
      <c r="T15" s="568"/>
      <c r="U15" s="568"/>
      <c r="V15" s="399">
        <f>SUM(J15:U15)</f>
        <v>0</v>
      </c>
      <c r="Y15" s="93" t="s">
        <v>742</v>
      </c>
      <c r="AB15" s="93" t="s">
        <v>742</v>
      </c>
      <c r="AE15" s="47">
        <v>1</v>
      </c>
      <c r="AF15" s="926" t="s">
        <v>663</v>
      </c>
      <c r="AG15" s="951" t="s">
        <v>891</v>
      </c>
      <c r="AH15" s="938"/>
      <c r="AI15" s="938"/>
      <c r="AJ15" s="938">
        <v>5000000</v>
      </c>
      <c r="AK15" s="945">
        <f>SUM(AH15:AJ16)</f>
        <v>5000000</v>
      </c>
      <c r="AL15" s="390" t="s">
        <v>893</v>
      </c>
      <c r="AM15" s="407"/>
      <c r="AN15" s="567"/>
      <c r="AO15" s="568"/>
      <c r="AP15" s="568"/>
      <c r="AQ15" s="568"/>
      <c r="AR15" s="568"/>
      <c r="AS15" s="568"/>
      <c r="AT15" s="568"/>
      <c r="AU15" s="568"/>
      <c r="AV15" s="568"/>
      <c r="AW15" s="568"/>
      <c r="AX15" s="568"/>
      <c r="AY15" s="568"/>
      <c r="AZ15" s="399">
        <f>SUM(AN15:AY15)</f>
        <v>0</v>
      </c>
      <c r="BC15" s="93" t="s">
        <v>742</v>
      </c>
      <c r="BF15" s="93" t="s">
        <v>742</v>
      </c>
      <c r="BI15" s="47">
        <v>1</v>
      </c>
      <c r="BJ15" s="926" t="s">
        <v>663</v>
      </c>
      <c r="BK15" s="930" t="s">
        <v>891</v>
      </c>
      <c r="BL15" s="938">
        <v>5000000</v>
      </c>
      <c r="BM15" s="938"/>
      <c r="BN15" s="938"/>
      <c r="BO15" s="945">
        <f>SUM(BL15:BN16)</f>
        <v>5000000</v>
      </c>
      <c r="BP15" s="810" t="s">
        <v>893</v>
      </c>
      <c r="BQ15" s="407"/>
      <c r="BR15" s="567"/>
      <c r="BS15" s="568"/>
      <c r="BT15" s="568"/>
      <c r="BU15" s="568"/>
      <c r="BV15" s="568"/>
      <c r="BW15" s="568"/>
      <c r="BX15" s="568"/>
      <c r="BY15" s="568"/>
      <c r="BZ15" s="568"/>
      <c r="CA15" s="568"/>
      <c r="CB15" s="568"/>
      <c r="CC15" s="568"/>
      <c r="CD15" s="399">
        <f>SUM(BR15:CC15)</f>
        <v>0</v>
      </c>
      <c r="CG15" s="93" t="s">
        <v>742</v>
      </c>
      <c r="CJ15" s="93" t="s">
        <v>742</v>
      </c>
    </row>
    <row r="16" spans="1:88" ht="22.5" customHeight="1">
      <c r="B16" s="927"/>
      <c r="C16" s="952"/>
      <c r="D16" s="944"/>
      <c r="E16" s="944"/>
      <c r="F16" s="944"/>
      <c r="G16" s="946"/>
      <c r="H16" s="811"/>
      <c r="I16" s="407"/>
      <c r="J16" s="385"/>
      <c r="K16" s="386"/>
      <c r="L16" s="386"/>
      <c r="M16" s="386"/>
      <c r="N16" s="386"/>
      <c r="O16" s="386"/>
      <c r="P16" s="386"/>
      <c r="Q16" s="386"/>
      <c r="R16" s="386"/>
      <c r="S16" s="386"/>
      <c r="T16" s="386"/>
      <c r="U16" s="386"/>
      <c r="V16" s="400"/>
      <c r="X16" s="60" t="s">
        <v>743</v>
      </c>
      <c r="AF16" s="927"/>
      <c r="AG16" s="952"/>
      <c r="AH16" s="939"/>
      <c r="AI16" s="939"/>
      <c r="AJ16" s="939"/>
      <c r="AK16" s="946"/>
      <c r="AL16" s="393"/>
      <c r="AM16" s="407"/>
      <c r="AN16" s="385"/>
      <c r="AO16" s="386"/>
      <c r="AP16" s="386"/>
      <c r="AQ16" s="386"/>
      <c r="AR16" s="386"/>
      <c r="AS16" s="386"/>
      <c r="AT16" s="386"/>
      <c r="AU16" s="386"/>
      <c r="AV16" s="386"/>
      <c r="AW16" s="386"/>
      <c r="AX16" s="386"/>
      <c r="AY16" s="386"/>
      <c r="AZ16" s="400"/>
      <c r="BB16" s="60" t="s">
        <v>743</v>
      </c>
      <c r="BJ16" s="927"/>
      <c r="BK16" s="931"/>
      <c r="BL16" s="939"/>
      <c r="BM16" s="939"/>
      <c r="BN16" s="939"/>
      <c r="BO16" s="946"/>
      <c r="BP16" s="811"/>
      <c r="BQ16" s="407"/>
      <c r="BR16" s="385"/>
      <c r="BS16" s="386"/>
      <c r="BT16" s="386"/>
      <c r="BU16" s="386"/>
      <c r="BV16" s="386"/>
      <c r="BW16" s="386"/>
      <c r="BX16" s="386"/>
      <c r="BY16" s="386"/>
      <c r="BZ16" s="386"/>
      <c r="CA16" s="386"/>
      <c r="CB16" s="386"/>
      <c r="CC16" s="386"/>
      <c r="CD16" s="400"/>
      <c r="CF16" s="60" t="s">
        <v>743</v>
      </c>
    </row>
    <row r="17" spans="1:84" ht="22.5" customHeight="1">
      <c r="A17" s="47">
        <v>2</v>
      </c>
      <c r="B17" s="926" t="s">
        <v>663</v>
      </c>
      <c r="C17" s="951" t="s">
        <v>892</v>
      </c>
      <c r="D17" s="943">
        <v>5000000</v>
      </c>
      <c r="E17" s="943"/>
      <c r="F17" s="943"/>
      <c r="G17" s="945">
        <f>SUM(D17:F18)</f>
        <v>5000000</v>
      </c>
      <c r="H17" s="810" t="s">
        <v>893</v>
      </c>
      <c r="I17" s="407"/>
      <c r="J17" s="569"/>
      <c r="K17" s="570"/>
      <c r="L17" s="570"/>
      <c r="M17" s="570"/>
      <c r="N17" s="570"/>
      <c r="O17" s="570"/>
      <c r="P17" s="570"/>
      <c r="Q17" s="570"/>
      <c r="R17" s="570"/>
      <c r="S17" s="570"/>
      <c r="T17" s="570"/>
      <c r="U17" s="570"/>
      <c r="V17" s="401">
        <f>SUM(J17:U17)</f>
        <v>0</v>
      </c>
      <c r="X17" s="60" t="s">
        <v>744</v>
      </c>
      <c r="AE17" s="47">
        <v>2</v>
      </c>
      <c r="AF17" s="926" t="s">
        <v>663</v>
      </c>
      <c r="AG17" s="951" t="s">
        <v>892</v>
      </c>
      <c r="AH17" s="938"/>
      <c r="AI17" s="938"/>
      <c r="AJ17" s="938">
        <v>5000000</v>
      </c>
      <c r="AK17" s="945">
        <f>SUM(AH17:AJ18)</f>
        <v>5000000</v>
      </c>
      <c r="AL17" s="690" t="s">
        <v>893</v>
      </c>
      <c r="AM17" s="407"/>
      <c r="AN17" s="569"/>
      <c r="AO17" s="570"/>
      <c r="AP17" s="570"/>
      <c r="AQ17" s="570"/>
      <c r="AR17" s="570"/>
      <c r="AS17" s="570"/>
      <c r="AT17" s="570"/>
      <c r="AU17" s="570"/>
      <c r="AV17" s="570"/>
      <c r="AW17" s="570"/>
      <c r="AX17" s="570"/>
      <c r="AY17" s="570"/>
      <c r="AZ17" s="401">
        <f>SUM(AN17:AY17)</f>
        <v>0</v>
      </c>
      <c r="BB17" s="60" t="s">
        <v>744</v>
      </c>
      <c r="BI17" s="47">
        <v>2</v>
      </c>
      <c r="BJ17" s="926" t="s">
        <v>663</v>
      </c>
      <c r="BK17" s="930" t="s">
        <v>892</v>
      </c>
      <c r="BL17" s="938">
        <v>5000000</v>
      </c>
      <c r="BM17" s="938"/>
      <c r="BN17" s="938"/>
      <c r="BO17" s="945">
        <f>SUM(BL17:BN18)</f>
        <v>5000000</v>
      </c>
      <c r="BP17" s="810" t="s">
        <v>893</v>
      </c>
      <c r="BQ17" s="407"/>
      <c r="BR17" s="569"/>
      <c r="BS17" s="570"/>
      <c r="BT17" s="570"/>
      <c r="BU17" s="570"/>
      <c r="BV17" s="570"/>
      <c r="BW17" s="570"/>
      <c r="BX17" s="570"/>
      <c r="BY17" s="570"/>
      <c r="BZ17" s="570"/>
      <c r="CA17" s="570"/>
      <c r="CB17" s="570"/>
      <c r="CC17" s="570"/>
      <c r="CD17" s="401">
        <f>SUM(BR17:CC17)</f>
        <v>0</v>
      </c>
      <c r="CF17" s="60" t="s">
        <v>744</v>
      </c>
    </row>
    <row r="18" spans="1:84" ht="22.5" customHeight="1">
      <c r="B18" s="927"/>
      <c r="C18" s="952"/>
      <c r="D18" s="944"/>
      <c r="E18" s="944"/>
      <c r="F18" s="944"/>
      <c r="G18" s="946"/>
      <c r="H18" s="811"/>
      <c r="I18" s="407"/>
      <c r="J18" s="388"/>
      <c r="K18" s="387"/>
      <c r="L18" s="387"/>
      <c r="M18" s="387"/>
      <c r="N18" s="387"/>
      <c r="O18" s="387"/>
      <c r="P18" s="387"/>
      <c r="Q18" s="387"/>
      <c r="R18" s="387"/>
      <c r="S18" s="387"/>
      <c r="T18" s="387"/>
      <c r="U18" s="387"/>
      <c r="V18" s="402"/>
      <c r="AF18" s="927"/>
      <c r="AG18" s="952"/>
      <c r="AH18" s="939"/>
      <c r="AI18" s="939"/>
      <c r="AJ18" s="939"/>
      <c r="AK18" s="946"/>
      <c r="AL18" s="393"/>
      <c r="AM18" s="407"/>
      <c r="AN18" s="388"/>
      <c r="AO18" s="387"/>
      <c r="AP18" s="387"/>
      <c r="AQ18" s="387"/>
      <c r="AR18" s="387"/>
      <c r="AS18" s="387"/>
      <c r="AT18" s="387"/>
      <c r="AU18" s="387"/>
      <c r="AV18" s="387"/>
      <c r="AW18" s="387"/>
      <c r="AX18" s="387"/>
      <c r="AY18" s="387"/>
      <c r="AZ18" s="402"/>
      <c r="BJ18" s="927"/>
      <c r="BK18" s="931"/>
      <c r="BL18" s="939"/>
      <c r="BM18" s="939"/>
      <c r="BN18" s="939"/>
      <c r="BO18" s="946"/>
      <c r="BP18" s="811"/>
      <c r="BQ18" s="407"/>
      <c r="BR18" s="388"/>
      <c r="BS18" s="387"/>
      <c r="BT18" s="387"/>
      <c r="BU18" s="387"/>
      <c r="BV18" s="387"/>
      <c r="BW18" s="387"/>
      <c r="BX18" s="387"/>
      <c r="BY18" s="387"/>
      <c r="BZ18" s="387"/>
      <c r="CA18" s="387"/>
      <c r="CB18" s="387"/>
      <c r="CC18" s="387"/>
      <c r="CD18" s="402"/>
    </row>
    <row r="19" spans="1:84" ht="22.5" customHeight="1">
      <c r="A19" s="47">
        <v>3</v>
      </c>
      <c r="B19" s="926" t="s">
        <v>663</v>
      </c>
      <c r="C19" s="951" t="s">
        <v>892</v>
      </c>
      <c r="D19" s="943">
        <v>5000000</v>
      </c>
      <c r="E19" s="943"/>
      <c r="F19" s="943"/>
      <c r="G19" s="945">
        <f>SUM(D19:F20)</f>
        <v>5000000</v>
      </c>
      <c r="H19" s="812" t="s">
        <v>893</v>
      </c>
      <c r="I19" s="407"/>
      <c r="J19" s="569"/>
      <c r="K19" s="570"/>
      <c r="L19" s="570"/>
      <c r="M19" s="570"/>
      <c r="N19" s="570"/>
      <c r="O19" s="570"/>
      <c r="P19" s="570"/>
      <c r="Q19" s="570"/>
      <c r="R19" s="570"/>
      <c r="S19" s="570"/>
      <c r="T19" s="570"/>
      <c r="U19" s="570"/>
      <c r="V19" s="399">
        <f>SUM(J19:U19)</f>
        <v>0</v>
      </c>
      <c r="AE19" s="47">
        <v>3</v>
      </c>
      <c r="AF19" s="926" t="s">
        <v>663</v>
      </c>
      <c r="AG19" s="951" t="s">
        <v>892</v>
      </c>
      <c r="AH19" s="938"/>
      <c r="AI19" s="938"/>
      <c r="AJ19" s="938">
        <v>5000000</v>
      </c>
      <c r="AK19" s="945">
        <f>SUM(AH19:AJ20)</f>
        <v>5000000</v>
      </c>
      <c r="AL19" s="690" t="s">
        <v>893</v>
      </c>
      <c r="AM19" s="407"/>
      <c r="AN19" s="569"/>
      <c r="AO19" s="570"/>
      <c r="AP19" s="570"/>
      <c r="AQ19" s="570"/>
      <c r="AR19" s="570"/>
      <c r="AS19" s="570"/>
      <c r="AT19" s="570"/>
      <c r="AU19" s="570"/>
      <c r="AV19" s="570"/>
      <c r="AW19" s="570"/>
      <c r="AX19" s="570"/>
      <c r="AY19" s="570"/>
      <c r="AZ19" s="399">
        <f>SUM(AN19:AY19)</f>
        <v>0</v>
      </c>
      <c r="BI19" s="47">
        <v>3</v>
      </c>
      <c r="BJ19" s="926" t="s">
        <v>663</v>
      </c>
      <c r="BK19" s="930" t="s">
        <v>892</v>
      </c>
      <c r="BL19" s="938">
        <v>5000000</v>
      </c>
      <c r="BM19" s="938"/>
      <c r="BN19" s="938"/>
      <c r="BO19" s="945">
        <f>SUM(BL19:BN20)</f>
        <v>5000000</v>
      </c>
      <c r="BP19" s="812" t="s">
        <v>893</v>
      </c>
      <c r="BQ19" s="407"/>
      <c r="BR19" s="569"/>
      <c r="BS19" s="570"/>
      <c r="BT19" s="570"/>
      <c r="BU19" s="570"/>
      <c r="BV19" s="570"/>
      <c r="BW19" s="570"/>
      <c r="BX19" s="570"/>
      <c r="BY19" s="570"/>
      <c r="BZ19" s="570"/>
      <c r="CA19" s="570"/>
      <c r="CB19" s="570"/>
      <c r="CC19" s="570"/>
      <c r="CD19" s="399">
        <f>SUM(BR19:CC19)</f>
        <v>0</v>
      </c>
    </row>
    <row r="20" spans="1:84" ht="22.5" customHeight="1">
      <c r="B20" s="927"/>
      <c r="C20" s="952"/>
      <c r="D20" s="944"/>
      <c r="E20" s="944"/>
      <c r="F20" s="944"/>
      <c r="G20" s="946"/>
      <c r="H20" s="124" t="s">
        <v>894</v>
      </c>
      <c r="I20" s="407"/>
      <c r="J20" s="388"/>
      <c r="K20" s="387"/>
      <c r="L20" s="387"/>
      <c r="M20" s="387"/>
      <c r="N20" s="387"/>
      <c r="O20" s="387"/>
      <c r="P20" s="387"/>
      <c r="Q20" s="387"/>
      <c r="R20" s="387"/>
      <c r="S20" s="387"/>
      <c r="T20" s="387"/>
      <c r="U20" s="387"/>
      <c r="V20" s="403"/>
      <c r="AF20" s="927"/>
      <c r="AG20" s="952"/>
      <c r="AH20" s="939"/>
      <c r="AI20" s="939"/>
      <c r="AJ20" s="939"/>
      <c r="AK20" s="946"/>
      <c r="AL20" s="391" t="s">
        <v>894</v>
      </c>
      <c r="AM20" s="407"/>
      <c r="AN20" s="388"/>
      <c r="AO20" s="387"/>
      <c r="AP20" s="387"/>
      <c r="AQ20" s="387"/>
      <c r="AR20" s="387"/>
      <c r="AS20" s="387"/>
      <c r="AT20" s="387"/>
      <c r="AU20" s="387"/>
      <c r="AV20" s="387"/>
      <c r="AW20" s="387"/>
      <c r="AX20" s="387"/>
      <c r="AY20" s="387"/>
      <c r="AZ20" s="403"/>
      <c r="BJ20" s="927"/>
      <c r="BK20" s="931"/>
      <c r="BL20" s="939"/>
      <c r="BM20" s="939"/>
      <c r="BN20" s="939"/>
      <c r="BO20" s="946"/>
      <c r="BP20" s="124" t="s">
        <v>894</v>
      </c>
      <c r="BQ20" s="407"/>
      <c r="BR20" s="388"/>
      <c r="BS20" s="387"/>
      <c r="BT20" s="387"/>
      <c r="BU20" s="387"/>
      <c r="BV20" s="387"/>
      <c r="BW20" s="387"/>
      <c r="BX20" s="387"/>
      <c r="BY20" s="387"/>
      <c r="BZ20" s="387"/>
      <c r="CA20" s="387"/>
      <c r="CB20" s="387"/>
      <c r="CC20" s="387"/>
      <c r="CD20" s="403"/>
    </row>
    <row r="21" spans="1:84" ht="22.5" customHeight="1">
      <c r="A21" s="47">
        <v>4</v>
      </c>
      <c r="B21" s="926" t="s">
        <v>661</v>
      </c>
      <c r="C21" s="951" t="s">
        <v>892</v>
      </c>
      <c r="D21" s="943">
        <v>4500000</v>
      </c>
      <c r="E21" s="943"/>
      <c r="F21" s="943"/>
      <c r="G21" s="945">
        <f>SUM(D21:F22)</f>
        <v>4500000</v>
      </c>
      <c r="H21" s="810" t="s">
        <v>895</v>
      </c>
      <c r="I21" s="407"/>
      <c r="J21" s="569"/>
      <c r="K21" s="570"/>
      <c r="L21" s="570"/>
      <c r="M21" s="570"/>
      <c r="N21" s="570"/>
      <c r="O21" s="570"/>
      <c r="P21" s="570"/>
      <c r="Q21" s="570"/>
      <c r="R21" s="570"/>
      <c r="S21" s="570"/>
      <c r="T21" s="570"/>
      <c r="U21" s="570"/>
      <c r="V21" s="401">
        <f>SUM(J21:U21)</f>
        <v>0</v>
      </c>
      <c r="AE21" s="47">
        <v>4</v>
      </c>
      <c r="AF21" s="926" t="s">
        <v>661</v>
      </c>
      <c r="AG21" s="951" t="s">
        <v>892</v>
      </c>
      <c r="AH21" s="938"/>
      <c r="AI21" s="938"/>
      <c r="AJ21" s="938">
        <v>4500000</v>
      </c>
      <c r="AK21" s="945">
        <f>SUM(AH21:AJ22)</f>
        <v>4500000</v>
      </c>
      <c r="AL21" s="392" t="s">
        <v>895</v>
      </c>
      <c r="AM21" s="407"/>
      <c r="AN21" s="569"/>
      <c r="AO21" s="570"/>
      <c r="AP21" s="570"/>
      <c r="AQ21" s="570"/>
      <c r="AR21" s="570"/>
      <c r="AS21" s="570"/>
      <c r="AT21" s="570"/>
      <c r="AU21" s="570"/>
      <c r="AV21" s="570"/>
      <c r="AW21" s="570"/>
      <c r="AX21" s="570"/>
      <c r="AY21" s="570"/>
      <c r="AZ21" s="401">
        <f>SUM(AN21:AY21)</f>
        <v>0</v>
      </c>
      <c r="BI21" s="47">
        <v>4</v>
      </c>
      <c r="BJ21" s="926" t="s">
        <v>661</v>
      </c>
      <c r="BK21" s="930" t="s">
        <v>892</v>
      </c>
      <c r="BL21" s="938">
        <v>4500000</v>
      </c>
      <c r="BM21" s="938"/>
      <c r="BN21" s="938"/>
      <c r="BO21" s="945">
        <f>SUM(BL21:BN22)</f>
        <v>4500000</v>
      </c>
      <c r="BP21" s="810" t="s">
        <v>895</v>
      </c>
      <c r="BQ21" s="407"/>
      <c r="BR21" s="569"/>
      <c r="BS21" s="570"/>
      <c r="BT21" s="570"/>
      <c r="BU21" s="570"/>
      <c r="BV21" s="570"/>
      <c r="BW21" s="570"/>
      <c r="BX21" s="570"/>
      <c r="BY21" s="570"/>
      <c r="BZ21" s="570"/>
      <c r="CA21" s="570"/>
      <c r="CB21" s="570"/>
      <c r="CC21" s="570"/>
      <c r="CD21" s="401">
        <f>SUM(BR21:CC21)</f>
        <v>0</v>
      </c>
    </row>
    <row r="22" spans="1:84" ht="22.5" customHeight="1">
      <c r="B22" s="927"/>
      <c r="C22" s="952"/>
      <c r="D22" s="944"/>
      <c r="E22" s="944"/>
      <c r="F22" s="944"/>
      <c r="G22" s="946"/>
      <c r="H22" s="811" t="s">
        <v>896</v>
      </c>
      <c r="I22" s="407"/>
      <c r="J22" s="388"/>
      <c r="K22" s="387"/>
      <c r="L22" s="387"/>
      <c r="M22" s="387"/>
      <c r="N22" s="387"/>
      <c r="O22" s="387"/>
      <c r="P22" s="387"/>
      <c r="Q22" s="387"/>
      <c r="R22" s="387"/>
      <c r="S22" s="387"/>
      <c r="T22" s="387"/>
      <c r="U22" s="387"/>
      <c r="V22" s="402"/>
      <c r="AF22" s="927"/>
      <c r="AG22" s="952"/>
      <c r="AH22" s="939"/>
      <c r="AI22" s="939"/>
      <c r="AJ22" s="939"/>
      <c r="AK22" s="946"/>
      <c r="AL22" s="393" t="s">
        <v>896</v>
      </c>
      <c r="AM22" s="407"/>
      <c r="AN22" s="388"/>
      <c r="AO22" s="387"/>
      <c r="AP22" s="387"/>
      <c r="AQ22" s="387"/>
      <c r="AR22" s="387"/>
      <c r="AS22" s="387"/>
      <c r="AT22" s="387"/>
      <c r="AU22" s="387"/>
      <c r="AV22" s="387"/>
      <c r="AW22" s="387"/>
      <c r="AX22" s="387"/>
      <c r="AY22" s="387"/>
      <c r="AZ22" s="402"/>
      <c r="BJ22" s="927"/>
      <c r="BK22" s="931"/>
      <c r="BL22" s="939"/>
      <c r="BM22" s="939"/>
      <c r="BN22" s="939"/>
      <c r="BO22" s="946"/>
      <c r="BP22" s="811" t="s">
        <v>896</v>
      </c>
      <c r="BQ22" s="407"/>
      <c r="BR22" s="388"/>
      <c r="BS22" s="387"/>
      <c r="BT22" s="387"/>
      <c r="BU22" s="387"/>
      <c r="BV22" s="387"/>
      <c r="BW22" s="387"/>
      <c r="BX22" s="387"/>
      <c r="BY22" s="387"/>
      <c r="BZ22" s="387"/>
      <c r="CA22" s="387"/>
      <c r="CB22" s="387"/>
      <c r="CC22" s="387"/>
      <c r="CD22" s="402"/>
    </row>
    <row r="23" spans="1:84" ht="22.5" customHeight="1">
      <c r="A23" s="47">
        <v>5</v>
      </c>
      <c r="B23" s="926" t="s">
        <v>661</v>
      </c>
      <c r="C23" s="951" t="s">
        <v>892</v>
      </c>
      <c r="D23" s="943">
        <v>4500000</v>
      </c>
      <c r="E23" s="943"/>
      <c r="F23" s="943"/>
      <c r="G23" s="945">
        <f>SUM(D23:F24)</f>
        <v>4500000</v>
      </c>
      <c r="H23" s="810" t="s">
        <v>897</v>
      </c>
      <c r="I23" s="407"/>
      <c r="J23" s="569"/>
      <c r="K23" s="570"/>
      <c r="L23" s="570"/>
      <c r="M23" s="570"/>
      <c r="N23" s="570"/>
      <c r="O23" s="570"/>
      <c r="P23" s="570"/>
      <c r="Q23" s="570"/>
      <c r="R23" s="570"/>
      <c r="S23" s="570"/>
      <c r="T23" s="570"/>
      <c r="U23" s="570"/>
      <c r="V23" s="401">
        <f>SUM(J23:U23)</f>
        <v>0</v>
      </c>
      <c r="AE23" s="47">
        <v>5</v>
      </c>
      <c r="AF23" s="926" t="s">
        <v>661</v>
      </c>
      <c r="AG23" s="951" t="s">
        <v>892</v>
      </c>
      <c r="AH23" s="938"/>
      <c r="AI23" s="938"/>
      <c r="AJ23" s="938">
        <v>4500000</v>
      </c>
      <c r="AK23" s="945">
        <f>SUM(AH23:AJ24)</f>
        <v>4500000</v>
      </c>
      <c r="AL23" s="392" t="s">
        <v>897</v>
      </c>
      <c r="AM23" s="407"/>
      <c r="AN23" s="569"/>
      <c r="AO23" s="570"/>
      <c r="AP23" s="570"/>
      <c r="AQ23" s="570"/>
      <c r="AR23" s="570"/>
      <c r="AS23" s="570"/>
      <c r="AT23" s="570"/>
      <c r="AU23" s="570"/>
      <c r="AV23" s="570"/>
      <c r="AW23" s="570"/>
      <c r="AX23" s="570"/>
      <c r="AY23" s="570"/>
      <c r="AZ23" s="401">
        <f>SUM(AN23:AY23)</f>
        <v>0</v>
      </c>
      <c r="BI23" s="47">
        <v>5</v>
      </c>
      <c r="BJ23" s="926" t="s">
        <v>661</v>
      </c>
      <c r="BK23" s="930" t="s">
        <v>892</v>
      </c>
      <c r="BL23" s="938">
        <v>4500000</v>
      </c>
      <c r="BM23" s="938"/>
      <c r="BN23" s="938"/>
      <c r="BO23" s="945">
        <f>SUM(BL23:BN24)</f>
        <v>4500000</v>
      </c>
      <c r="BP23" s="810" t="s">
        <v>897</v>
      </c>
      <c r="BQ23" s="407"/>
      <c r="BR23" s="569"/>
      <c r="BS23" s="570"/>
      <c r="BT23" s="570"/>
      <c r="BU23" s="570"/>
      <c r="BV23" s="570"/>
      <c r="BW23" s="570"/>
      <c r="BX23" s="570"/>
      <c r="BY23" s="570"/>
      <c r="BZ23" s="570"/>
      <c r="CA23" s="570"/>
      <c r="CB23" s="570"/>
      <c r="CC23" s="570"/>
      <c r="CD23" s="401">
        <f>SUM(BR23:CC23)</f>
        <v>0</v>
      </c>
    </row>
    <row r="24" spans="1:84" ht="22.5" customHeight="1">
      <c r="B24" s="927"/>
      <c r="C24" s="952"/>
      <c r="D24" s="944"/>
      <c r="E24" s="944"/>
      <c r="F24" s="944"/>
      <c r="G24" s="946"/>
      <c r="H24" s="811"/>
      <c r="I24" s="407"/>
      <c r="J24" s="388"/>
      <c r="K24" s="387"/>
      <c r="L24" s="387"/>
      <c r="M24" s="387"/>
      <c r="N24" s="387"/>
      <c r="O24" s="387"/>
      <c r="P24" s="387"/>
      <c r="Q24" s="387"/>
      <c r="R24" s="387"/>
      <c r="S24" s="387"/>
      <c r="T24" s="387"/>
      <c r="U24" s="387"/>
      <c r="V24" s="402"/>
      <c r="AF24" s="927"/>
      <c r="AG24" s="952"/>
      <c r="AH24" s="939"/>
      <c r="AI24" s="939"/>
      <c r="AJ24" s="939"/>
      <c r="AK24" s="946"/>
      <c r="AL24" s="393"/>
      <c r="AM24" s="407"/>
      <c r="AN24" s="388"/>
      <c r="AO24" s="387"/>
      <c r="AP24" s="387"/>
      <c r="AQ24" s="387"/>
      <c r="AR24" s="387"/>
      <c r="AS24" s="387"/>
      <c r="AT24" s="387"/>
      <c r="AU24" s="387"/>
      <c r="AV24" s="387"/>
      <c r="AW24" s="387"/>
      <c r="AX24" s="387"/>
      <c r="AY24" s="387"/>
      <c r="AZ24" s="402"/>
      <c r="BJ24" s="927"/>
      <c r="BK24" s="931"/>
      <c r="BL24" s="939"/>
      <c r="BM24" s="939"/>
      <c r="BN24" s="939"/>
      <c r="BO24" s="946"/>
      <c r="BP24" s="811"/>
      <c r="BQ24" s="407"/>
      <c r="BR24" s="388"/>
      <c r="BS24" s="387"/>
      <c r="BT24" s="387"/>
      <c r="BU24" s="387"/>
      <c r="BV24" s="387"/>
      <c r="BW24" s="387"/>
      <c r="BX24" s="387"/>
      <c r="BY24" s="387"/>
      <c r="BZ24" s="387"/>
      <c r="CA24" s="387"/>
      <c r="CB24" s="387"/>
      <c r="CC24" s="387"/>
      <c r="CD24" s="402"/>
    </row>
    <row r="25" spans="1:84" ht="22.5" customHeight="1">
      <c r="A25" s="47">
        <v>6</v>
      </c>
      <c r="B25" s="947" t="s">
        <v>662</v>
      </c>
      <c r="C25" s="949" t="s">
        <v>892</v>
      </c>
      <c r="D25" s="808"/>
      <c r="E25" s="953">
        <v>1750000</v>
      </c>
      <c r="F25" s="808"/>
      <c r="G25" s="945">
        <f>SUM(D25:F26)</f>
        <v>1750000</v>
      </c>
      <c r="H25" s="810" t="s">
        <v>898</v>
      </c>
      <c r="I25" s="407"/>
      <c r="J25" s="569"/>
      <c r="K25" s="570"/>
      <c r="L25" s="570"/>
      <c r="M25" s="570"/>
      <c r="N25" s="570"/>
      <c r="O25" s="570"/>
      <c r="P25" s="570"/>
      <c r="Q25" s="570"/>
      <c r="R25" s="570"/>
      <c r="S25" s="570"/>
      <c r="T25" s="570"/>
      <c r="U25" s="570"/>
      <c r="V25" s="401">
        <f>SUM(J25:U25)</f>
        <v>0</v>
      </c>
      <c r="AE25" s="47">
        <v>6</v>
      </c>
      <c r="AF25" s="947" t="s">
        <v>662</v>
      </c>
      <c r="AG25" s="949" t="s">
        <v>892</v>
      </c>
      <c r="AH25" s="938"/>
      <c r="AI25" s="938"/>
      <c r="AJ25" s="938">
        <v>1750000</v>
      </c>
      <c r="AK25" s="945">
        <f>SUM(AH25:AJ26)</f>
        <v>1750000</v>
      </c>
      <c r="AL25" s="810" t="s">
        <v>898</v>
      </c>
      <c r="AM25" s="407"/>
      <c r="AN25" s="569"/>
      <c r="AO25" s="570"/>
      <c r="AP25" s="570"/>
      <c r="AQ25" s="570"/>
      <c r="AR25" s="570"/>
      <c r="AS25" s="570"/>
      <c r="AT25" s="570"/>
      <c r="AU25" s="570"/>
      <c r="AV25" s="570"/>
      <c r="AW25" s="570"/>
      <c r="AX25" s="570"/>
      <c r="AY25" s="570"/>
      <c r="AZ25" s="401">
        <f>SUM(AN25:AY25)</f>
        <v>0</v>
      </c>
      <c r="BI25" s="47">
        <v>6</v>
      </c>
      <c r="BJ25" s="947" t="s">
        <v>662</v>
      </c>
      <c r="BK25" s="930" t="s">
        <v>892</v>
      </c>
      <c r="BL25" s="938"/>
      <c r="BM25" s="938">
        <v>1750000</v>
      </c>
      <c r="BN25" s="938"/>
      <c r="BO25" s="945">
        <f>SUM(BL25:BN26)</f>
        <v>1750000</v>
      </c>
      <c r="BP25" s="810" t="s">
        <v>898</v>
      </c>
      <c r="BQ25" s="407"/>
      <c r="BR25" s="569"/>
      <c r="BS25" s="570"/>
      <c r="BT25" s="570"/>
      <c r="BU25" s="570"/>
      <c r="BV25" s="570"/>
      <c r="BW25" s="570"/>
      <c r="BX25" s="570"/>
      <c r="BY25" s="570"/>
      <c r="BZ25" s="570"/>
      <c r="CA25" s="570"/>
      <c r="CB25" s="570"/>
      <c r="CC25" s="570"/>
      <c r="CD25" s="401">
        <f>SUM(BR25:CC25)</f>
        <v>0</v>
      </c>
    </row>
    <row r="26" spans="1:84" ht="22.5" customHeight="1">
      <c r="B26" s="948"/>
      <c r="C26" s="950"/>
      <c r="D26" s="809"/>
      <c r="E26" s="950"/>
      <c r="F26" s="809"/>
      <c r="G26" s="946"/>
      <c r="H26" s="811" t="s">
        <v>899</v>
      </c>
      <c r="I26" s="407"/>
      <c r="J26" s="388"/>
      <c r="K26" s="387"/>
      <c r="L26" s="387"/>
      <c r="M26" s="387"/>
      <c r="N26" s="387"/>
      <c r="O26" s="387"/>
      <c r="P26" s="387"/>
      <c r="Q26" s="387"/>
      <c r="R26" s="387"/>
      <c r="S26" s="387"/>
      <c r="T26" s="387"/>
      <c r="U26" s="387"/>
      <c r="V26" s="402"/>
      <c r="AF26" s="948"/>
      <c r="AG26" s="950"/>
      <c r="AH26" s="939"/>
      <c r="AI26" s="939"/>
      <c r="AJ26" s="939"/>
      <c r="AK26" s="946"/>
      <c r="AL26" s="811" t="s">
        <v>899</v>
      </c>
      <c r="AM26" s="407"/>
      <c r="AN26" s="388"/>
      <c r="AO26" s="387"/>
      <c r="AP26" s="387"/>
      <c r="AQ26" s="387"/>
      <c r="AR26" s="387"/>
      <c r="AS26" s="387"/>
      <c r="AT26" s="387"/>
      <c r="AU26" s="387"/>
      <c r="AV26" s="387"/>
      <c r="AW26" s="387"/>
      <c r="AX26" s="387"/>
      <c r="AY26" s="387"/>
      <c r="AZ26" s="402"/>
      <c r="BJ26" s="948"/>
      <c r="BK26" s="931"/>
      <c r="BL26" s="939"/>
      <c r="BM26" s="939"/>
      <c r="BN26" s="939"/>
      <c r="BO26" s="946"/>
      <c r="BP26" s="811" t="s">
        <v>899</v>
      </c>
      <c r="BQ26" s="407"/>
      <c r="BR26" s="388"/>
      <c r="BS26" s="387"/>
      <c r="BT26" s="387"/>
      <c r="BU26" s="387"/>
      <c r="BV26" s="387"/>
      <c r="BW26" s="387"/>
      <c r="BX26" s="387"/>
      <c r="BY26" s="387"/>
      <c r="BZ26" s="387"/>
      <c r="CA26" s="387"/>
      <c r="CB26" s="387"/>
      <c r="CC26" s="387"/>
      <c r="CD26" s="402"/>
    </row>
    <row r="27" spans="1:84" ht="22.5" customHeight="1">
      <c r="A27" s="47">
        <v>7</v>
      </c>
      <c r="B27" s="947" t="s">
        <v>662</v>
      </c>
      <c r="C27" s="949" t="s">
        <v>892</v>
      </c>
      <c r="D27" s="808"/>
      <c r="E27" s="953">
        <v>1750000</v>
      </c>
      <c r="F27" s="808"/>
      <c r="G27" s="945">
        <f>SUM(D27:F28)</f>
        <v>1750000</v>
      </c>
      <c r="H27" s="810" t="s">
        <v>893</v>
      </c>
      <c r="I27" s="407"/>
      <c r="J27" s="569"/>
      <c r="K27" s="570"/>
      <c r="L27" s="570"/>
      <c r="M27" s="570"/>
      <c r="N27" s="570"/>
      <c r="O27" s="570"/>
      <c r="P27" s="570"/>
      <c r="Q27" s="570"/>
      <c r="R27" s="570"/>
      <c r="S27" s="570"/>
      <c r="T27" s="570"/>
      <c r="U27" s="570"/>
      <c r="V27" s="401">
        <f>SUM(J27:U27)</f>
        <v>0</v>
      </c>
      <c r="AE27" s="47">
        <v>7</v>
      </c>
      <c r="AF27" s="947" t="s">
        <v>662</v>
      </c>
      <c r="AG27" s="949" t="s">
        <v>892</v>
      </c>
      <c r="AH27" s="938"/>
      <c r="AI27" s="938"/>
      <c r="AJ27" s="959">
        <v>1750000</v>
      </c>
      <c r="AK27" s="945">
        <f>SUM(AH27:AJ28)</f>
        <v>1750000</v>
      </c>
      <c r="AL27" s="392" t="s">
        <v>893</v>
      </c>
      <c r="AM27" s="407"/>
      <c r="AN27" s="569"/>
      <c r="AO27" s="570"/>
      <c r="AP27" s="570"/>
      <c r="AQ27" s="570"/>
      <c r="AR27" s="570"/>
      <c r="AS27" s="570"/>
      <c r="AT27" s="570"/>
      <c r="AU27" s="570"/>
      <c r="AV27" s="570"/>
      <c r="AW27" s="570"/>
      <c r="AX27" s="570"/>
      <c r="AY27" s="570"/>
      <c r="AZ27" s="401">
        <f>SUM(AN27:AY27)</f>
        <v>0</v>
      </c>
      <c r="BI27" s="47">
        <v>7</v>
      </c>
      <c r="BJ27" s="947" t="s">
        <v>662</v>
      </c>
      <c r="BK27" s="961" t="s">
        <v>892</v>
      </c>
      <c r="BL27" s="938"/>
      <c r="BM27" s="938">
        <v>1750000</v>
      </c>
      <c r="BN27" s="938"/>
      <c r="BO27" s="945">
        <f>SUM(BL27:BN28)</f>
        <v>1750000</v>
      </c>
      <c r="BP27" s="810" t="s">
        <v>893</v>
      </c>
      <c r="BQ27" s="407"/>
      <c r="BR27" s="569"/>
      <c r="BS27" s="570"/>
      <c r="BT27" s="570"/>
      <c r="BU27" s="570"/>
      <c r="BV27" s="570"/>
      <c r="BW27" s="570"/>
      <c r="BX27" s="570"/>
      <c r="BY27" s="570"/>
      <c r="BZ27" s="570"/>
      <c r="CA27" s="570"/>
      <c r="CB27" s="570"/>
      <c r="CC27" s="570"/>
      <c r="CD27" s="401">
        <f>SUM(BR27:CC27)</f>
        <v>0</v>
      </c>
    </row>
    <row r="28" spans="1:84" ht="22.5" customHeight="1">
      <c r="B28" s="948"/>
      <c r="C28" s="950"/>
      <c r="D28" s="809"/>
      <c r="E28" s="950"/>
      <c r="F28" s="809"/>
      <c r="G28" s="946"/>
      <c r="H28" s="811" t="s">
        <v>899</v>
      </c>
      <c r="I28" s="407"/>
      <c r="J28" s="388"/>
      <c r="K28" s="387"/>
      <c r="L28" s="387"/>
      <c r="M28" s="387"/>
      <c r="N28" s="387"/>
      <c r="O28" s="387"/>
      <c r="P28" s="387"/>
      <c r="Q28" s="387"/>
      <c r="R28" s="387"/>
      <c r="S28" s="387"/>
      <c r="T28" s="387"/>
      <c r="U28" s="387"/>
      <c r="V28" s="402"/>
      <c r="AF28" s="948"/>
      <c r="AG28" s="950"/>
      <c r="AH28" s="939"/>
      <c r="AI28" s="939"/>
      <c r="AJ28" s="960"/>
      <c r="AK28" s="946"/>
      <c r="AL28" s="393" t="s">
        <v>899</v>
      </c>
      <c r="AM28" s="407"/>
      <c r="AN28" s="388"/>
      <c r="AO28" s="387"/>
      <c r="AP28" s="387"/>
      <c r="AQ28" s="387"/>
      <c r="AR28" s="387"/>
      <c r="AS28" s="387"/>
      <c r="AT28" s="387"/>
      <c r="AU28" s="387"/>
      <c r="AV28" s="387"/>
      <c r="AW28" s="387"/>
      <c r="AX28" s="387"/>
      <c r="AY28" s="387"/>
      <c r="AZ28" s="402"/>
      <c r="BJ28" s="948"/>
      <c r="BK28" s="962"/>
      <c r="BL28" s="939"/>
      <c r="BM28" s="939"/>
      <c r="BN28" s="939"/>
      <c r="BO28" s="946"/>
      <c r="BP28" s="811" t="s">
        <v>899</v>
      </c>
      <c r="BQ28" s="407"/>
      <c r="BR28" s="388"/>
      <c r="BS28" s="387"/>
      <c r="BT28" s="387"/>
      <c r="BU28" s="387"/>
      <c r="BV28" s="387"/>
      <c r="BW28" s="387"/>
      <c r="BX28" s="387"/>
      <c r="BY28" s="387"/>
      <c r="BZ28" s="387"/>
      <c r="CA28" s="387"/>
      <c r="CB28" s="387"/>
      <c r="CC28" s="387"/>
      <c r="CD28" s="402"/>
    </row>
    <row r="29" spans="1:84" ht="22.5" customHeight="1">
      <c r="A29" s="47">
        <v>8</v>
      </c>
      <c r="B29" s="947" t="s">
        <v>660</v>
      </c>
      <c r="C29" s="949" t="s">
        <v>892</v>
      </c>
      <c r="D29" s="808"/>
      <c r="E29" s="953">
        <v>1000000</v>
      </c>
      <c r="F29" s="808"/>
      <c r="G29" s="945">
        <f>SUM(D29:F30)</f>
        <v>1000000</v>
      </c>
      <c r="H29" s="810" t="s">
        <v>900</v>
      </c>
      <c r="I29" s="407"/>
      <c r="J29" s="569"/>
      <c r="K29" s="570"/>
      <c r="L29" s="570"/>
      <c r="M29" s="570"/>
      <c r="N29" s="570"/>
      <c r="O29" s="570"/>
      <c r="P29" s="570"/>
      <c r="Q29" s="570"/>
      <c r="R29" s="570"/>
      <c r="S29" s="570"/>
      <c r="T29" s="570"/>
      <c r="U29" s="570"/>
      <c r="V29" s="401">
        <f>SUM(J29:U29)</f>
        <v>0</v>
      </c>
      <c r="AE29" s="47">
        <v>8</v>
      </c>
      <c r="AF29" s="947" t="s">
        <v>660</v>
      </c>
      <c r="AG29" s="949" t="s">
        <v>892</v>
      </c>
      <c r="AH29" s="938"/>
      <c r="AI29" s="938"/>
      <c r="AJ29" s="959">
        <v>1000000</v>
      </c>
      <c r="AK29" s="945">
        <f>SUM(AH29:AJ30)</f>
        <v>1000000</v>
      </c>
      <c r="AL29" s="392" t="s">
        <v>900</v>
      </c>
      <c r="AM29" s="407"/>
      <c r="AN29" s="569"/>
      <c r="AO29" s="570"/>
      <c r="AP29" s="570"/>
      <c r="AQ29" s="570"/>
      <c r="AR29" s="570"/>
      <c r="AS29" s="570"/>
      <c r="AT29" s="570"/>
      <c r="AU29" s="570"/>
      <c r="AV29" s="570"/>
      <c r="AW29" s="570"/>
      <c r="AX29" s="570"/>
      <c r="AY29" s="570"/>
      <c r="AZ29" s="401">
        <f>SUM(AN29:AY29)</f>
        <v>0</v>
      </c>
      <c r="BI29" s="47">
        <v>8</v>
      </c>
      <c r="BJ29" s="947" t="s">
        <v>660</v>
      </c>
      <c r="BK29" s="961" t="s">
        <v>892</v>
      </c>
      <c r="BL29" s="938"/>
      <c r="BM29" s="938">
        <v>1000000</v>
      </c>
      <c r="BN29" s="938"/>
      <c r="BO29" s="945">
        <f>SUM(BL29:BN30)</f>
        <v>1000000</v>
      </c>
      <c r="BP29" s="810" t="s">
        <v>900</v>
      </c>
      <c r="BQ29" s="407"/>
      <c r="BR29" s="569"/>
      <c r="BS29" s="570"/>
      <c r="BT29" s="570"/>
      <c r="BU29" s="570"/>
      <c r="BV29" s="570"/>
      <c r="BW29" s="570"/>
      <c r="BX29" s="570"/>
      <c r="BY29" s="570"/>
      <c r="BZ29" s="570"/>
      <c r="CA29" s="570"/>
      <c r="CB29" s="570"/>
      <c r="CC29" s="570"/>
      <c r="CD29" s="401">
        <f>SUM(BR29:CC29)</f>
        <v>0</v>
      </c>
    </row>
    <row r="30" spans="1:84" ht="22.5" customHeight="1">
      <c r="B30" s="948"/>
      <c r="C30" s="950"/>
      <c r="D30" s="809"/>
      <c r="E30" s="950"/>
      <c r="F30" s="809"/>
      <c r="G30" s="946"/>
      <c r="H30" s="811" t="s">
        <v>901</v>
      </c>
      <c r="I30" s="407"/>
      <c r="J30" s="388"/>
      <c r="K30" s="387"/>
      <c r="L30" s="387"/>
      <c r="M30" s="387"/>
      <c r="N30" s="387"/>
      <c r="O30" s="387"/>
      <c r="P30" s="387"/>
      <c r="Q30" s="387"/>
      <c r="R30" s="387"/>
      <c r="S30" s="387"/>
      <c r="T30" s="387"/>
      <c r="U30" s="387"/>
      <c r="V30" s="402"/>
      <c r="AF30" s="948"/>
      <c r="AG30" s="950"/>
      <c r="AH30" s="939"/>
      <c r="AI30" s="939"/>
      <c r="AJ30" s="960"/>
      <c r="AK30" s="946"/>
      <c r="AL30" s="393" t="s">
        <v>901</v>
      </c>
      <c r="AM30" s="407"/>
      <c r="AN30" s="388"/>
      <c r="AO30" s="387"/>
      <c r="AP30" s="387"/>
      <c r="AQ30" s="387"/>
      <c r="AR30" s="387"/>
      <c r="AS30" s="387"/>
      <c r="AT30" s="387"/>
      <c r="AU30" s="387"/>
      <c r="AV30" s="387"/>
      <c r="AW30" s="387"/>
      <c r="AX30" s="387"/>
      <c r="AY30" s="387"/>
      <c r="AZ30" s="402"/>
      <c r="BJ30" s="948"/>
      <c r="BK30" s="962"/>
      <c r="BL30" s="939"/>
      <c r="BM30" s="939"/>
      <c r="BN30" s="939"/>
      <c r="BO30" s="946"/>
      <c r="BP30" s="811" t="s">
        <v>901</v>
      </c>
      <c r="BQ30" s="407"/>
      <c r="BR30" s="388"/>
      <c r="BS30" s="387"/>
      <c r="BT30" s="387"/>
      <c r="BU30" s="387"/>
      <c r="BV30" s="387"/>
      <c r="BW30" s="387"/>
      <c r="BX30" s="387"/>
      <c r="BY30" s="387"/>
      <c r="BZ30" s="387"/>
      <c r="CA30" s="387"/>
      <c r="CB30" s="387"/>
      <c r="CC30" s="387"/>
      <c r="CD30" s="402"/>
    </row>
    <row r="31" spans="1:84" ht="22.5" customHeight="1">
      <c r="A31" s="47">
        <v>9</v>
      </c>
      <c r="B31" s="947" t="s">
        <v>664</v>
      </c>
      <c r="C31" s="949" t="s">
        <v>892</v>
      </c>
      <c r="D31" s="808"/>
      <c r="E31" s="953">
        <v>2100000</v>
      </c>
      <c r="F31" s="808"/>
      <c r="G31" s="945">
        <f>SUM(D31:F32)</f>
        <v>2100000</v>
      </c>
      <c r="H31" s="810" t="s">
        <v>893</v>
      </c>
      <c r="I31" s="407"/>
      <c r="J31" s="569"/>
      <c r="K31" s="570"/>
      <c r="L31" s="570"/>
      <c r="M31" s="570"/>
      <c r="N31" s="570"/>
      <c r="O31" s="570"/>
      <c r="P31" s="570"/>
      <c r="Q31" s="570"/>
      <c r="R31" s="570"/>
      <c r="S31" s="570"/>
      <c r="T31" s="570"/>
      <c r="U31" s="570"/>
      <c r="V31" s="401">
        <f>SUM(J31:U31)</f>
        <v>0</v>
      </c>
      <c r="AE31" s="47">
        <v>9</v>
      </c>
      <c r="AF31" s="947" t="s">
        <v>664</v>
      </c>
      <c r="AG31" s="949" t="s">
        <v>892</v>
      </c>
      <c r="AH31" s="938"/>
      <c r="AI31" s="938"/>
      <c r="AJ31" s="959">
        <v>2100000</v>
      </c>
      <c r="AK31" s="945">
        <f>SUM(AH31:AJ32)</f>
        <v>2100000</v>
      </c>
      <c r="AL31" s="392" t="s">
        <v>893</v>
      </c>
      <c r="AM31" s="407"/>
      <c r="AN31" s="569"/>
      <c r="AO31" s="570"/>
      <c r="AP31" s="570"/>
      <c r="AQ31" s="570"/>
      <c r="AR31" s="570"/>
      <c r="AS31" s="570"/>
      <c r="AT31" s="570"/>
      <c r="AU31" s="570"/>
      <c r="AV31" s="570"/>
      <c r="AW31" s="570"/>
      <c r="AX31" s="570"/>
      <c r="AY31" s="570"/>
      <c r="AZ31" s="401">
        <f>SUM(AN31:AY31)</f>
        <v>0</v>
      </c>
      <c r="BI31" s="47">
        <v>9</v>
      </c>
      <c r="BJ31" s="947" t="s">
        <v>664</v>
      </c>
      <c r="BK31" s="961" t="s">
        <v>892</v>
      </c>
      <c r="BL31" s="938"/>
      <c r="BM31" s="938">
        <v>2100000</v>
      </c>
      <c r="BN31" s="938"/>
      <c r="BO31" s="945">
        <f>SUM(BL31:BN32)</f>
        <v>2100000</v>
      </c>
      <c r="BP31" s="810" t="s">
        <v>893</v>
      </c>
      <c r="BQ31" s="407"/>
      <c r="BR31" s="569"/>
      <c r="BS31" s="570"/>
      <c r="BT31" s="570"/>
      <c r="BU31" s="570"/>
      <c r="BV31" s="570"/>
      <c r="BW31" s="570"/>
      <c r="BX31" s="570"/>
      <c r="BY31" s="570"/>
      <c r="BZ31" s="570"/>
      <c r="CA31" s="570"/>
      <c r="CB31" s="570"/>
      <c r="CC31" s="570"/>
      <c r="CD31" s="401">
        <f>SUM(BR31:CC31)</f>
        <v>0</v>
      </c>
    </row>
    <row r="32" spans="1:84" ht="22.5" customHeight="1">
      <c r="B32" s="948"/>
      <c r="C32" s="950"/>
      <c r="D32" s="809"/>
      <c r="E32" s="950"/>
      <c r="F32" s="809"/>
      <c r="G32" s="946"/>
      <c r="H32" s="811" t="s">
        <v>902</v>
      </c>
      <c r="I32" s="407"/>
      <c r="J32" s="388"/>
      <c r="K32" s="387"/>
      <c r="L32" s="387"/>
      <c r="M32" s="387"/>
      <c r="N32" s="387"/>
      <c r="O32" s="387"/>
      <c r="P32" s="387"/>
      <c r="Q32" s="387"/>
      <c r="R32" s="387"/>
      <c r="S32" s="387"/>
      <c r="T32" s="387"/>
      <c r="U32" s="387"/>
      <c r="V32" s="402"/>
      <c r="AF32" s="948"/>
      <c r="AG32" s="950"/>
      <c r="AH32" s="939"/>
      <c r="AI32" s="939"/>
      <c r="AJ32" s="960"/>
      <c r="AK32" s="946"/>
      <c r="AL32" s="393" t="s">
        <v>902</v>
      </c>
      <c r="AM32" s="407"/>
      <c r="AN32" s="388"/>
      <c r="AO32" s="387"/>
      <c r="AP32" s="387"/>
      <c r="AQ32" s="387"/>
      <c r="AR32" s="387"/>
      <c r="AS32" s="387"/>
      <c r="AT32" s="387"/>
      <c r="AU32" s="387"/>
      <c r="AV32" s="387"/>
      <c r="AW32" s="387"/>
      <c r="AX32" s="387"/>
      <c r="AY32" s="387"/>
      <c r="AZ32" s="402"/>
      <c r="BJ32" s="948"/>
      <c r="BK32" s="962"/>
      <c r="BL32" s="939"/>
      <c r="BM32" s="939"/>
      <c r="BN32" s="939"/>
      <c r="BO32" s="946"/>
      <c r="BP32" s="811" t="s">
        <v>902</v>
      </c>
      <c r="BQ32" s="407"/>
      <c r="BR32" s="388"/>
      <c r="BS32" s="387"/>
      <c r="BT32" s="387"/>
      <c r="BU32" s="387"/>
      <c r="BV32" s="387"/>
      <c r="BW32" s="387"/>
      <c r="BX32" s="387"/>
      <c r="BY32" s="387"/>
      <c r="BZ32" s="387"/>
      <c r="CA32" s="387"/>
      <c r="CB32" s="387"/>
      <c r="CC32" s="387"/>
      <c r="CD32" s="402"/>
    </row>
    <row r="33" spans="1:82" ht="22.5" customHeight="1">
      <c r="A33" s="47">
        <v>10</v>
      </c>
      <c r="B33" s="947" t="s">
        <v>659</v>
      </c>
      <c r="C33" s="949" t="s">
        <v>892</v>
      </c>
      <c r="D33" s="953">
        <v>4500000</v>
      </c>
      <c r="E33" s="808"/>
      <c r="F33" s="808"/>
      <c r="G33" s="945">
        <f>SUM(D33:F34)</f>
        <v>4500000</v>
      </c>
      <c r="H33" s="810" t="s">
        <v>893</v>
      </c>
      <c r="I33" s="407"/>
      <c r="J33" s="569"/>
      <c r="K33" s="570"/>
      <c r="L33" s="570"/>
      <c r="M33" s="570"/>
      <c r="N33" s="570"/>
      <c r="O33" s="570"/>
      <c r="P33" s="570"/>
      <c r="Q33" s="570"/>
      <c r="R33" s="570"/>
      <c r="S33" s="570"/>
      <c r="T33" s="570"/>
      <c r="U33" s="570"/>
      <c r="V33" s="401">
        <f>SUM(J33:U33)</f>
        <v>0</v>
      </c>
      <c r="AE33" s="47">
        <v>10</v>
      </c>
      <c r="AF33" s="947" t="s">
        <v>659</v>
      </c>
      <c r="AG33" s="949" t="s">
        <v>892</v>
      </c>
      <c r="AH33" s="938"/>
      <c r="AI33" s="938"/>
      <c r="AJ33" s="959">
        <v>4500000</v>
      </c>
      <c r="AK33" s="945">
        <f>SUM(AH33:AJ34)</f>
        <v>4500000</v>
      </c>
      <c r="AL33" s="392" t="s">
        <v>893</v>
      </c>
      <c r="AM33" s="407"/>
      <c r="AN33" s="569"/>
      <c r="AO33" s="570"/>
      <c r="AP33" s="570"/>
      <c r="AQ33" s="570"/>
      <c r="AR33" s="570"/>
      <c r="AS33" s="570"/>
      <c r="AT33" s="570"/>
      <c r="AU33" s="570"/>
      <c r="AV33" s="570"/>
      <c r="AW33" s="570"/>
      <c r="AX33" s="570"/>
      <c r="AY33" s="570"/>
      <c r="AZ33" s="401">
        <f>SUM(AN33:AY33)</f>
        <v>0</v>
      </c>
      <c r="BI33" s="47">
        <v>10</v>
      </c>
      <c r="BJ33" s="947" t="s">
        <v>659</v>
      </c>
      <c r="BK33" s="961" t="s">
        <v>892</v>
      </c>
      <c r="BL33" s="938"/>
      <c r="BM33" s="938"/>
      <c r="BN33" s="938">
        <v>4500000</v>
      </c>
      <c r="BO33" s="945">
        <f>SUM(BL33:BN34)</f>
        <v>4500000</v>
      </c>
      <c r="BP33" s="810" t="s">
        <v>893</v>
      </c>
      <c r="BQ33" s="407"/>
      <c r="BR33" s="569"/>
      <c r="BS33" s="570"/>
      <c r="BT33" s="570"/>
      <c r="BU33" s="570"/>
      <c r="BV33" s="570"/>
      <c r="BW33" s="570"/>
      <c r="BX33" s="570"/>
      <c r="BY33" s="570"/>
      <c r="BZ33" s="570"/>
      <c r="CA33" s="570"/>
      <c r="CB33" s="570"/>
      <c r="CC33" s="570"/>
      <c r="CD33" s="401">
        <f>SUM(BR33:CC33)</f>
        <v>0</v>
      </c>
    </row>
    <row r="34" spans="1:82" ht="22.5" customHeight="1">
      <c r="B34" s="948"/>
      <c r="C34" s="950"/>
      <c r="D34" s="950"/>
      <c r="E34" s="809"/>
      <c r="F34" s="809"/>
      <c r="G34" s="946"/>
      <c r="H34" s="813"/>
      <c r="I34" s="407"/>
      <c r="J34" s="388"/>
      <c r="K34" s="387"/>
      <c r="L34" s="387"/>
      <c r="M34" s="387"/>
      <c r="N34" s="387"/>
      <c r="O34" s="387"/>
      <c r="P34" s="387"/>
      <c r="Q34" s="387"/>
      <c r="R34" s="387"/>
      <c r="S34" s="387"/>
      <c r="T34" s="387"/>
      <c r="U34" s="387"/>
      <c r="V34" s="402"/>
      <c r="AF34" s="948"/>
      <c r="AG34" s="950"/>
      <c r="AH34" s="939"/>
      <c r="AI34" s="939"/>
      <c r="AJ34" s="960"/>
      <c r="AK34" s="946"/>
      <c r="AL34" s="393"/>
      <c r="AM34" s="407"/>
      <c r="AN34" s="388"/>
      <c r="AO34" s="387"/>
      <c r="AP34" s="387"/>
      <c r="AQ34" s="387"/>
      <c r="AR34" s="387"/>
      <c r="AS34" s="387"/>
      <c r="AT34" s="387"/>
      <c r="AU34" s="387"/>
      <c r="AV34" s="387"/>
      <c r="AW34" s="387"/>
      <c r="AX34" s="387"/>
      <c r="AY34" s="387"/>
      <c r="AZ34" s="402"/>
      <c r="BJ34" s="948"/>
      <c r="BK34" s="962"/>
      <c r="BL34" s="939"/>
      <c r="BM34" s="939"/>
      <c r="BN34" s="939"/>
      <c r="BO34" s="946"/>
      <c r="BP34" s="813"/>
      <c r="BQ34" s="407"/>
      <c r="BR34" s="388"/>
      <c r="BS34" s="387"/>
      <c r="BT34" s="387"/>
      <c r="BU34" s="387"/>
      <c r="BV34" s="387"/>
      <c r="BW34" s="387"/>
      <c r="BX34" s="387"/>
      <c r="BY34" s="387"/>
      <c r="BZ34" s="387"/>
      <c r="CA34" s="387"/>
      <c r="CB34" s="387"/>
      <c r="CC34" s="387"/>
      <c r="CD34" s="402"/>
    </row>
    <row r="35" spans="1:82" ht="22.5" customHeight="1">
      <c r="A35" s="47">
        <v>11</v>
      </c>
      <c r="B35" s="926"/>
      <c r="C35" s="951"/>
      <c r="D35" s="943"/>
      <c r="E35" s="953"/>
      <c r="F35" s="943"/>
      <c r="G35" s="945">
        <f>SUM(D35:F36)</f>
        <v>0</v>
      </c>
      <c r="H35" s="810"/>
      <c r="I35" s="407"/>
      <c r="J35" s="569"/>
      <c r="K35" s="570"/>
      <c r="L35" s="570"/>
      <c r="M35" s="570"/>
      <c r="N35" s="570"/>
      <c r="O35" s="570"/>
      <c r="P35" s="570"/>
      <c r="Q35" s="570"/>
      <c r="R35" s="570"/>
      <c r="S35" s="570"/>
      <c r="T35" s="570"/>
      <c r="U35" s="570"/>
      <c r="V35" s="401">
        <f>SUM(J35:U35)</f>
        <v>0</v>
      </c>
      <c r="AE35" s="47">
        <v>11</v>
      </c>
      <c r="AF35" s="926"/>
      <c r="AG35" s="951"/>
      <c r="AH35" s="938"/>
      <c r="AI35" s="938"/>
      <c r="AJ35" s="938"/>
      <c r="AK35" s="945">
        <f>SUM(AH35:AJ36)</f>
        <v>0</v>
      </c>
      <c r="AL35" s="392"/>
      <c r="AM35" s="407"/>
      <c r="AN35" s="569"/>
      <c r="AO35" s="570"/>
      <c r="AP35" s="570"/>
      <c r="AQ35" s="570"/>
      <c r="AR35" s="570"/>
      <c r="AS35" s="570"/>
      <c r="AT35" s="570"/>
      <c r="AU35" s="570"/>
      <c r="AV35" s="570"/>
      <c r="AW35" s="570"/>
      <c r="AX35" s="570"/>
      <c r="AY35" s="570"/>
      <c r="AZ35" s="401">
        <f>SUM(AN35:AY35)</f>
        <v>0</v>
      </c>
      <c r="BI35" s="47">
        <v>11</v>
      </c>
      <c r="BJ35" s="926"/>
      <c r="BK35" s="930"/>
      <c r="BL35" s="938"/>
      <c r="BM35" s="938"/>
      <c r="BN35" s="938"/>
      <c r="BO35" s="945">
        <f>SUM(BL35:BN36)</f>
        <v>0</v>
      </c>
      <c r="BP35" s="392"/>
      <c r="BQ35" s="407"/>
      <c r="BR35" s="569"/>
      <c r="BS35" s="570"/>
      <c r="BT35" s="570"/>
      <c r="BU35" s="570"/>
      <c r="BV35" s="570"/>
      <c r="BW35" s="570"/>
      <c r="BX35" s="570"/>
      <c r="BY35" s="570"/>
      <c r="BZ35" s="570"/>
      <c r="CA35" s="570"/>
      <c r="CB35" s="570"/>
      <c r="CC35" s="570"/>
      <c r="CD35" s="401">
        <f>SUM(BR35:CC35)</f>
        <v>0</v>
      </c>
    </row>
    <row r="36" spans="1:82" ht="22.5" customHeight="1">
      <c r="B36" s="927"/>
      <c r="C36" s="952"/>
      <c r="D36" s="944"/>
      <c r="E36" s="944"/>
      <c r="F36" s="944"/>
      <c r="G36" s="946"/>
      <c r="H36" s="811"/>
      <c r="I36" s="407"/>
      <c r="J36" s="388"/>
      <c r="K36" s="387"/>
      <c r="L36" s="387"/>
      <c r="M36" s="387"/>
      <c r="N36" s="387"/>
      <c r="O36" s="387"/>
      <c r="P36" s="387"/>
      <c r="Q36" s="387"/>
      <c r="R36" s="387"/>
      <c r="S36" s="387"/>
      <c r="T36" s="387"/>
      <c r="U36" s="387"/>
      <c r="V36" s="402"/>
      <c r="AF36" s="927"/>
      <c r="AG36" s="952"/>
      <c r="AH36" s="939"/>
      <c r="AI36" s="939"/>
      <c r="AJ36" s="939"/>
      <c r="AK36" s="946"/>
      <c r="AL36" s="393"/>
      <c r="AM36" s="407"/>
      <c r="AN36" s="388"/>
      <c r="AO36" s="387"/>
      <c r="AP36" s="387"/>
      <c r="AQ36" s="387"/>
      <c r="AR36" s="387"/>
      <c r="AS36" s="387"/>
      <c r="AT36" s="387"/>
      <c r="AU36" s="387"/>
      <c r="AV36" s="387"/>
      <c r="AW36" s="387"/>
      <c r="AX36" s="387"/>
      <c r="AY36" s="387"/>
      <c r="AZ36" s="402"/>
      <c r="BJ36" s="927"/>
      <c r="BK36" s="931"/>
      <c r="BL36" s="939"/>
      <c r="BM36" s="939"/>
      <c r="BN36" s="939"/>
      <c r="BO36" s="946"/>
      <c r="BP36" s="393"/>
      <c r="BQ36" s="407"/>
      <c r="BR36" s="388"/>
      <c r="BS36" s="387"/>
      <c r="BT36" s="387"/>
      <c r="BU36" s="387"/>
      <c r="BV36" s="387"/>
      <c r="BW36" s="387"/>
      <c r="BX36" s="387"/>
      <c r="BY36" s="387"/>
      <c r="BZ36" s="387"/>
      <c r="CA36" s="387"/>
      <c r="CB36" s="387"/>
      <c r="CC36" s="387"/>
      <c r="CD36" s="402"/>
    </row>
    <row r="37" spans="1:82" ht="22.5" customHeight="1">
      <c r="A37" s="47">
        <v>12</v>
      </c>
      <c r="B37" s="926"/>
      <c r="C37" s="951"/>
      <c r="D37" s="943"/>
      <c r="E37" s="953"/>
      <c r="F37" s="943"/>
      <c r="G37" s="945">
        <f>SUM(D37:F38)</f>
        <v>0</v>
      </c>
      <c r="H37" s="810"/>
      <c r="I37" s="407"/>
      <c r="J37" s="569"/>
      <c r="K37" s="570"/>
      <c r="L37" s="570"/>
      <c r="M37" s="570"/>
      <c r="N37" s="570"/>
      <c r="O37" s="570"/>
      <c r="P37" s="570"/>
      <c r="Q37" s="570"/>
      <c r="R37" s="570"/>
      <c r="S37" s="570"/>
      <c r="T37" s="570"/>
      <c r="U37" s="570"/>
      <c r="V37" s="401">
        <f>SUM(J37:U37)</f>
        <v>0</v>
      </c>
      <c r="AE37" s="47">
        <v>12</v>
      </c>
      <c r="AF37" s="926"/>
      <c r="AG37" s="951"/>
      <c r="AH37" s="938"/>
      <c r="AI37" s="938"/>
      <c r="AJ37" s="938"/>
      <c r="AK37" s="945">
        <f>SUM(AH37:AJ38)</f>
        <v>0</v>
      </c>
      <c r="AL37" s="392"/>
      <c r="AM37" s="407"/>
      <c r="AN37" s="569"/>
      <c r="AO37" s="570"/>
      <c r="AP37" s="570"/>
      <c r="AQ37" s="570"/>
      <c r="AR37" s="570"/>
      <c r="AS37" s="570"/>
      <c r="AT37" s="570"/>
      <c r="AU37" s="570"/>
      <c r="AV37" s="570"/>
      <c r="AW37" s="570"/>
      <c r="AX37" s="570"/>
      <c r="AY37" s="570"/>
      <c r="AZ37" s="401">
        <f>SUM(AN37:AY37)</f>
        <v>0</v>
      </c>
      <c r="BI37" s="47">
        <v>12</v>
      </c>
      <c r="BJ37" s="926"/>
      <c r="BK37" s="930"/>
      <c r="BL37" s="938"/>
      <c r="BM37" s="938"/>
      <c r="BN37" s="938"/>
      <c r="BO37" s="945">
        <f>SUM(BL37:BN38)</f>
        <v>0</v>
      </c>
      <c r="BP37" s="392"/>
      <c r="BQ37" s="407"/>
      <c r="BR37" s="569"/>
      <c r="BS37" s="570"/>
      <c r="BT37" s="570"/>
      <c r="BU37" s="570"/>
      <c r="BV37" s="570"/>
      <c r="BW37" s="570"/>
      <c r="BX37" s="570"/>
      <c r="BY37" s="570"/>
      <c r="BZ37" s="570"/>
      <c r="CA37" s="570"/>
      <c r="CB37" s="570"/>
      <c r="CC37" s="570"/>
      <c r="CD37" s="401">
        <f>SUM(BR37:CC37)</f>
        <v>0</v>
      </c>
    </row>
    <row r="38" spans="1:82" ht="22.5" customHeight="1" thickBot="1">
      <c r="B38" s="927"/>
      <c r="C38" s="952"/>
      <c r="D38" s="944"/>
      <c r="E38" s="958"/>
      <c r="F38" s="944"/>
      <c r="G38" s="946"/>
      <c r="H38" s="811"/>
      <c r="I38" s="407"/>
      <c r="J38" s="388"/>
      <c r="K38" s="387"/>
      <c r="L38" s="387"/>
      <c r="M38" s="387"/>
      <c r="N38" s="387"/>
      <c r="O38" s="387"/>
      <c r="P38" s="387"/>
      <c r="Q38" s="387"/>
      <c r="R38" s="387"/>
      <c r="S38" s="387"/>
      <c r="T38" s="387"/>
      <c r="U38" s="387"/>
      <c r="V38" s="402"/>
      <c r="AF38" s="927"/>
      <c r="AG38" s="952"/>
      <c r="AH38" s="939"/>
      <c r="AI38" s="939"/>
      <c r="AJ38" s="939"/>
      <c r="AK38" s="946"/>
      <c r="AL38" s="393"/>
      <c r="AM38" s="407"/>
      <c r="AN38" s="388"/>
      <c r="AO38" s="387"/>
      <c r="AP38" s="387"/>
      <c r="AQ38" s="387"/>
      <c r="AR38" s="387"/>
      <c r="AS38" s="387"/>
      <c r="AT38" s="387"/>
      <c r="AU38" s="387"/>
      <c r="AV38" s="387"/>
      <c r="AW38" s="387"/>
      <c r="AX38" s="387"/>
      <c r="AY38" s="387"/>
      <c r="AZ38" s="402"/>
      <c r="BJ38" s="927"/>
      <c r="BK38" s="931"/>
      <c r="BL38" s="939"/>
      <c r="BM38" s="939"/>
      <c r="BN38" s="939"/>
      <c r="BO38" s="946"/>
      <c r="BP38" s="393"/>
      <c r="BQ38" s="407"/>
      <c r="BR38" s="388"/>
      <c r="BS38" s="387"/>
      <c r="BT38" s="387"/>
      <c r="BU38" s="387"/>
      <c r="BV38" s="387"/>
      <c r="BW38" s="387"/>
      <c r="BX38" s="387"/>
      <c r="BY38" s="387"/>
      <c r="BZ38" s="387"/>
      <c r="CA38" s="387"/>
      <c r="CB38" s="387"/>
      <c r="CC38" s="387"/>
      <c r="CD38" s="402"/>
    </row>
    <row r="39" spans="1:82" ht="22.5" hidden="1" customHeight="1" outlineLevel="1">
      <c r="A39" s="47">
        <v>13</v>
      </c>
      <c r="B39" s="928"/>
      <c r="C39" s="930"/>
      <c r="D39" s="938"/>
      <c r="E39" s="938"/>
      <c r="F39" s="938"/>
      <c r="G39" s="945">
        <f>SUM(D39:F40)</f>
        <v>0</v>
      </c>
      <c r="H39" s="940"/>
      <c r="I39" s="407"/>
      <c r="J39" s="569"/>
      <c r="K39" s="570"/>
      <c r="L39" s="570"/>
      <c r="M39" s="570"/>
      <c r="N39" s="570"/>
      <c r="O39" s="570"/>
      <c r="P39" s="570"/>
      <c r="Q39" s="570"/>
      <c r="R39" s="570"/>
      <c r="S39" s="570"/>
      <c r="T39" s="570"/>
      <c r="U39" s="570"/>
      <c r="V39" s="401">
        <f>SUM(J39:U39)</f>
        <v>0</v>
      </c>
      <c r="AE39" s="47">
        <v>13</v>
      </c>
      <c r="AF39" s="928"/>
      <c r="AG39" s="930"/>
      <c r="AH39" s="938"/>
      <c r="AI39" s="938"/>
      <c r="AJ39" s="938"/>
      <c r="AK39" s="945">
        <f>SUM(AH39:AJ40)</f>
        <v>0</v>
      </c>
      <c r="AL39" s="392"/>
      <c r="AM39" s="407"/>
      <c r="AN39" s="569"/>
      <c r="AO39" s="570"/>
      <c r="AP39" s="570"/>
      <c r="AQ39" s="570"/>
      <c r="AR39" s="570"/>
      <c r="AS39" s="570"/>
      <c r="AT39" s="570"/>
      <c r="AU39" s="570"/>
      <c r="AV39" s="570"/>
      <c r="AW39" s="570"/>
      <c r="AX39" s="570"/>
      <c r="AY39" s="570"/>
      <c r="AZ39" s="401">
        <f>SUM(AN39:AY39)</f>
        <v>0</v>
      </c>
      <c r="BI39" s="47">
        <v>13</v>
      </c>
      <c r="BJ39" s="928"/>
      <c r="BK39" s="930"/>
      <c r="BL39" s="938"/>
      <c r="BM39" s="938"/>
      <c r="BN39" s="938"/>
      <c r="BO39" s="945">
        <f>SUM(BL39:BN40)</f>
        <v>0</v>
      </c>
      <c r="BP39" s="392"/>
      <c r="BQ39" s="407"/>
      <c r="BR39" s="569"/>
      <c r="BS39" s="570"/>
      <c r="BT39" s="570"/>
      <c r="BU39" s="570"/>
      <c r="BV39" s="570"/>
      <c r="BW39" s="570"/>
      <c r="BX39" s="570"/>
      <c r="BY39" s="570"/>
      <c r="BZ39" s="570"/>
      <c r="CA39" s="570"/>
      <c r="CB39" s="570"/>
      <c r="CC39" s="570"/>
      <c r="CD39" s="401">
        <f>SUM(BR39:CC39)</f>
        <v>0</v>
      </c>
    </row>
    <row r="40" spans="1:82" ht="22.5" hidden="1" customHeight="1" outlineLevel="1">
      <c r="B40" s="929"/>
      <c r="C40" s="931"/>
      <c r="D40" s="939"/>
      <c r="E40" s="939"/>
      <c r="F40" s="939"/>
      <c r="G40" s="946"/>
      <c r="H40" s="941"/>
      <c r="I40" s="407"/>
      <c r="J40" s="388"/>
      <c r="K40" s="387"/>
      <c r="L40" s="387"/>
      <c r="M40" s="387"/>
      <c r="N40" s="387"/>
      <c r="O40" s="387"/>
      <c r="P40" s="387"/>
      <c r="Q40" s="387"/>
      <c r="R40" s="387"/>
      <c r="S40" s="387"/>
      <c r="T40" s="387"/>
      <c r="U40" s="387"/>
      <c r="V40" s="402"/>
      <c r="AF40" s="929"/>
      <c r="AG40" s="931"/>
      <c r="AH40" s="939"/>
      <c r="AI40" s="939"/>
      <c r="AJ40" s="939"/>
      <c r="AK40" s="946"/>
      <c r="AL40" s="393"/>
      <c r="AM40" s="407"/>
      <c r="AN40" s="388"/>
      <c r="AO40" s="387"/>
      <c r="AP40" s="387"/>
      <c r="AQ40" s="387"/>
      <c r="AR40" s="387"/>
      <c r="AS40" s="387"/>
      <c r="AT40" s="387"/>
      <c r="AU40" s="387"/>
      <c r="AV40" s="387"/>
      <c r="AW40" s="387"/>
      <c r="AX40" s="387"/>
      <c r="AY40" s="387"/>
      <c r="AZ40" s="402"/>
      <c r="BJ40" s="929"/>
      <c r="BK40" s="931"/>
      <c r="BL40" s="939"/>
      <c r="BM40" s="939"/>
      <c r="BN40" s="939"/>
      <c r="BO40" s="946"/>
      <c r="BP40" s="393"/>
      <c r="BQ40" s="407"/>
      <c r="BR40" s="388"/>
      <c r="BS40" s="387"/>
      <c r="BT40" s="387"/>
      <c r="BU40" s="387"/>
      <c r="BV40" s="387"/>
      <c r="BW40" s="387"/>
      <c r="BX40" s="387"/>
      <c r="BY40" s="387"/>
      <c r="BZ40" s="387"/>
      <c r="CA40" s="387"/>
      <c r="CB40" s="387"/>
      <c r="CC40" s="387"/>
      <c r="CD40" s="402"/>
    </row>
    <row r="41" spans="1:82" ht="22.5" hidden="1" customHeight="1" outlineLevel="1">
      <c r="A41" s="47">
        <v>14</v>
      </c>
      <c r="B41" s="928"/>
      <c r="C41" s="930"/>
      <c r="D41" s="938"/>
      <c r="E41" s="938"/>
      <c r="F41" s="938"/>
      <c r="G41" s="945">
        <f>SUM(D41:F42)</f>
        <v>0</v>
      </c>
      <c r="H41" s="942"/>
      <c r="I41" s="407"/>
      <c r="J41" s="569"/>
      <c r="K41" s="570"/>
      <c r="L41" s="570"/>
      <c r="M41" s="570"/>
      <c r="N41" s="570"/>
      <c r="O41" s="570"/>
      <c r="P41" s="570"/>
      <c r="Q41" s="570"/>
      <c r="R41" s="570"/>
      <c r="S41" s="570"/>
      <c r="T41" s="570"/>
      <c r="U41" s="570"/>
      <c r="V41" s="401">
        <f>SUM(J41:U41)</f>
        <v>0</v>
      </c>
      <c r="AE41" s="47">
        <v>14</v>
      </c>
      <c r="AF41" s="928"/>
      <c r="AG41" s="930"/>
      <c r="AH41" s="938"/>
      <c r="AI41" s="938"/>
      <c r="AJ41" s="938"/>
      <c r="AK41" s="945">
        <f>SUM(AH41:AJ42)</f>
        <v>0</v>
      </c>
      <c r="AL41" s="392"/>
      <c r="AM41" s="407"/>
      <c r="AN41" s="569"/>
      <c r="AO41" s="570"/>
      <c r="AP41" s="570"/>
      <c r="AQ41" s="570"/>
      <c r="AR41" s="570"/>
      <c r="AS41" s="570"/>
      <c r="AT41" s="570"/>
      <c r="AU41" s="570"/>
      <c r="AV41" s="570"/>
      <c r="AW41" s="570"/>
      <c r="AX41" s="570"/>
      <c r="AY41" s="570"/>
      <c r="AZ41" s="401">
        <f>SUM(AN41:AY41)</f>
        <v>0</v>
      </c>
      <c r="BI41" s="47">
        <v>14</v>
      </c>
      <c r="BJ41" s="928"/>
      <c r="BK41" s="930"/>
      <c r="BL41" s="938"/>
      <c r="BM41" s="938"/>
      <c r="BN41" s="938"/>
      <c r="BO41" s="945">
        <f>SUM(BL41:BN42)</f>
        <v>0</v>
      </c>
      <c r="BP41" s="392"/>
      <c r="BQ41" s="407"/>
      <c r="BR41" s="569"/>
      <c r="BS41" s="570"/>
      <c r="BT41" s="570"/>
      <c r="BU41" s="570"/>
      <c r="BV41" s="570"/>
      <c r="BW41" s="570"/>
      <c r="BX41" s="570"/>
      <c r="BY41" s="570"/>
      <c r="BZ41" s="570"/>
      <c r="CA41" s="570"/>
      <c r="CB41" s="570"/>
      <c r="CC41" s="570"/>
      <c r="CD41" s="401">
        <f>SUM(BR41:CC41)</f>
        <v>0</v>
      </c>
    </row>
    <row r="42" spans="1:82" ht="22.5" hidden="1" customHeight="1" outlineLevel="1">
      <c r="B42" s="929"/>
      <c r="C42" s="931"/>
      <c r="D42" s="939"/>
      <c r="E42" s="939"/>
      <c r="F42" s="939"/>
      <c r="G42" s="946"/>
      <c r="H42" s="393"/>
      <c r="I42" s="407"/>
      <c r="J42" s="388"/>
      <c r="K42" s="387"/>
      <c r="L42" s="387"/>
      <c r="M42" s="387"/>
      <c r="N42" s="387"/>
      <c r="O42" s="387"/>
      <c r="P42" s="387"/>
      <c r="Q42" s="387"/>
      <c r="R42" s="387"/>
      <c r="S42" s="387"/>
      <c r="T42" s="387"/>
      <c r="U42" s="387"/>
      <c r="V42" s="402"/>
      <c r="AF42" s="929"/>
      <c r="AG42" s="931"/>
      <c r="AH42" s="939"/>
      <c r="AI42" s="939"/>
      <c r="AJ42" s="939"/>
      <c r="AK42" s="946"/>
      <c r="AL42" s="393"/>
      <c r="AM42" s="407"/>
      <c r="AN42" s="388"/>
      <c r="AO42" s="387"/>
      <c r="AP42" s="387"/>
      <c r="AQ42" s="387"/>
      <c r="AR42" s="387"/>
      <c r="AS42" s="387"/>
      <c r="AT42" s="387"/>
      <c r="AU42" s="387"/>
      <c r="AV42" s="387"/>
      <c r="AW42" s="387"/>
      <c r="AX42" s="387"/>
      <c r="AY42" s="387"/>
      <c r="AZ42" s="402"/>
      <c r="BJ42" s="929"/>
      <c r="BK42" s="931"/>
      <c r="BL42" s="939"/>
      <c r="BM42" s="939"/>
      <c r="BN42" s="939"/>
      <c r="BO42" s="946"/>
      <c r="BP42" s="393"/>
      <c r="BQ42" s="407"/>
      <c r="BR42" s="388"/>
      <c r="BS42" s="387"/>
      <c r="BT42" s="387"/>
      <c r="BU42" s="387"/>
      <c r="BV42" s="387"/>
      <c r="BW42" s="387"/>
      <c r="BX42" s="387"/>
      <c r="BY42" s="387"/>
      <c r="BZ42" s="387"/>
      <c r="CA42" s="387"/>
      <c r="CB42" s="387"/>
      <c r="CC42" s="387"/>
      <c r="CD42" s="402"/>
    </row>
    <row r="43" spans="1:82" ht="22.5" hidden="1" customHeight="1" outlineLevel="1">
      <c r="A43" s="47">
        <v>15</v>
      </c>
      <c r="B43" s="928"/>
      <c r="C43" s="930"/>
      <c r="D43" s="938"/>
      <c r="E43" s="938"/>
      <c r="F43" s="938"/>
      <c r="G43" s="945">
        <f>SUM(D43:F44)</f>
        <v>0</v>
      </c>
      <c r="H43" s="392"/>
      <c r="I43" s="407"/>
      <c r="J43" s="569"/>
      <c r="K43" s="570"/>
      <c r="L43" s="570"/>
      <c r="M43" s="570"/>
      <c r="N43" s="570"/>
      <c r="O43" s="570"/>
      <c r="P43" s="570"/>
      <c r="Q43" s="570"/>
      <c r="R43" s="570"/>
      <c r="S43" s="570"/>
      <c r="T43" s="570"/>
      <c r="U43" s="570"/>
      <c r="V43" s="401">
        <f>SUM(J43:U43)</f>
        <v>0</v>
      </c>
      <c r="AE43" s="47">
        <v>15</v>
      </c>
      <c r="AF43" s="928"/>
      <c r="AG43" s="930"/>
      <c r="AH43" s="938"/>
      <c r="AI43" s="938"/>
      <c r="AJ43" s="938"/>
      <c r="AK43" s="945">
        <f>SUM(AH43:AJ44)</f>
        <v>0</v>
      </c>
      <c r="AL43" s="392"/>
      <c r="AM43" s="407"/>
      <c r="AN43" s="569"/>
      <c r="AO43" s="570"/>
      <c r="AP43" s="570"/>
      <c r="AQ43" s="570"/>
      <c r="AR43" s="570"/>
      <c r="AS43" s="570"/>
      <c r="AT43" s="570"/>
      <c r="AU43" s="570"/>
      <c r="AV43" s="570"/>
      <c r="AW43" s="570"/>
      <c r="AX43" s="570"/>
      <c r="AY43" s="570"/>
      <c r="AZ43" s="401">
        <f>SUM(AN43:AY43)</f>
        <v>0</v>
      </c>
      <c r="BI43" s="47">
        <v>15</v>
      </c>
      <c r="BJ43" s="928"/>
      <c r="BK43" s="930"/>
      <c r="BL43" s="938"/>
      <c r="BM43" s="938"/>
      <c r="BN43" s="938"/>
      <c r="BO43" s="945">
        <f>SUM(BL43:BN44)</f>
        <v>0</v>
      </c>
      <c r="BP43" s="392"/>
      <c r="BQ43" s="407"/>
      <c r="BR43" s="569"/>
      <c r="BS43" s="570"/>
      <c r="BT43" s="570"/>
      <c r="BU43" s="570"/>
      <c r="BV43" s="570"/>
      <c r="BW43" s="570"/>
      <c r="BX43" s="570"/>
      <c r="BY43" s="570"/>
      <c r="BZ43" s="570"/>
      <c r="CA43" s="570"/>
      <c r="CB43" s="570"/>
      <c r="CC43" s="570"/>
      <c r="CD43" s="401">
        <f>SUM(BR43:CC43)</f>
        <v>0</v>
      </c>
    </row>
    <row r="44" spans="1:82" ht="22.5" hidden="1" customHeight="1" outlineLevel="1">
      <c r="B44" s="929"/>
      <c r="C44" s="931"/>
      <c r="D44" s="939"/>
      <c r="E44" s="939"/>
      <c r="F44" s="939"/>
      <c r="G44" s="946"/>
      <c r="H44" s="393"/>
      <c r="I44" s="407"/>
      <c r="J44" s="388"/>
      <c r="K44" s="387"/>
      <c r="L44" s="387"/>
      <c r="M44" s="387"/>
      <c r="N44" s="387"/>
      <c r="O44" s="387"/>
      <c r="P44" s="387"/>
      <c r="Q44" s="387"/>
      <c r="R44" s="387"/>
      <c r="S44" s="387"/>
      <c r="T44" s="387"/>
      <c r="U44" s="387"/>
      <c r="V44" s="402"/>
      <c r="AF44" s="929"/>
      <c r="AG44" s="931"/>
      <c r="AH44" s="939"/>
      <c r="AI44" s="939"/>
      <c r="AJ44" s="939"/>
      <c r="AK44" s="946"/>
      <c r="AL44" s="393"/>
      <c r="AM44" s="407"/>
      <c r="AN44" s="388"/>
      <c r="AO44" s="387"/>
      <c r="AP44" s="387"/>
      <c r="AQ44" s="387"/>
      <c r="AR44" s="387"/>
      <c r="AS44" s="387"/>
      <c r="AT44" s="387"/>
      <c r="AU44" s="387"/>
      <c r="AV44" s="387"/>
      <c r="AW44" s="387"/>
      <c r="AX44" s="387"/>
      <c r="AY44" s="387"/>
      <c r="AZ44" s="402"/>
      <c r="BJ44" s="929"/>
      <c r="BK44" s="931"/>
      <c r="BL44" s="939"/>
      <c r="BM44" s="939"/>
      <c r="BN44" s="939"/>
      <c r="BO44" s="946"/>
      <c r="BP44" s="393"/>
      <c r="BQ44" s="407"/>
      <c r="BR44" s="388"/>
      <c r="BS44" s="387"/>
      <c r="BT44" s="387"/>
      <c r="BU44" s="387"/>
      <c r="BV44" s="387"/>
      <c r="BW44" s="387"/>
      <c r="BX44" s="387"/>
      <c r="BY44" s="387"/>
      <c r="BZ44" s="387"/>
      <c r="CA44" s="387"/>
      <c r="CB44" s="387"/>
      <c r="CC44" s="387"/>
      <c r="CD44" s="402"/>
    </row>
    <row r="45" spans="1:82" ht="22.5" hidden="1" customHeight="1" outlineLevel="1">
      <c r="A45" s="47">
        <v>16</v>
      </c>
      <c r="B45" s="928"/>
      <c r="C45" s="930"/>
      <c r="D45" s="938"/>
      <c r="E45" s="938"/>
      <c r="F45" s="938"/>
      <c r="G45" s="945">
        <f>SUM(D45:F46)</f>
        <v>0</v>
      </c>
      <c r="H45" s="392"/>
      <c r="I45" s="407"/>
      <c r="J45" s="569"/>
      <c r="K45" s="570"/>
      <c r="L45" s="570"/>
      <c r="M45" s="570"/>
      <c r="N45" s="570"/>
      <c r="O45" s="570"/>
      <c r="P45" s="570"/>
      <c r="Q45" s="570"/>
      <c r="R45" s="570"/>
      <c r="S45" s="570"/>
      <c r="T45" s="570"/>
      <c r="U45" s="570"/>
      <c r="V45" s="401">
        <f>SUM(J45:U45)</f>
        <v>0</v>
      </c>
      <c r="AE45" s="47">
        <v>16</v>
      </c>
      <c r="AF45" s="928"/>
      <c r="AG45" s="930"/>
      <c r="AH45" s="938"/>
      <c r="AI45" s="938"/>
      <c r="AJ45" s="938"/>
      <c r="AK45" s="945">
        <f>SUM(AH45:AJ46)</f>
        <v>0</v>
      </c>
      <c r="AL45" s="392"/>
      <c r="AM45" s="407"/>
      <c r="AN45" s="569"/>
      <c r="AO45" s="570"/>
      <c r="AP45" s="570"/>
      <c r="AQ45" s="570"/>
      <c r="AR45" s="570"/>
      <c r="AS45" s="570"/>
      <c r="AT45" s="570"/>
      <c r="AU45" s="570"/>
      <c r="AV45" s="570"/>
      <c r="AW45" s="570"/>
      <c r="AX45" s="570"/>
      <c r="AY45" s="570"/>
      <c r="AZ45" s="401">
        <f>SUM(AN45:AY45)</f>
        <v>0</v>
      </c>
      <c r="BI45" s="47">
        <v>16</v>
      </c>
      <c r="BJ45" s="928"/>
      <c r="BK45" s="930"/>
      <c r="BL45" s="938"/>
      <c r="BM45" s="938"/>
      <c r="BN45" s="938"/>
      <c r="BO45" s="945">
        <f>SUM(BL45:BN46)</f>
        <v>0</v>
      </c>
      <c r="BP45" s="392"/>
      <c r="BQ45" s="407"/>
      <c r="BR45" s="569"/>
      <c r="BS45" s="570"/>
      <c r="BT45" s="570"/>
      <c r="BU45" s="570"/>
      <c r="BV45" s="570"/>
      <c r="BW45" s="570"/>
      <c r="BX45" s="570"/>
      <c r="BY45" s="570"/>
      <c r="BZ45" s="570"/>
      <c r="CA45" s="570"/>
      <c r="CB45" s="570"/>
      <c r="CC45" s="570"/>
      <c r="CD45" s="401">
        <f>SUM(BR45:CC45)</f>
        <v>0</v>
      </c>
    </row>
    <row r="46" spans="1:82" ht="22.5" hidden="1" customHeight="1" outlineLevel="1">
      <c r="B46" s="929"/>
      <c r="C46" s="931"/>
      <c r="D46" s="939"/>
      <c r="E46" s="939"/>
      <c r="F46" s="939"/>
      <c r="G46" s="946"/>
      <c r="H46" s="393"/>
      <c r="I46" s="407"/>
      <c r="J46" s="388"/>
      <c r="K46" s="387"/>
      <c r="L46" s="387"/>
      <c r="M46" s="387"/>
      <c r="N46" s="387"/>
      <c r="O46" s="387"/>
      <c r="P46" s="387"/>
      <c r="Q46" s="387"/>
      <c r="R46" s="387"/>
      <c r="S46" s="387"/>
      <c r="T46" s="387"/>
      <c r="U46" s="387"/>
      <c r="V46" s="402"/>
      <c r="AF46" s="929"/>
      <c r="AG46" s="931"/>
      <c r="AH46" s="939"/>
      <c r="AI46" s="939"/>
      <c r="AJ46" s="939"/>
      <c r="AK46" s="946"/>
      <c r="AL46" s="393"/>
      <c r="AM46" s="407"/>
      <c r="AN46" s="388"/>
      <c r="AO46" s="387"/>
      <c r="AP46" s="387"/>
      <c r="AQ46" s="387"/>
      <c r="AR46" s="387"/>
      <c r="AS46" s="387"/>
      <c r="AT46" s="387"/>
      <c r="AU46" s="387"/>
      <c r="AV46" s="387"/>
      <c r="AW46" s="387"/>
      <c r="AX46" s="387"/>
      <c r="AY46" s="387"/>
      <c r="AZ46" s="402"/>
      <c r="BJ46" s="929"/>
      <c r="BK46" s="931"/>
      <c r="BL46" s="939"/>
      <c r="BM46" s="939"/>
      <c r="BN46" s="939"/>
      <c r="BO46" s="946"/>
      <c r="BP46" s="393"/>
      <c r="BQ46" s="407"/>
      <c r="BR46" s="388"/>
      <c r="BS46" s="387"/>
      <c r="BT46" s="387"/>
      <c r="BU46" s="387"/>
      <c r="BV46" s="387"/>
      <c r="BW46" s="387"/>
      <c r="BX46" s="387"/>
      <c r="BY46" s="387"/>
      <c r="BZ46" s="387"/>
      <c r="CA46" s="387"/>
      <c r="CB46" s="387"/>
      <c r="CC46" s="387"/>
      <c r="CD46" s="402"/>
    </row>
    <row r="47" spans="1:82" ht="22.5" hidden="1" customHeight="1" outlineLevel="1">
      <c r="A47" s="47">
        <v>17</v>
      </c>
      <c r="B47" s="928"/>
      <c r="C47" s="930"/>
      <c r="D47" s="938"/>
      <c r="E47" s="938"/>
      <c r="F47" s="938"/>
      <c r="G47" s="945">
        <f>SUM(D47:F48)</f>
        <v>0</v>
      </c>
      <c r="H47" s="392"/>
      <c r="I47" s="407"/>
      <c r="J47" s="569"/>
      <c r="K47" s="570"/>
      <c r="L47" s="570"/>
      <c r="M47" s="570"/>
      <c r="N47" s="570"/>
      <c r="O47" s="570"/>
      <c r="P47" s="570"/>
      <c r="Q47" s="570"/>
      <c r="R47" s="570"/>
      <c r="S47" s="570"/>
      <c r="T47" s="570"/>
      <c r="U47" s="570"/>
      <c r="V47" s="401">
        <f>SUM(J47:U47)</f>
        <v>0</v>
      </c>
      <c r="AE47" s="47">
        <v>17</v>
      </c>
      <c r="AF47" s="928"/>
      <c r="AG47" s="930"/>
      <c r="AH47" s="938"/>
      <c r="AI47" s="938"/>
      <c r="AJ47" s="938"/>
      <c r="AK47" s="945">
        <f>SUM(AH47:AJ48)</f>
        <v>0</v>
      </c>
      <c r="AL47" s="392"/>
      <c r="AM47" s="407"/>
      <c r="AN47" s="569"/>
      <c r="AO47" s="570"/>
      <c r="AP47" s="570"/>
      <c r="AQ47" s="570"/>
      <c r="AR47" s="570"/>
      <c r="AS47" s="570"/>
      <c r="AT47" s="570"/>
      <c r="AU47" s="570"/>
      <c r="AV47" s="570"/>
      <c r="AW47" s="570"/>
      <c r="AX47" s="570"/>
      <c r="AY47" s="570"/>
      <c r="AZ47" s="401">
        <f>SUM(AN47:AY47)</f>
        <v>0</v>
      </c>
      <c r="BI47" s="47">
        <v>17</v>
      </c>
      <c r="BJ47" s="928"/>
      <c r="BK47" s="930"/>
      <c r="BL47" s="938"/>
      <c r="BM47" s="938"/>
      <c r="BN47" s="938"/>
      <c r="BO47" s="945">
        <f>SUM(BL47:BN48)</f>
        <v>0</v>
      </c>
      <c r="BP47" s="392"/>
      <c r="BQ47" s="407"/>
      <c r="BR47" s="569"/>
      <c r="BS47" s="570"/>
      <c r="BT47" s="570"/>
      <c r="BU47" s="570"/>
      <c r="BV47" s="570"/>
      <c r="BW47" s="570"/>
      <c r="BX47" s="570"/>
      <c r="BY47" s="570"/>
      <c r="BZ47" s="570"/>
      <c r="CA47" s="570"/>
      <c r="CB47" s="570"/>
      <c r="CC47" s="570"/>
      <c r="CD47" s="401">
        <f>SUM(BR47:CC47)</f>
        <v>0</v>
      </c>
    </row>
    <row r="48" spans="1:82" ht="22.5" hidden="1" customHeight="1" outlineLevel="1">
      <c r="B48" s="929"/>
      <c r="C48" s="931"/>
      <c r="D48" s="939"/>
      <c r="E48" s="939"/>
      <c r="F48" s="939"/>
      <c r="G48" s="946"/>
      <c r="H48" s="393"/>
      <c r="I48" s="407"/>
      <c r="J48" s="388"/>
      <c r="K48" s="387"/>
      <c r="L48" s="387"/>
      <c r="M48" s="387"/>
      <c r="N48" s="387"/>
      <c r="O48" s="387"/>
      <c r="P48" s="387"/>
      <c r="Q48" s="387"/>
      <c r="R48" s="387"/>
      <c r="S48" s="387"/>
      <c r="T48" s="387"/>
      <c r="U48" s="387"/>
      <c r="V48" s="402"/>
      <c r="AF48" s="929"/>
      <c r="AG48" s="931"/>
      <c r="AH48" s="939"/>
      <c r="AI48" s="939"/>
      <c r="AJ48" s="939"/>
      <c r="AK48" s="946"/>
      <c r="AL48" s="393"/>
      <c r="AM48" s="407"/>
      <c r="AN48" s="388"/>
      <c r="AO48" s="387"/>
      <c r="AP48" s="387"/>
      <c r="AQ48" s="387"/>
      <c r="AR48" s="387"/>
      <c r="AS48" s="387"/>
      <c r="AT48" s="387"/>
      <c r="AU48" s="387"/>
      <c r="AV48" s="387"/>
      <c r="AW48" s="387"/>
      <c r="AX48" s="387"/>
      <c r="AY48" s="387"/>
      <c r="AZ48" s="402"/>
      <c r="BJ48" s="929"/>
      <c r="BK48" s="931"/>
      <c r="BL48" s="939"/>
      <c r="BM48" s="939"/>
      <c r="BN48" s="939"/>
      <c r="BO48" s="946"/>
      <c r="BP48" s="393"/>
      <c r="BQ48" s="407"/>
      <c r="BR48" s="388"/>
      <c r="BS48" s="387"/>
      <c r="BT48" s="387"/>
      <c r="BU48" s="387"/>
      <c r="BV48" s="387"/>
      <c r="BW48" s="387"/>
      <c r="BX48" s="387"/>
      <c r="BY48" s="387"/>
      <c r="BZ48" s="387"/>
      <c r="CA48" s="387"/>
      <c r="CB48" s="387"/>
      <c r="CC48" s="387"/>
      <c r="CD48" s="402"/>
    </row>
    <row r="49" spans="1:82" ht="22.5" hidden="1" customHeight="1" outlineLevel="1">
      <c r="A49" s="47">
        <v>18</v>
      </c>
      <c r="B49" s="928"/>
      <c r="C49" s="930"/>
      <c r="D49" s="938"/>
      <c r="E49" s="938"/>
      <c r="F49" s="938"/>
      <c r="G49" s="945">
        <f>SUM(D49:F50)</f>
        <v>0</v>
      </c>
      <c r="H49" s="392"/>
      <c r="I49" s="407"/>
      <c r="J49" s="569"/>
      <c r="K49" s="570"/>
      <c r="L49" s="570"/>
      <c r="M49" s="570"/>
      <c r="N49" s="570"/>
      <c r="O49" s="570"/>
      <c r="P49" s="570"/>
      <c r="Q49" s="570"/>
      <c r="R49" s="570"/>
      <c r="S49" s="570"/>
      <c r="T49" s="570"/>
      <c r="U49" s="570"/>
      <c r="V49" s="401">
        <f>SUM(J49:U49)</f>
        <v>0</v>
      </c>
      <c r="AE49" s="47">
        <v>18</v>
      </c>
      <c r="AF49" s="928"/>
      <c r="AG49" s="930"/>
      <c r="AH49" s="938"/>
      <c r="AI49" s="938"/>
      <c r="AJ49" s="938"/>
      <c r="AK49" s="945">
        <f>SUM(AH49:AJ50)</f>
        <v>0</v>
      </c>
      <c r="AL49" s="392"/>
      <c r="AM49" s="407"/>
      <c r="AN49" s="569"/>
      <c r="AO49" s="570"/>
      <c r="AP49" s="570"/>
      <c r="AQ49" s="570"/>
      <c r="AR49" s="570"/>
      <c r="AS49" s="570"/>
      <c r="AT49" s="570"/>
      <c r="AU49" s="570"/>
      <c r="AV49" s="570"/>
      <c r="AW49" s="570"/>
      <c r="AX49" s="570"/>
      <c r="AY49" s="570"/>
      <c r="AZ49" s="401">
        <f>SUM(AN49:AY49)</f>
        <v>0</v>
      </c>
      <c r="BI49" s="47">
        <v>18</v>
      </c>
      <c r="BJ49" s="928"/>
      <c r="BK49" s="930"/>
      <c r="BL49" s="938"/>
      <c r="BM49" s="938"/>
      <c r="BN49" s="938"/>
      <c r="BO49" s="945">
        <f>SUM(BL49:BN50)</f>
        <v>0</v>
      </c>
      <c r="BP49" s="392"/>
      <c r="BQ49" s="407"/>
      <c r="BR49" s="569"/>
      <c r="BS49" s="570"/>
      <c r="BT49" s="570"/>
      <c r="BU49" s="570"/>
      <c r="BV49" s="570"/>
      <c r="BW49" s="570"/>
      <c r="BX49" s="570"/>
      <c r="BY49" s="570"/>
      <c r="BZ49" s="570"/>
      <c r="CA49" s="570"/>
      <c r="CB49" s="570"/>
      <c r="CC49" s="570"/>
      <c r="CD49" s="401">
        <f>SUM(BR49:CC49)</f>
        <v>0</v>
      </c>
    </row>
    <row r="50" spans="1:82" ht="22.5" hidden="1" customHeight="1" outlineLevel="1">
      <c r="B50" s="929"/>
      <c r="C50" s="931"/>
      <c r="D50" s="939"/>
      <c r="E50" s="939"/>
      <c r="F50" s="939"/>
      <c r="G50" s="946"/>
      <c r="H50" s="393"/>
      <c r="I50" s="407"/>
      <c r="J50" s="388"/>
      <c r="K50" s="387"/>
      <c r="L50" s="387"/>
      <c r="M50" s="387"/>
      <c r="N50" s="387"/>
      <c r="O50" s="387"/>
      <c r="P50" s="387"/>
      <c r="Q50" s="387"/>
      <c r="R50" s="387"/>
      <c r="S50" s="387"/>
      <c r="T50" s="387"/>
      <c r="U50" s="387"/>
      <c r="V50" s="402"/>
      <c r="AF50" s="929"/>
      <c r="AG50" s="931"/>
      <c r="AH50" s="939"/>
      <c r="AI50" s="939"/>
      <c r="AJ50" s="939"/>
      <c r="AK50" s="946"/>
      <c r="AL50" s="393"/>
      <c r="AM50" s="407"/>
      <c r="AN50" s="388"/>
      <c r="AO50" s="387"/>
      <c r="AP50" s="387"/>
      <c r="AQ50" s="387"/>
      <c r="AR50" s="387"/>
      <c r="AS50" s="387"/>
      <c r="AT50" s="387"/>
      <c r="AU50" s="387"/>
      <c r="AV50" s="387"/>
      <c r="AW50" s="387"/>
      <c r="AX50" s="387"/>
      <c r="AY50" s="387"/>
      <c r="AZ50" s="402"/>
      <c r="BJ50" s="929"/>
      <c r="BK50" s="931"/>
      <c r="BL50" s="939"/>
      <c r="BM50" s="939"/>
      <c r="BN50" s="939"/>
      <c r="BO50" s="946"/>
      <c r="BP50" s="393"/>
      <c r="BQ50" s="407"/>
      <c r="BR50" s="388"/>
      <c r="BS50" s="387"/>
      <c r="BT50" s="387"/>
      <c r="BU50" s="387"/>
      <c r="BV50" s="387"/>
      <c r="BW50" s="387"/>
      <c r="BX50" s="387"/>
      <c r="BY50" s="387"/>
      <c r="BZ50" s="387"/>
      <c r="CA50" s="387"/>
      <c r="CB50" s="387"/>
      <c r="CC50" s="387"/>
      <c r="CD50" s="402"/>
    </row>
    <row r="51" spans="1:82" ht="22.5" hidden="1" customHeight="1" outlineLevel="1">
      <c r="A51" s="47">
        <v>19</v>
      </c>
      <c r="B51" s="928"/>
      <c r="C51" s="930"/>
      <c r="D51" s="938"/>
      <c r="E51" s="938"/>
      <c r="F51" s="938"/>
      <c r="G51" s="945">
        <f>SUM(D51:F52)</f>
        <v>0</v>
      </c>
      <c r="H51" s="392"/>
      <c r="I51" s="407"/>
      <c r="J51" s="569"/>
      <c r="K51" s="570"/>
      <c r="L51" s="570"/>
      <c r="M51" s="570"/>
      <c r="N51" s="570"/>
      <c r="O51" s="570"/>
      <c r="P51" s="570"/>
      <c r="Q51" s="570"/>
      <c r="R51" s="570"/>
      <c r="S51" s="570"/>
      <c r="T51" s="570"/>
      <c r="U51" s="570"/>
      <c r="V51" s="401">
        <f>SUM(J51:U51)</f>
        <v>0</v>
      </c>
      <c r="AE51" s="47">
        <v>19</v>
      </c>
      <c r="AF51" s="928"/>
      <c r="AG51" s="930"/>
      <c r="AH51" s="938"/>
      <c r="AI51" s="938"/>
      <c r="AJ51" s="938"/>
      <c r="AK51" s="945">
        <f>SUM(AH51:AJ52)</f>
        <v>0</v>
      </c>
      <c r="AL51" s="392"/>
      <c r="AM51" s="407"/>
      <c r="AN51" s="569"/>
      <c r="AO51" s="570"/>
      <c r="AP51" s="570"/>
      <c r="AQ51" s="570"/>
      <c r="AR51" s="570"/>
      <c r="AS51" s="570"/>
      <c r="AT51" s="570"/>
      <c r="AU51" s="570"/>
      <c r="AV51" s="570"/>
      <c r="AW51" s="570"/>
      <c r="AX51" s="570"/>
      <c r="AY51" s="570"/>
      <c r="AZ51" s="401">
        <f>SUM(AN51:AY51)</f>
        <v>0</v>
      </c>
      <c r="BI51" s="47">
        <v>19</v>
      </c>
      <c r="BJ51" s="928"/>
      <c r="BK51" s="930"/>
      <c r="BL51" s="938"/>
      <c r="BM51" s="938"/>
      <c r="BN51" s="938"/>
      <c r="BO51" s="945">
        <f>SUM(BL51:BN52)</f>
        <v>0</v>
      </c>
      <c r="BP51" s="392"/>
      <c r="BQ51" s="407"/>
      <c r="BR51" s="569"/>
      <c r="BS51" s="570"/>
      <c r="BT51" s="570"/>
      <c r="BU51" s="570"/>
      <c r="BV51" s="570"/>
      <c r="BW51" s="570"/>
      <c r="BX51" s="570"/>
      <c r="BY51" s="570"/>
      <c r="BZ51" s="570"/>
      <c r="CA51" s="570"/>
      <c r="CB51" s="570"/>
      <c r="CC51" s="570"/>
      <c r="CD51" s="401">
        <f>SUM(BR51:CC51)</f>
        <v>0</v>
      </c>
    </row>
    <row r="52" spans="1:82" ht="22.5" hidden="1" customHeight="1" outlineLevel="1">
      <c r="B52" s="929"/>
      <c r="C52" s="931"/>
      <c r="D52" s="939"/>
      <c r="E52" s="939"/>
      <c r="F52" s="939"/>
      <c r="G52" s="946"/>
      <c r="H52" s="393"/>
      <c r="I52" s="407"/>
      <c r="J52" s="388"/>
      <c r="K52" s="387"/>
      <c r="L52" s="387"/>
      <c r="M52" s="387"/>
      <c r="N52" s="387"/>
      <c r="O52" s="387"/>
      <c r="P52" s="387"/>
      <c r="Q52" s="387"/>
      <c r="R52" s="387"/>
      <c r="S52" s="387"/>
      <c r="T52" s="387"/>
      <c r="U52" s="387"/>
      <c r="V52" s="402"/>
      <c r="AF52" s="929"/>
      <c r="AG52" s="931"/>
      <c r="AH52" s="939"/>
      <c r="AI52" s="939"/>
      <c r="AJ52" s="939"/>
      <c r="AK52" s="946"/>
      <c r="AL52" s="393"/>
      <c r="AM52" s="407"/>
      <c r="AN52" s="388"/>
      <c r="AO52" s="387"/>
      <c r="AP52" s="387"/>
      <c r="AQ52" s="387"/>
      <c r="AR52" s="387"/>
      <c r="AS52" s="387"/>
      <c r="AT52" s="387"/>
      <c r="AU52" s="387"/>
      <c r="AV52" s="387"/>
      <c r="AW52" s="387"/>
      <c r="AX52" s="387"/>
      <c r="AY52" s="387"/>
      <c r="AZ52" s="402"/>
      <c r="BJ52" s="929"/>
      <c r="BK52" s="931"/>
      <c r="BL52" s="939"/>
      <c r="BM52" s="939"/>
      <c r="BN52" s="939"/>
      <c r="BO52" s="946"/>
      <c r="BP52" s="393"/>
      <c r="BQ52" s="407"/>
      <c r="BR52" s="388"/>
      <c r="BS52" s="387"/>
      <c r="BT52" s="387"/>
      <c r="BU52" s="387"/>
      <c r="BV52" s="387"/>
      <c r="BW52" s="387"/>
      <c r="BX52" s="387"/>
      <c r="BY52" s="387"/>
      <c r="BZ52" s="387"/>
      <c r="CA52" s="387"/>
      <c r="CB52" s="387"/>
      <c r="CC52" s="387"/>
      <c r="CD52" s="402"/>
    </row>
    <row r="53" spans="1:82" ht="22.5" hidden="1" customHeight="1" outlineLevel="1">
      <c r="A53" s="47">
        <v>20</v>
      </c>
      <c r="B53" s="928"/>
      <c r="C53" s="930"/>
      <c r="D53" s="957"/>
      <c r="E53" s="957"/>
      <c r="F53" s="957"/>
      <c r="G53" s="956">
        <f>SUM(D53:F54)</f>
        <v>0</v>
      </c>
      <c r="H53" s="392"/>
      <c r="I53" s="407"/>
      <c r="J53" s="569"/>
      <c r="K53" s="570"/>
      <c r="L53" s="570"/>
      <c r="M53" s="570"/>
      <c r="N53" s="570"/>
      <c r="O53" s="570"/>
      <c r="P53" s="570"/>
      <c r="Q53" s="570"/>
      <c r="R53" s="570"/>
      <c r="S53" s="570"/>
      <c r="T53" s="570"/>
      <c r="U53" s="570"/>
      <c r="V53" s="401">
        <f>SUM(J53:U53)</f>
        <v>0</v>
      </c>
      <c r="AE53" s="47">
        <v>20</v>
      </c>
      <c r="AF53" s="928"/>
      <c r="AG53" s="930"/>
      <c r="AH53" s="957"/>
      <c r="AI53" s="957"/>
      <c r="AJ53" s="957"/>
      <c r="AK53" s="956">
        <f>SUM(AH53:AJ54)</f>
        <v>0</v>
      </c>
      <c r="AL53" s="392"/>
      <c r="AM53" s="407"/>
      <c r="AN53" s="569"/>
      <c r="AO53" s="570"/>
      <c r="AP53" s="570"/>
      <c r="AQ53" s="570"/>
      <c r="AR53" s="570"/>
      <c r="AS53" s="570"/>
      <c r="AT53" s="570"/>
      <c r="AU53" s="570"/>
      <c r="AV53" s="570"/>
      <c r="AW53" s="570"/>
      <c r="AX53" s="570"/>
      <c r="AY53" s="570"/>
      <c r="AZ53" s="401">
        <f>SUM(AN53:AY53)</f>
        <v>0</v>
      </c>
      <c r="BI53" s="47">
        <v>20</v>
      </c>
      <c r="BJ53" s="928"/>
      <c r="BK53" s="930"/>
      <c r="BL53" s="957"/>
      <c r="BM53" s="957"/>
      <c r="BN53" s="957"/>
      <c r="BO53" s="956">
        <f>SUM(BL53:BN54)</f>
        <v>0</v>
      </c>
      <c r="BP53" s="392"/>
      <c r="BQ53" s="407"/>
      <c r="BR53" s="569"/>
      <c r="BS53" s="570"/>
      <c r="BT53" s="570"/>
      <c r="BU53" s="570"/>
      <c r="BV53" s="570"/>
      <c r="BW53" s="570"/>
      <c r="BX53" s="570"/>
      <c r="BY53" s="570"/>
      <c r="BZ53" s="570"/>
      <c r="CA53" s="570"/>
      <c r="CB53" s="570"/>
      <c r="CC53" s="570"/>
      <c r="CD53" s="401">
        <f>SUM(BR53:CC53)</f>
        <v>0</v>
      </c>
    </row>
    <row r="54" spans="1:82" ht="22.5" hidden="1" customHeight="1" outlineLevel="1">
      <c r="B54" s="929"/>
      <c r="C54" s="931"/>
      <c r="D54" s="939"/>
      <c r="E54" s="939"/>
      <c r="F54" s="939"/>
      <c r="G54" s="946"/>
      <c r="H54" s="393"/>
      <c r="I54" s="407"/>
      <c r="J54" s="388"/>
      <c r="K54" s="387"/>
      <c r="L54" s="387"/>
      <c r="M54" s="387"/>
      <c r="N54" s="387"/>
      <c r="O54" s="387"/>
      <c r="P54" s="387"/>
      <c r="Q54" s="387"/>
      <c r="R54" s="387"/>
      <c r="S54" s="387"/>
      <c r="T54" s="387"/>
      <c r="U54" s="387"/>
      <c r="V54" s="402"/>
      <c r="AF54" s="929"/>
      <c r="AG54" s="931"/>
      <c r="AH54" s="939"/>
      <c r="AI54" s="939"/>
      <c r="AJ54" s="939"/>
      <c r="AK54" s="946"/>
      <c r="AL54" s="393"/>
      <c r="AM54" s="407"/>
      <c r="AN54" s="388"/>
      <c r="AO54" s="387"/>
      <c r="AP54" s="387"/>
      <c r="AQ54" s="387"/>
      <c r="AR54" s="387"/>
      <c r="AS54" s="387"/>
      <c r="AT54" s="387"/>
      <c r="AU54" s="387"/>
      <c r="AV54" s="387"/>
      <c r="AW54" s="387"/>
      <c r="AX54" s="387"/>
      <c r="AY54" s="387"/>
      <c r="AZ54" s="402"/>
      <c r="BJ54" s="929"/>
      <c r="BK54" s="931"/>
      <c r="BL54" s="939"/>
      <c r="BM54" s="939"/>
      <c r="BN54" s="939"/>
      <c r="BO54" s="946"/>
      <c r="BP54" s="393"/>
      <c r="BQ54" s="407"/>
      <c r="BR54" s="388"/>
      <c r="BS54" s="387"/>
      <c r="BT54" s="387"/>
      <c r="BU54" s="387"/>
      <c r="BV54" s="387"/>
      <c r="BW54" s="387"/>
      <c r="BX54" s="387"/>
      <c r="BY54" s="387"/>
      <c r="BZ54" s="387"/>
      <c r="CA54" s="387"/>
      <c r="CB54" s="387"/>
      <c r="CC54" s="387"/>
      <c r="CD54" s="402"/>
    </row>
    <row r="55" spans="1:82" ht="22.5" hidden="1" customHeight="1" outlineLevel="1">
      <c r="A55" s="47">
        <v>21</v>
      </c>
      <c r="B55" s="928"/>
      <c r="C55" s="930"/>
      <c r="D55" s="938"/>
      <c r="E55" s="938"/>
      <c r="F55" s="938"/>
      <c r="G55" s="945">
        <f>SUM(D55:F56)</f>
        <v>0</v>
      </c>
      <c r="H55" s="392"/>
      <c r="I55" s="407"/>
      <c r="J55" s="569"/>
      <c r="K55" s="570"/>
      <c r="L55" s="570"/>
      <c r="M55" s="570"/>
      <c r="N55" s="570"/>
      <c r="O55" s="570"/>
      <c r="P55" s="570"/>
      <c r="Q55" s="570"/>
      <c r="R55" s="570"/>
      <c r="S55" s="570"/>
      <c r="T55" s="570"/>
      <c r="U55" s="570"/>
      <c r="V55" s="401">
        <f>SUM(J55:U55)</f>
        <v>0</v>
      </c>
      <c r="AE55" s="47">
        <v>21</v>
      </c>
      <c r="AF55" s="928"/>
      <c r="AG55" s="930"/>
      <c r="AH55" s="938"/>
      <c r="AI55" s="938"/>
      <c r="AJ55" s="938"/>
      <c r="AK55" s="945">
        <f>SUM(AH55:AJ56)</f>
        <v>0</v>
      </c>
      <c r="AL55" s="392"/>
      <c r="AM55" s="407"/>
      <c r="AN55" s="569"/>
      <c r="AO55" s="570"/>
      <c r="AP55" s="570"/>
      <c r="AQ55" s="570"/>
      <c r="AR55" s="570"/>
      <c r="AS55" s="570"/>
      <c r="AT55" s="570"/>
      <c r="AU55" s="570"/>
      <c r="AV55" s="570"/>
      <c r="AW55" s="570"/>
      <c r="AX55" s="570"/>
      <c r="AY55" s="570"/>
      <c r="AZ55" s="401">
        <f>SUM(AN55:AY55)</f>
        <v>0</v>
      </c>
      <c r="BI55" s="47">
        <v>21</v>
      </c>
      <c r="BJ55" s="928"/>
      <c r="BK55" s="930"/>
      <c r="BL55" s="938"/>
      <c r="BM55" s="938"/>
      <c r="BN55" s="938"/>
      <c r="BO55" s="945">
        <f>SUM(BL55:BN56)</f>
        <v>0</v>
      </c>
      <c r="BP55" s="392"/>
      <c r="BQ55" s="407"/>
      <c r="BR55" s="569"/>
      <c r="BS55" s="570"/>
      <c r="BT55" s="570"/>
      <c r="BU55" s="570"/>
      <c r="BV55" s="570"/>
      <c r="BW55" s="570"/>
      <c r="BX55" s="570"/>
      <c r="BY55" s="570"/>
      <c r="BZ55" s="570"/>
      <c r="CA55" s="570"/>
      <c r="CB55" s="570"/>
      <c r="CC55" s="570"/>
      <c r="CD55" s="401">
        <f>SUM(BR55:CC55)</f>
        <v>0</v>
      </c>
    </row>
    <row r="56" spans="1:82" ht="22.5" hidden="1" customHeight="1" outlineLevel="1">
      <c r="B56" s="929"/>
      <c r="C56" s="931"/>
      <c r="D56" s="939"/>
      <c r="E56" s="939"/>
      <c r="F56" s="939"/>
      <c r="G56" s="946"/>
      <c r="H56" s="393"/>
      <c r="I56" s="407"/>
      <c r="J56" s="388"/>
      <c r="K56" s="387"/>
      <c r="L56" s="387"/>
      <c r="M56" s="387"/>
      <c r="N56" s="387"/>
      <c r="O56" s="387"/>
      <c r="P56" s="387"/>
      <c r="Q56" s="387"/>
      <c r="R56" s="387"/>
      <c r="S56" s="387"/>
      <c r="T56" s="387"/>
      <c r="U56" s="387"/>
      <c r="V56" s="402"/>
      <c r="AF56" s="929"/>
      <c r="AG56" s="931"/>
      <c r="AH56" s="939"/>
      <c r="AI56" s="939"/>
      <c r="AJ56" s="939"/>
      <c r="AK56" s="946"/>
      <c r="AL56" s="393"/>
      <c r="AM56" s="407"/>
      <c r="AN56" s="388"/>
      <c r="AO56" s="387"/>
      <c r="AP56" s="387"/>
      <c r="AQ56" s="387"/>
      <c r="AR56" s="387"/>
      <c r="AS56" s="387"/>
      <c r="AT56" s="387"/>
      <c r="AU56" s="387"/>
      <c r="AV56" s="387"/>
      <c r="AW56" s="387"/>
      <c r="AX56" s="387"/>
      <c r="AY56" s="387"/>
      <c r="AZ56" s="402"/>
      <c r="BJ56" s="929"/>
      <c r="BK56" s="931"/>
      <c r="BL56" s="939"/>
      <c r="BM56" s="939"/>
      <c r="BN56" s="939"/>
      <c r="BO56" s="946"/>
      <c r="BP56" s="393"/>
      <c r="BQ56" s="407"/>
      <c r="BR56" s="388"/>
      <c r="BS56" s="387"/>
      <c r="BT56" s="387"/>
      <c r="BU56" s="387"/>
      <c r="BV56" s="387"/>
      <c r="BW56" s="387"/>
      <c r="BX56" s="387"/>
      <c r="BY56" s="387"/>
      <c r="BZ56" s="387"/>
      <c r="CA56" s="387"/>
      <c r="CB56" s="387"/>
      <c r="CC56" s="387"/>
      <c r="CD56" s="402"/>
    </row>
    <row r="57" spans="1:82" ht="22.5" hidden="1" customHeight="1" outlineLevel="1">
      <c r="A57" s="47">
        <v>22</v>
      </c>
      <c r="B57" s="928"/>
      <c r="C57" s="930"/>
      <c r="D57" s="938"/>
      <c r="E57" s="938"/>
      <c r="F57" s="938"/>
      <c r="G57" s="945">
        <f>SUM(D57:F58)</f>
        <v>0</v>
      </c>
      <c r="H57" s="392"/>
      <c r="I57" s="407"/>
      <c r="J57" s="569"/>
      <c r="K57" s="570"/>
      <c r="L57" s="570"/>
      <c r="M57" s="570"/>
      <c r="N57" s="570"/>
      <c r="O57" s="570"/>
      <c r="P57" s="570"/>
      <c r="Q57" s="570"/>
      <c r="R57" s="570"/>
      <c r="S57" s="570"/>
      <c r="T57" s="570"/>
      <c r="U57" s="570"/>
      <c r="V57" s="401">
        <f>SUM(J57:U57)</f>
        <v>0</v>
      </c>
      <c r="AE57" s="47">
        <v>22</v>
      </c>
      <c r="AF57" s="928"/>
      <c r="AG57" s="930"/>
      <c r="AH57" s="938"/>
      <c r="AI57" s="938"/>
      <c r="AJ57" s="938"/>
      <c r="AK57" s="945">
        <f>SUM(AH57:AJ58)</f>
        <v>0</v>
      </c>
      <c r="AL57" s="392"/>
      <c r="AM57" s="407"/>
      <c r="AN57" s="569"/>
      <c r="AO57" s="570"/>
      <c r="AP57" s="570"/>
      <c r="AQ57" s="570"/>
      <c r="AR57" s="570"/>
      <c r="AS57" s="570"/>
      <c r="AT57" s="570"/>
      <c r="AU57" s="570"/>
      <c r="AV57" s="570"/>
      <c r="AW57" s="570"/>
      <c r="AX57" s="570"/>
      <c r="AY57" s="570"/>
      <c r="AZ57" s="401">
        <f>SUM(AN57:AY57)</f>
        <v>0</v>
      </c>
      <c r="BI57" s="47">
        <v>22</v>
      </c>
      <c r="BJ57" s="928"/>
      <c r="BK57" s="930"/>
      <c r="BL57" s="938"/>
      <c r="BM57" s="938"/>
      <c r="BN57" s="938"/>
      <c r="BO57" s="945">
        <f>SUM(BL57:BN58)</f>
        <v>0</v>
      </c>
      <c r="BP57" s="392"/>
      <c r="BQ57" s="407"/>
      <c r="BR57" s="569"/>
      <c r="BS57" s="570"/>
      <c r="BT57" s="570"/>
      <c r="BU57" s="570"/>
      <c r="BV57" s="570"/>
      <c r="BW57" s="570"/>
      <c r="BX57" s="570"/>
      <c r="BY57" s="570"/>
      <c r="BZ57" s="570"/>
      <c r="CA57" s="570"/>
      <c r="CB57" s="570"/>
      <c r="CC57" s="570"/>
      <c r="CD57" s="401">
        <f>SUM(BR57:CC57)</f>
        <v>0</v>
      </c>
    </row>
    <row r="58" spans="1:82" ht="22.5" hidden="1" customHeight="1" outlineLevel="1">
      <c r="B58" s="929"/>
      <c r="C58" s="931"/>
      <c r="D58" s="939"/>
      <c r="E58" s="939"/>
      <c r="F58" s="939"/>
      <c r="G58" s="946"/>
      <c r="H58" s="393"/>
      <c r="I58" s="407"/>
      <c r="J58" s="388"/>
      <c r="K58" s="387"/>
      <c r="L58" s="387"/>
      <c r="M58" s="387"/>
      <c r="N58" s="387"/>
      <c r="O58" s="387"/>
      <c r="P58" s="387"/>
      <c r="Q58" s="387"/>
      <c r="R58" s="387"/>
      <c r="S58" s="387"/>
      <c r="T58" s="387"/>
      <c r="U58" s="387"/>
      <c r="V58" s="402"/>
      <c r="AF58" s="929"/>
      <c r="AG58" s="931"/>
      <c r="AH58" s="939"/>
      <c r="AI58" s="939"/>
      <c r="AJ58" s="939"/>
      <c r="AK58" s="946"/>
      <c r="AL58" s="393"/>
      <c r="AM58" s="407"/>
      <c r="AN58" s="388"/>
      <c r="AO58" s="387"/>
      <c r="AP58" s="387"/>
      <c r="AQ58" s="387"/>
      <c r="AR58" s="387"/>
      <c r="AS58" s="387"/>
      <c r="AT58" s="387"/>
      <c r="AU58" s="387"/>
      <c r="AV58" s="387"/>
      <c r="AW58" s="387"/>
      <c r="AX58" s="387"/>
      <c r="AY58" s="387"/>
      <c r="AZ58" s="402"/>
      <c r="BJ58" s="929"/>
      <c r="BK58" s="931"/>
      <c r="BL58" s="939"/>
      <c r="BM58" s="939"/>
      <c r="BN58" s="939"/>
      <c r="BO58" s="946"/>
      <c r="BP58" s="393"/>
      <c r="BQ58" s="407"/>
      <c r="BR58" s="388"/>
      <c r="BS58" s="387"/>
      <c r="BT58" s="387"/>
      <c r="BU58" s="387"/>
      <c r="BV58" s="387"/>
      <c r="BW58" s="387"/>
      <c r="BX58" s="387"/>
      <c r="BY58" s="387"/>
      <c r="BZ58" s="387"/>
      <c r="CA58" s="387"/>
      <c r="CB58" s="387"/>
      <c r="CC58" s="387"/>
      <c r="CD58" s="402"/>
    </row>
    <row r="59" spans="1:82" ht="22.5" hidden="1" customHeight="1" outlineLevel="1">
      <c r="A59" s="47">
        <v>23</v>
      </c>
      <c r="B59" s="928"/>
      <c r="C59" s="930"/>
      <c r="D59" s="938"/>
      <c r="E59" s="938"/>
      <c r="F59" s="938"/>
      <c r="G59" s="945">
        <f>SUM(D59:F60)</f>
        <v>0</v>
      </c>
      <c r="H59" s="392"/>
      <c r="I59" s="407"/>
      <c r="J59" s="569"/>
      <c r="K59" s="570"/>
      <c r="L59" s="570"/>
      <c r="M59" s="570"/>
      <c r="N59" s="570"/>
      <c r="O59" s="570"/>
      <c r="P59" s="570"/>
      <c r="Q59" s="570"/>
      <c r="R59" s="570"/>
      <c r="S59" s="570"/>
      <c r="T59" s="570"/>
      <c r="U59" s="570"/>
      <c r="V59" s="401">
        <f>SUM(J59:U59)</f>
        <v>0</v>
      </c>
      <c r="AE59" s="47">
        <v>23</v>
      </c>
      <c r="AF59" s="928"/>
      <c r="AG59" s="930"/>
      <c r="AH59" s="938"/>
      <c r="AI59" s="938"/>
      <c r="AJ59" s="938"/>
      <c r="AK59" s="945">
        <f>SUM(AH59:AJ60)</f>
        <v>0</v>
      </c>
      <c r="AL59" s="392"/>
      <c r="AM59" s="407"/>
      <c r="AN59" s="569"/>
      <c r="AO59" s="570"/>
      <c r="AP59" s="570"/>
      <c r="AQ59" s="570"/>
      <c r="AR59" s="570"/>
      <c r="AS59" s="570"/>
      <c r="AT59" s="570"/>
      <c r="AU59" s="570"/>
      <c r="AV59" s="570"/>
      <c r="AW59" s="570"/>
      <c r="AX59" s="570"/>
      <c r="AY59" s="570"/>
      <c r="AZ59" s="401">
        <f>SUM(AN59:AY59)</f>
        <v>0</v>
      </c>
      <c r="BI59" s="47">
        <v>23</v>
      </c>
      <c r="BJ59" s="928"/>
      <c r="BK59" s="930"/>
      <c r="BL59" s="938"/>
      <c r="BM59" s="938"/>
      <c r="BN59" s="938"/>
      <c r="BO59" s="945">
        <f>SUM(BL59:BN60)</f>
        <v>0</v>
      </c>
      <c r="BP59" s="392"/>
      <c r="BQ59" s="407"/>
      <c r="BR59" s="569"/>
      <c r="BS59" s="570"/>
      <c r="BT59" s="570"/>
      <c r="BU59" s="570"/>
      <c r="BV59" s="570"/>
      <c r="BW59" s="570"/>
      <c r="BX59" s="570"/>
      <c r="BY59" s="570"/>
      <c r="BZ59" s="570"/>
      <c r="CA59" s="570"/>
      <c r="CB59" s="570"/>
      <c r="CC59" s="570"/>
      <c r="CD59" s="401">
        <f>SUM(BR59:CC59)</f>
        <v>0</v>
      </c>
    </row>
    <row r="60" spans="1:82" ht="22.5" hidden="1" customHeight="1" outlineLevel="1">
      <c r="B60" s="929"/>
      <c r="C60" s="931"/>
      <c r="D60" s="939"/>
      <c r="E60" s="939"/>
      <c r="F60" s="939"/>
      <c r="G60" s="946"/>
      <c r="H60" s="393"/>
      <c r="I60" s="407"/>
      <c r="J60" s="388"/>
      <c r="K60" s="387"/>
      <c r="L60" s="387"/>
      <c r="M60" s="387"/>
      <c r="N60" s="387"/>
      <c r="O60" s="387"/>
      <c r="P60" s="387"/>
      <c r="Q60" s="387"/>
      <c r="R60" s="387"/>
      <c r="S60" s="387"/>
      <c r="T60" s="387"/>
      <c r="U60" s="387"/>
      <c r="V60" s="402"/>
      <c r="AF60" s="929"/>
      <c r="AG60" s="931"/>
      <c r="AH60" s="939"/>
      <c r="AI60" s="939"/>
      <c r="AJ60" s="939"/>
      <c r="AK60" s="946"/>
      <c r="AL60" s="393"/>
      <c r="AM60" s="407"/>
      <c r="AN60" s="388"/>
      <c r="AO60" s="387"/>
      <c r="AP60" s="387"/>
      <c r="AQ60" s="387"/>
      <c r="AR60" s="387"/>
      <c r="AS60" s="387"/>
      <c r="AT60" s="387"/>
      <c r="AU60" s="387"/>
      <c r="AV60" s="387"/>
      <c r="AW60" s="387"/>
      <c r="AX60" s="387"/>
      <c r="AY60" s="387"/>
      <c r="AZ60" s="402"/>
      <c r="BJ60" s="929"/>
      <c r="BK60" s="931"/>
      <c r="BL60" s="939"/>
      <c r="BM60" s="939"/>
      <c r="BN60" s="939"/>
      <c r="BO60" s="946"/>
      <c r="BP60" s="393"/>
      <c r="BQ60" s="407"/>
      <c r="BR60" s="388"/>
      <c r="BS60" s="387"/>
      <c r="BT60" s="387"/>
      <c r="BU60" s="387"/>
      <c r="BV60" s="387"/>
      <c r="BW60" s="387"/>
      <c r="BX60" s="387"/>
      <c r="BY60" s="387"/>
      <c r="BZ60" s="387"/>
      <c r="CA60" s="387"/>
      <c r="CB60" s="387"/>
      <c r="CC60" s="387"/>
      <c r="CD60" s="402"/>
    </row>
    <row r="61" spans="1:82" ht="22.5" hidden="1" customHeight="1" outlineLevel="1">
      <c r="A61" s="47">
        <v>24</v>
      </c>
      <c r="B61" s="928"/>
      <c r="C61" s="930"/>
      <c r="D61" s="938"/>
      <c r="E61" s="938"/>
      <c r="F61" s="938"/>
      <c r="G61" s="945">
        <f>SUM(D61:F62)</f>
        <v>0</v>
      </c>
      <c r="H61" s="392"/>
      <c r="I61" s="407"/>
      <c r="J61" s="569"/>
      <c r="K61" s="570"/>
      <c r="L61" s="570"/>
      <c r="M61" s="570"/>
      <c r="N61" s="570"/>
      <c r="O61" s="570"/>
      <c r="P61" s="570"/>
      <c r="Q61" s="570"/>
      <c r="R61" s="570"/>
      <c r="S61" s="570"/>
      <c r="T61" s="570"/>
      <c r="U61" s="570"/>
      <c r="V61" s="401">
        <f>SUM(J61:U61)</f>
        <v>0</v>
      </c>
      <c r="AE61" s="47">
        <v>24</v>
      </c>
      <c r="AF61" s="928"/>
      <c r="AG61" s="930"/>
      <c r="AH61" s="938"/>
      <c r="AI61" s="938"/>
      <c r="AJ61" s="938"/>
      <c r="AK61" s="945">
        <f>SUM(AH61:AJ62)</f>
        <v>0</v>
      </c>
      <c r="AL61" s="392"/>
      <c r="AM61" s="407"/>
      <c r="AN61" s="569"/>
      <c r="AO61" s="570"/>
      <c r="AP61" s="570"/>
      <c r="AQ61" s="570"/>
      <c r="AR61" s="570"/>
      <c r="AS61" s="570"/>
      <c r="AT61" s="570"/>
      <c r="AU61" s="570"/>
      <c r="AV61" s="570"/>
      <c r="AW61" s="570"/>
      <c r="AX61" s="570"/>
      <c r="AY61" s="570"/>
      <c r="AZ61" s="401">
        <f>SUM(AN61:AY61)</f>
        <v>0</v>
      </c>
      <c r="BI61" s="47">
        <v>24</v>
      </c>
      <c r="BJ61" s="928"/>
      <c r="BK61" s="930"/>
      <c r="BL61" s="938"/>
      <c r="BM61" s="938"/>
      <c r="BN61" s="938"/>
      <c r="BO61" s="945">
        <f>SUM(BL61:BN62)</f>
        <v>0</v>
      </c>
      <c r="BP61" s="392"/>
      <c r="BQ61" s="407"/>
      <c r="BR61" s="569"/>
      <c r="BS61" s="570"/>
      <c r="BT61" s="570"/>
      <c r="BU61" s="570"/>
      <c r="BV61" s="570"/>
      <c r="BW61" s="570"/>
      <c r="BX61" s="570"/>
      <c r="BY61" s="570"/>
      <c r="BZ61" s="570"/>
      <c r="CA61" s="570"/>
      <c r="CB61" s="570"/>
      <c r="CC61" s="570"/>
      <c r="CD61" s="401">
        <f>SUM(BR61:CC61)</f>
        <v>0</v>
      </c>
    </row>
    <row r="62" spans="1:82" ht="22.5" hidden="1" customHeight="1" outlineLevel="1">
      <c r="B62" s="929"/>
      <c r="C62" s="931"/>
      <c r="D62" s="939"/>
      <c r="E62" s="939"/>
      <c r="F62" s="939"/>
      <c r="G62" s="946"/>
      <c r="H62" s="393"/>
      <c r="I62" s="407"/>
      <c r="J62" s="388"/>
      <c r="K62" s="387"/>
      <c r="L62" s="387"/>
      <c r="M62" s="387"/>
      <c r="N62" s="387"/>
      <c r="O62" s="387"/>
      <c r="P62" s="387"/>
      <c r="Q62" s="387"/>
      <c r="R62" s="387"/>
      <c r="S62" s="387"/>
      <c r="T62" s="387"/>
      <c r="U62" s="387"/>
      <c r="V62" s="402"/>
      <c r="AF62" s="929"/>
      <c r="AG62" s="931"/>
      <c r="AH62" s="939"/>
      <c r="AI62" s="939"/>
      <c r="AJ62" s="939"/>
      <c r="AK62" s="946"/>
      <c r="AL62" s="393"/>
      <c r="AM62" s="407"/>
      <c r="AN62" s="388"/>
      <c r="AO62" s="387"/>
      <c r="AP62" s="387"/>
      <c r="AQ62" s="387"/>
      <c r="AR62" s="387"/>
      <c r="AS62" s="387"/>
      <c r="AT62" s="387"/>
      <c r="AU62" s="387"/>
      <c r="AV62" s="387"/>
      <c r="AW62" s="387"/>
      <c r="AX62" s="387"/>
      <c r="AY62" s="387"/>
      <c r="AZ62" s="402"/>
      <c r="BJ62" s="929"/>
      <c r="BK62" s="931"/>
      <c r="BL62" s="939"/>
      <c r="BM62" s="939"/>
      <c r="BN62" s="939"/>
      <c r="BO62" s="946"/>
      <c r="BP62" s="393"/>
      <c r="BQ62" s="407"/>
      <c r="BR62" s="388"/>
      <c r="BS62" s="387"/>
      <c r="BT62" s="387"/>
      <c r="BU62" s="387"/>
      <c r="BV62" s="387"/>
      <c r="BW62" s="387"/>
      <c r="BX62" s="387"/>
      <c r="BY62" s="387"/>
      <c r="BZ62" s="387"/>
      <c r="CA62" s="387"/>
      <c r="CB62" s="387"/>
      <c r="CC62" s="387"/>
      <c r="CD62" s="402"/>
    </row>
    <row r="63" spans="1:82" ht="22.5" hidden="1" customHeight="1" outlineLevel="1">
      <c r="A63" s="47">
        <v>25</v>
      </c>
      <c r="B63" s="928"/>
      <c r="C63" s="930"/>
      <c r="D63" s="938"/>
      <c r="E63" s="938"/>
      <c r="F63" s="938"/>
      <c r="G63" s="945">
        <f>SUM(D63:F64)</f>
        <v>0</v>
      </c>
      <c r="H63" s="392"/>
      <c r="I63" s="407"/>
      <c r="J63" s="569"/>
      <c r="K63" s="570"/>
      <c r="L63" s="570"/>
      <c r="M63" s="570"/>
      <c r="N63" s="570"/>
      <c r="O63" s="570"/>
      <c r="P63" s="570"/>
      <c r="Q63" s="570"/>
      <c r="R63" s="570"/>
      <c r="S63" s="570"/>
      <c r="T63" s="570"/>
      <c r="U63" s="570"/>
      <c r="V63" s="401">
        <f>SUM(J63:U63)</f>
        <v>0</v>
      </c>
      <c r="AE63" s="47">
        <v>25</v>
      </c>
      <c r="AF63" s="928"/>
      <c r="AG63" s="930"/>
      <c r="AH63" s="938"/>
      <c r="AI63" s="938"/>
      <c r="AJ63" s="938"/>
      <c r="AK63" s="945">
        <f>SUM(AH63:AJ64)</f>
        <v>0</v>
      </c>
      <c r="AL63" s="392"/>
      <c r="AM63" s="407"/>
      <c r="AN63" s="569"/>
      <c r="AO63" s="570"/>
      <c r="AP63" s="570"/>
      <c r="AQ63" s="570"/>
      <c r="AR63" s="570"/>
      <c r="AS63" s="570"/>
      <c r="AT63" s="570"/>
      <c r="AU63" s="570"/>
      <c r="AV63" s="570"/>
      <c r="AW63" s="570"/>
      <c r="AX63" s="570"/>
      <c r="AY63" s="570"/>
      <c r="AZ63" s="401">
        <f>SUM(AN63:AY63)</f>
        <v>0</v>
      </c>
      <c r="BI63" s="47">
        <v>25</v>
      </c>
      <c r="BJ63" s="928"/>
      <c r="BK63" s="930"/>
      <c r="BL63" s="938"/>
      <c r="BM63" s="938"/>
      <c r="BN63" s="938"/>
      <c r="BO63" s="945">
        <f>SUM(BL63:BN64)</f>
        <v>0</v>
      </c>
      <c r="BP63" s="392"/>
      <c r="BQ63" s="407"/>
      <c r="BR63" s="569"/>
      <c r="BS63" s="570"/>
      <c r="BT63" s="570"/>
      <c r="BU63" s="570"/>
      <c r="BV63" s="570"/>
      <c r="BW63" s="570"/>
      <c r="BX63" s="570"/>
      <c r="BY63" s="570"/>
      <c r="BZ63" s="570"/>
      <c r="CA63" s="570"/>
      <c r="CB63" s="570"/>
      <c r="CC63" s="570"/>
      <c r="CD63" s="401">
        <f>SUM(BR63:CC63)</f>
        <v>0</v>
      </c>
    </row>
    <row r="64" spans="1:82" ht="22.5" hidden="1" customHeight="1" outlineLevel="1">
      <c r="B64" s="929"/>
      <c r="C64" s="931"/>
      <c r="D64" s="939"/>
      <c r="E64" s="939"/>
      <c r="F64" s="939"/>
      <c r="G64" s="946"/>
      <c r="H64" s="393"/>
      <c r="I64" s="407"/>
      <c r="J64" s="388"/>
      <c r="K64" s="387"/>
      <c r="L64" s="387"/>
      <c r="M64" s="387"/>
      <c r="N64" s="387"/>
      <c r="O64" s="387"/>
      <c r="P64" s="387"/>
      <c r="Q64" s="387"/>
      <c r="R64" s="387"/>
      <c r="S64" s="387"/>
      <c r="T64" s="387"/>
      <c r="U64" s="387"/>
      <c r="V64" s="402"/>
      <c r="AF64" s="929"/>
      <c r="AG64" s="931"/>
      <c r="AH64" s="939"/>
      <c r="AI64" s="939"/>
      <c r="AJ64" s="939"/>
      <c r="AK64" s="946"/>
      <c r="AL64" s="393"/>
      <c r="AM64" s="407"/>
      <c r="AN64" s="388"/>
      <c r="AO64" s="387"/>
      <c r="AP64" s="387"/>
      <c r="AQ64" s="387"/>
      <c r="AR64" s="387"/>
      <c r="AS64" s="387"/>
      <c r="AT64" s="387"/>
      <c r="AU64" s="387"/>
      <c r="AV64" s="387"/>
      <c r="AW64" s="387"/>
      <c r="AX64" s="387"/>
      <c r="AY64" s="387"/>
      <c r="AZ64" s="402"/>
      <c r="BJ64" s="929"/>
      <c r="BK64" s="931"/>
      <c r="BL64" s="939"/>
      <c r="BM64" s="939"/>
      <c r="BN64" s="939"/>
      <c r="BO64" s="946"/>
      <c r="BP64" s="393"/>
      <c r="BQ64" s="407"/>
      <c r="BR64" s="388"/>
      <c r="BS64" s="387"/>
      <c r="BT64" s="387"/>
      <c r="BU64" s="387"/>
      <c r="BV64" s="387"/>
      <c r="BW64" s="387"/>
      <c r="BX64" s="387"/>
      <c r="BY64" s="387"/>
      <c r="BZ64" s="387"/>
      <c r="CA64" s="387"/>
      <c r="CB64" s="387"/>
      <c r="CC64" s="387"/>
      <c r="CD64" s="402"/>
    </row>
    <row r="65" spans="1:82" ht="22.5" hidden="1" customHeight="1" outlineLevel="1">
      <c r="A65" s="47">
        <v>26</v>
      </c>
      <c r="B65" s="928"/>
      <c r="C65" s="930"/>
      <c r="D65" s="938"/>
      <c r="E65" s="938"/>
      <c r="F65" s="938"/>
      <c r="G65" s="945">
        <f>SUM(D65:F66)</f>
        <v>0</v>
      </c>
      <c r="H65" s="392"/>
      <c r="I65" s="407"/>
      <c r="J65" s="569"/>
      <c r="K65" s="570"/>
      <c r="L65" s="570"/>
      <c r="M65" s="570"/>
      <c r="N65" s="570"/>
      <c r="O65" s="570"/>
      <c r="P65" s="570"/>
      <c r="Q65" s="570"/>
      <c r="R65" s="570"/>
      <c r="S65" s="570"/>
      <c r="T65" s="570"/>
      <c r="U65" s="570"/>
      <c r="V65" s="401">
        <f>SUM(J65:U65)</f>
        <v>0</v>
      </c>
      <c r="AE65" s="47">
        <v>26</v>
      </c>
      <c r="AF65" s="928"/>
      <c r="AG65" s="930"/>
      <c r="AH65" s="938"/>
      <c r="AI65" s="938"/>
      <c r="AJ65" s="938"/>
      <c r="AK65" s="945">
        <f>SUM(AH65:AJ66)</f>
        <v>0</v>
      </c>
      <c r="AL65" s="392"/>
      <c r="AM65" s="407"/>
      <c r="AN65" s="569"/>
      <c r="AO65" s="570"/>
      <c r="AP65" s="570"/>
      <c r="AQ65" s="570"/>
      <c r="AR65" s="570"/>
      <c r="AS65" s="570"/>
      <c r="AT65" s="570"/>
      <c r="AU65" s="570"/>
      <c r="AV65" s="570"/>
      <c r="AW65" s="570"/>
      <c r="AX65" s="570"/>
      <c r="AY65" s="570"/>
      <c r="AZ65" s="401">
        <f>SUM(AN65:AY65)</f>
        <v>0</v>
      </c>
      <c r="BI65" s="47">
        <v>26</v>
      </c>
      <c r="BJ65" s="928"/>
      <c r="BK65" s="930"/>
      <c r="BL65" s="938"/>
      <c r="BM65" s="938"/>
      <c r="BN65" s="938"/>
      <c r="BO65" s="945">
        <f>SUM(BL65:BN66)</f>
        <v>0</v>
      </c>
      <c r="BP65" s="392"/>
      <c r="BQ65" s="407"/>
      <c r="BR65" s="569"/>
      <c r="BS65" s="570"/>
      <c r="BT65" s="570"/>
      <c r="BU65" s="570"/>
      <c r="BV65" s="570"/>
      <c r="BW65" s="570"/>
      <c r="BX65" s="570"/>
      <c r="BY65" s="570"/>
      <c r="BZ65" s="570"/>
      <c r="CA65" s="570"/>
      <c r="CB65" s="570"/>
      <c r="CC65" s="570"/>
      <c r="CD65" s="401">
        <f>SUM(BR65:CC65)</f>
        <v>0</v>
      </c>
    </row>
    <row r="66" spans="1:82" ht="22.5" hidden="1" customHeight="1" outlineLevel="1">
      <c r="B66" s="929"/>
      <c r="C66" s="931"/>
      <c r="D66" s="939"/>
      <c r="E66" s="939"/>
      <c r="F66" s="939"/>
      <c r="G66" s="946"/>
      <c r="H66" s="393"/>
      <c r="I66" s="407"/>
      <c r="J66" s="388"/>
      <c r="K66" s="387"/>
      <c r="L66" s="387"/>
      <c r="M66" s="387"/>
      <c r="N66" s="387"/>
      <c r="O66" s="387"/>
      <c r="P66" s="387"/>
      <c r="Q66" s="387"/>
      <c r="R66" s="387"/>
      <c r="S66" s="387"/>
      <c r="T66" s="387"/>
      <c r="U66" s="387"/>
      <c r="V66" s="402"/>
      <c r="AF66" s="929"/>
      <c r="AG66" s="931"/>
      <c r="AH66" s="939"/>
      <c r="AI66" s="939"/>
      <c r="AJ66" s="939"/>
      <c r="AK66" s="946"/>
      <c r="AL66" s="393"/>
      <c r="AM66" s="407"/>
      <c r="AN66" s="388"/>
      <c r="AO66" s="387"/>
      <c r="AP66" s="387"/>
      <c r="AQ66" s="387"/>
      <c r="AR66" s="387"/>
      <c r="AS66" s="387"/>
      <c r="AT66" s="387"/>
      <c r="AU66" s="387"/>
      <c r="AV66" s="387"/>
      <c r="AW66" s="387"/>
      <c r="AX66" s="387"/>
      <c r="AY66" s="387"/>
      <c r="AZ66" s="402"/>
      <c r="BJ66" s="929"/>
      <c r="BK66" s="931"/>
      <c r="BL66" s="939"/>
      <c r="BM66" s="939"/>
      <c r="BN66" s="939"/>
      <c r="BO66" s="946"/>
      <c r="BP66" s="393"/>
      <c r="BQ66" s="407"/>
      <c r="BR66" s="388"/>
      <c r="BS66" s="387"/>
      <c r="BT66" s="387"/>
      <c r="BU66" s="387"/>
      <c r="BV66" s="387"/>
      <c r="BW66" s="387"/>
      <c r="BX66" s="387"/>
      <c r="BY66" s="387"/>
      <c r="BZ66" s="387"/>
      <c r="CA66" s="387"/>
      <c r="CB66" s="387"/>
      <c r="CC66" s="387"/>
      <c r="CD66" s="402"/>
    </row>
    <row r="67" spans="1:82" ht="22.5" hidden="1" customHeight="1" outlineLevel="1">
      <c r="A67" s="47">
        <v>27</v>
      </c>
      <c r="B67" s="928"/>
      <c r="C67" s="930"/>
      <c r="D67" s="938"/>
      <c r="E67" s="938"/>
      <c r="F67" s="938"/>
      <c r="G67" s="945">
        <f>SUM(D67:F68)</f>
        <v>0</v>
      </c>
      <c r="H67" s="392"/>
      <c r="I67" s="407"/>
      <c r="J67" s="569"/>
      <c r="K67" s="570"/>
      <c r="L67" s="570"/>
      <c r="M67" s="570"/>
      <c r="N67" s="570"/>
      <c r="O67" s="570"/>
      <c r="P67" s="570"/>
      <c r="Q67" s="570"/>
      <c r="R67" s="570"/>
      <c r="S67" s="570"/>
      <c r="T67" s="570"/>
      <c r="U67" s="570"/>
      <c r="V67" s="401">
        <f>SUM(J67:U67)</f>
        <v>0</v>
      </c>
      <c r="AE67" s="47">
        <v>27</v>
      </c>
      <c r="AF67" s="928"/>
      <c r="AG67" s="930"/>
      <c r="AH67" s="938"/>
      <c r="AI67" s="938"/>
      <c r="AJ67" s="938"/>
      <c r="AK67" s="945">
        <f>SUM(AH67:AJ68)</f>
        <v>0</v>
      </c>
      <c r="AL67" s="392"/>
      <c r="AM67" s="407"/>
      <c r="AN67" s="569"/>
      <c r="AO67" s="570"/>
      <c r="AP67" s="570"/>
      <c r="AQ67" s="570"/>
      <c r="AR67" s="570"/>
      <c r="AS67" s="570"/>
      <c r="AT67" s="570"/>
      <c r="AU67" s="570"/>
      <c r="AV67" s="570"/>
      <c r="AW67" s="570"/>
      <c r="AX67" s="570"/>
      <c r="AY67" s="570"/>
      <c r="AZ67" s="401">
        <f>SUM(AN67:AY67)</f>
        <v>0</v>
      </c>
      <c r="BI67" s="47">
        <v>27</v>
      </c>
      <c r="BJ67" s="928"/>
      <c r="BK67" s="930"/>
      <c r="BL67" s="938"/>
      <c r="BM67" s="938"/>
      <c r="BN67" s="938"/>
      <c r="BO67" s="945">
        <f>SUM(BL67:BN68)</f>
        <v>0</v>
      </c>
      <c r="BP67" s="392"/>
      <c r="BQ67" s="407"/>
      <c r="BR67" s="569"/>
      <c r="BS67" s="570"/>
      <c r="BT67" s="570"/>
      <c r="BU67" s="570"/>
      <c r="BV67" s="570"/>
      <c r="BW67" s="570"/>
      <c r="BX67" s="570"/>
      <c r="BY67" s="570"/>
      <c r="BZ67" s="570"/>
      <c r="CA67" s="570"/>
      <c r="CB67" s="570"/>
      <c r="CC67" s="570"/>
      <c r="CD67" s="401">
        <f>SUM(BR67:CC67)</f>
        <v>0</v>
      </c>
    </row>
    <row r="68" spans="1:82" ht="22.5" hidden="1" customHeight="1" outlineLevel="1">
      <c r="B68" s="929"/>
      <c r="C68" s="931"/>
      <c r="D68" s="939"/>
      <c r="E68" s="939"/>
      <c r="F68" s="939"/>
      <c r="G68" s="946"/>
      <c r="H68" s="393"/>
      <c r="I68" s="407"/>
      <c r="J68" s="388"/>
      <c r="K68" s="387"/>
      <c r="L68" s="387"/>
      <c r="M68" s="387"/>
      <c r="N68" s="387"/>
      <c r="O68" s="387"/>
      <c r="P68" s="387"/>
      <c r="Q68" s="387"/>
      <c r="R68" s="387"/>
      <c r="S68" s="387"/>
      <c r="T68" s="387"/>
      <c r="U68" s="387"/>
      <c r="V68" s="402"/>
      <c r="AF68" s="929"/>
      <c r="AG68" s="931"/>
      <c r="AH68" s="939"/>
      <c r="AI68" s="939"/>
      <c r="AJ68" s="939"/>
      <c r="AK68" s="946"/>
      <c r="AL68" s="393"/>
      <c r="AM68" s="407"/>
      <c r="AN68" s="388"/>
      <c r="AO68" s="387"/>
      <c r="AP68" s="387"/>
      <c r="AQ68" s="387"/>
      <c r="AR68" s="387"/>
      <c r="AS68" s="387"/>
      <c r="AT68" s="387"/>
      <c r="AU68" s="387"/>
      <c r="AV68" s="387"/>
      <c r="AW68" s="387"/>
      <c r="AX68" s="387"/>
      <c r="AY68" s="387"/>
      <c r="AZ68" s="402"/>
      <c r="BJ68" s="929"/>
      <c r="BK68" s="931"/>
      <c r="BL68" s="939"/>
      <c r="BM68" s="939"/>
      <c r="BN68" s="939"/>
      <c r="BO68" s="946"/>
      <c r="BP68" s="393"/>
      <c r="BQ68" s="407"/>
      <c r="BR68" s="388"/>
      <c r="BS68" s="387"/>
      <c r="BT68" s="387"/>
      <c r="BU68" s="387"/>
      <c r="BV68" s="387"/>
      <c r="BW68" s="387"/>
      <c r="BX68" s="387"/>
      <c r="BY68" s="387"/>
      <c r="BZ68" s="387"/>
      <c r="CA68" s="387"/>
      <c r="CB68" s="387"/>
      <c r="CC68" s="387"/>
      <c r="CD68" s="402"/>
    </row>
    <row r="69" spans="1:82" ht="22.5" hidden="1" customHeight="1" outlineLevel="1">
      <c r="A69" s="47">
        <v>28</v>
      </c>
      <c r="B69" s="928"/>
      <c r="C69" s="930"/>
      <c r="D69" s="938"/>
      <c r="E69" s="938"/>
      <c r="F69" s="938"/>
      <c r="G69" s="945">
        <f>SUM(D69:F70)</f>
        <v>0</v>
      </c>
      <c r="H69" s="392"/>
      <c r="I69" s="407"/>
      <c r="J69" s="569"/>
      <c r="K69" s="570"/>
      <c r="L69" s="570"/>
      <c r="M69" s="570"/>
      <c r="N69" s="570"/>
      <c r="O69" s="570"/>
      <c r="P69" s="570"/>
      <c r="Q69" s="570"/>
      <c r="R69" s="570"/>
      <c r="S69" s="570"/>
      <c r="T69" s="570"/>
      <c r="U69" s="570"/>
      <c r="V69" s="401">
        <f>SUM(J69:U69)</f>
        <v>0</v>
      </c>
      <c r="AE69" s="47">
        <v>28</v>
      </c>
      <c r="AF69" s="928"/>
      <c r="AG69" s="930"/>
      <c r="AH69" s="938"/>
      <c r="AI69" s="938"/>
      <c r="AJ69" s="938"/>
      <c r="AK69" s="945">
        <f>SUM(AH69:AJ70)</f>
        <v>0</v>
      </c>
      <c r="AL69" s="392"/>
      <c r="AM69" s="407"/>
      <c r="AN69" s="569"/>
      <c r="AO69" s="570"/>
      <c r="AP69" s="570"/>
      <c r="AQ69" s="570"/>
      <c r="AR69" s="570"/>
      <c r="AS69" s="570"/>
      <c r="AT69" s="570"/>
      <c r="AU69" s="570"/>
      <c r="AV69" s="570"/>
      <c r="AW69" s="570"/>
      <c r="AX69" s="570"/>
      <c r="AY69" s="570"/>
      <c r="AZ69" s="401">
        <f>SUM(AN69:AY69)</f>
        <v>0</v>
      </c>
      <c r="BI69" s="47">
        <v>28</v>
      </c>
      <c r="BJ69" s="928"/>
      <c r="BK69" s="930"/>
      <c r="BL69" s="938"/>
      <c r="BM69" s="938"/>
      <c r="BN69" s="938"/>
      <c r="BO69" s="945">
        <f>SUM(BL69:BN70)</f>
        <v>0</v>
      </c>
      <c r="BP69" s="392"/>
      <c r="BQ69" s="407"/>
      <c r="BR69" s="569"/>
      <c r="BS69" s="570"/>
      <c r="BT69" s="570"/>
      <c r="BU69" s="570"/>
      <c r="BV69" s="570"/>
      <c r="BW69" s="570"/>
      <c r="BX69" s="570"/>
      <c r="BY69" s="570"/>
      <c r="BZ69" s="570"/>
      <c r="CA69" s="570"/>
      <c r="CB69" s="570"/>
      <c r="CC69" s="570"/>
      <c r="CD69" s="401">
        <f>SUM(BR69:CC69)</f>
        <v>0</v>
      </c>
    </row>
    <row r="70" spans="1:82" ht="22.5" hidden="1" customHeight="1" outlineLevel="1">
      <c r="B70" s="929"/>
      <c r="C70" s="931"/>
      <c r="D70" s="939"/>
      <c r="E70" s="939"/>
      <c r="F70" s="939"/>
      <c r="G70" s="946"/>
      <c r="H70" s="393"/>
      <c r="I70" s="407"/>
      <c r="J70" s="388"/>
      <c r="K70" s="387"/>
      <c r="L70" s="387"/>
      <c r="M70" s="387"/>
      <c r="N70" s="387"/>
      <c r="O70" s="387"/>
      <c r="P70" s="387"/>
      <c r="Q70" s="387"/>
      <c r="R70" s="387"/>
      <c r="S70" s="387"/>
      <c r="T70" s="387"/>
      <c r="U70" s="387"/>
      <c r="V70" s="402"/>
      <c r="AF70" s="929"/>
      <c r="AG70" s="931"/>
      <c r="AH70" s="939"/>
      <c r="AI70" s="939"/>
      <c r="AJ70" s="939"/>
      <c r="AK70" s="946"/>
      <c r="AL70" s="393"/>
      <c r="AM70" s="407"/>
      <c r="AN70" s="388"/>
      <c r="AO70" s="387"/>
      <c r="AP70" s="387"/>
      <c r="AQ70" s="387"/>
      <c r="AR70" s="387"/>
      <c r="AS70" s="387"/>
      <c r="AT70" s="387"/>
      <c r="AU70" s="387"/>
      <c r="AV70" s="387"/>
      <c r="AW70" s="387"/>
      <c r="AX70" s="387"/>
      <c r="AY70" s="387"/>
      <c r="AZ70" s="402"/>
      <c r="BJ70" s="929"/>
      <c r="BK70" s="931"/>
      <c r="BL70" s="939"/>
      <c r="BM70" s="939"/>
      <c r="BN70" s="939"/>
      <c r="BO70" s="946"/>
      <c r="BP70" s="393"/>
      <c r="BQ70" s="407"/>
      <c r="BR70" s="388"/>
      <c r="BS70" s="387"/>
      <c r="BT70" s="387"/>
      <c r="BU70" s="387"/>
      <c r="BV70" s="387"/>
      <c r="BW70" s="387"/>
      <c r="BX70" s="387"/>
      <c r="BY70" s="387"/>
      <c r="BZ70" s="387"/>
      <c r="CA70" s="387"/>
      <c r="CB70" s="387"/>
      <c r="CC70" s="387"/>
      <c r="CD70" s="402"/>
    </row>
    <row r="71" spans="1:82" ht="22.5" hidden="1" customHeight="1" outlineLevel="1">
      <c r="A71" s="47">
        <v>29</v>
      </c>
      <c r="B71" s="928"/>
      <c r="C71" s="930"/>
      <c r="D71" s="938"/>
      <c r="E71" s="938"/>
      <c r="F71" s="938"/>
      <c r="G71" s="945">
        <f>SUM(D71:F72)</f>
        <v>0</v>
      </c>
      <c r="H71" s="392"/>
      <c r="I71" s="407"/>
      <c r="J71" s="569"/>
      <c r="K71" s="570"/>
      <c r="L71" s="570"/>
      <c r="M71" s="570"/>
      <c r="N71" s="570"/>
      <c r="O71" s="570"/>
      <c r="P71" s="570"/>
      <c r="Q71" s="570"/>
      <c r="R71" s="570"/>
      <c r="S71" s="570"/>
      <c r="T71" s="570"/>
      <c r="U71" s="570"/>
      <c r="V71" s="401">
        <f>SUM(J71:U71)</f>
        <v>0</v>
      </c>
      <c r="AE71" s="47">
        <v>29</v>
      </c>
      <c r="AF71" s="928"/>
      <c r="AG71" s="930"/>
      <c r="AH71" s="938"/>
      <c r="AI71" s="938"/>
      <c r="AJ71" s="938"/>
      <c r="AK71" s="945">
        <f>SUM(AH71:AJ72)</f>
        <v>0</v>
      </c>
      <c r="AL71" s="392"/>
      <c r="AM71" s="407"/>
      <c r="AN71" s="569"/>
      <c r="AO71" s="570"/>
      <c r="AP71" s="570"/>
      <c r="AQ71" s="570"/>
      <c r="AR71" s="570"/>
      <c r="AS71" s="570"/>
      <c r="AT71" s="570"/>
      <c r="AU71" s="570"/>
      <c r="AV71" s="570"/>
      <c r="AW71" s="570"/>
      <c r="AX71" s="570"/>
      <c r="AY71" s="570"/>
      <c r="AZ71" s="401">
        <f>SUM(AN71:AY71)</f>
        <v>0</v>
      </c>
      <c r="BI71" s="47">
        <v>29</v>
      </c>
      <c r="BJ71" s="928"/>
      <c r="BK71" s="930"/>
      <c r="BL71" s="938"/>
      <c r="BM71" s="938"/>
      <c r="BN71" s="938"/>
      <c r="BO71" s="945">
        <f>SUM(BL71:BN72)</f>
        <v>0</v>
      </c>
      <c r="BP71" s="392"/>
      <c r="BQ71" s="407"/>
      <c r="BR71" s="569"/>
      <c r="BS71" s="570"/>
      <c r="BT71" s="570"/>
      <c r="BU71" s="570"/>
      <c r="BV71" s="570"/>
      <c r="BW71" s="570"/>
      <c r="BX71" s="570"/>
      <c r="BY71" s="570"/>
      <c r="BZ71" s="570"/>
      <c r="CA71" s="570"/>
      <c r="CB71" s="570"/>
      <c r="CC71" s="570"/>
      <c r="CD71" s="401">
        <f>SUM(BR71:CC71)</f>
        <v>0</v>
      </c>
    </row>
    <row r="72" spans="1:82" ht="22.5" hidden="1" customHeight="1" outlineLevel="1">
      <c r="B72" s="929"/>
      <c r="C72" s="931"/>
      <c r="D72" s="939"/>
      <c r="E72" s="939"/>
      <c r="F72" s="939"/>
      <c r="G72" s="946"/>
      <c r="H72" s="393"/>
      <c r="I72" s="407"/>
      <c r="J72" s="388"/>
      <c r="K72" s="387"/>
      <c r="L72" s="387"/>
      <c r="M72" s="387"/>
      <c r="N72" s="387"/>
      <c r="O72" s="387"/>
      <c r="P72" s="387"/>
      <c r="Q72" s="387"/>
      <c r="R72" s="387"/>
      <c r="S72" s="387"/>
      <c r="T72" s="387"/>
      <c r="U72" s="387"/>
      <c r="V72" s="402"/>
      <c r="AF72" s="929"/>
      <c r="AG72" s="931"/>
      <c r="AH72" s="939"/>
      <c r="AI72" s="939"/>
      <c r="AJ72" s="939"/>
      <c r="AK72" s="946"/>
      <c r="AL72" s="393"/>
      <c r="AM72" s="407"/>
      <c r="AN72" s="388"/>
      <c r="AO72" s="387"/>
      <c r="AP72" s="387"/>
      <c r="AQ72" s="387"/>
      <c r="AR72" s="387"/>
      <c r="AS72" s="387"/>
      <c r="AT72" s="387"/>
      <c r="AU72" s="387"/>
      <c r="AV72" s="387"/>
      <c r="AW72" s="387"/>
      <c r="AX72" s="387"/>
      <c r="AY72" s="387"/>
      <c r="AZ72" s="402"/>
      <c r="BJ72" s="929"/>
      <c r="BK72" s="931"/>
      <c r="BL72" s="939"/>
      <c r="BM72" s="939"/>
      <c r="BN72" s="939"/>
      <c r="BO72" s="946"/>
      <c r="BP72" s="393"/>
      <c r="BQ72" s="407"/>
      <c r="BR72" s="388"/>
      <c r="BS72" s="387"/>
      <c r="BT72" s="387"/>
      <c r="BU72" s="387"/>
      <c r="BV72" s="387"/>
      <c r="BW72" s="387"/>
      <c r="BX72" s="387"/>
      <c r="BY72" s="387"/>
      <c r="BZ72" s="387"/>
      <c r="CA72" s="387"/>
      <c r="CB72" s="387"/>
      <c r="CC72" s="387"/>
      <c r="CD72" s="402"/>
    </row>
    <row r="73" spans="1:82" ht="22.5" hidden="1" customHeight="1" outlineLevel="1">
      <c r="A73" s="47">
        <v>30</v>
      </c>
      <c r="B73" s="928"/>
      <c r="C73" s="930"/>
      <c r="D73" s="957"/>
      <c r="E73" s="957"/>
      <c r="F73" s="957"/>
      <c r="G73" s="956">
        <f>SUM(D73:F74)</f>
        <v>0</v>
      </c>
      <c r="H73" s="392"/>
      <c r="I73" s="407"/>
      <c r="J73" s="569"/>
      <c r="K73" s="570"/>
      <c r="L73" s="570"/>
      <c r="M73" s="570"/>
      <c r="N73" s="570"/>
      <c r="O73" s="570"/>
      <c r="P73" s="570"/>
      <c r="Q73" s="570"/>
      <c r="R73" s="570"/>
      <c r="S73" s="570"/>
      <c r="T73" s="570"/>
      <c r="U73" s="570"/>
      <c r="V73" s="401">
        <f>SUM(J73:U73)</f>
        <v>0</v>
      </c>
      <c r="AE73" s="47">
        <v>30</v>
      </c>
      <c r="AF73" s="928"/>
      <c r="AG73" s="930"/>
      <c r="AH73" s="957"/>
      <c r="AI73" s="957"/>
      <c r="AJ73" s="957"/>
      <c r="AK73" s="956">
        <f>SUM(AH73:AJ74)</f>
        <v>0</v>
      </c>
      <c r="AL73" s="392"/>
      <c r="AM73" s="407"/>
      <c r="AN73" s="569"/>
      <c r="AO73" s="570"/>
      <c r="AP73" s="570"/>
      <c r="AQ73" s="570"/>
      <c r="AR73" s="570"/>
      <c r="AS73" s="570"/>
      <c r="AT73" s="570"/>
      <c r="AU73" s="570"/>
      <c r="AV73" s="570"/>
      <c r="AW73" s="570"/>
      <c r="AX73" s="570"/>
      <c r="AY73" s="570"/>
      <c r="AZ73" s="401">
        <f>SUM(AN73:AY73)</f>
        <v>0</v>
      </c>
      <c r="BI73" s="47">
        <v>30</v>
      </c>
      <c r="BJ73" s="928"/>
      <c r="BK73" s="930"/>
      <c r="BL73" s="957"/>
      <c r="BM73" s="957"/>
      <c r="BN73" s="957"/>
      <c r="BO73" s="956">
        <f>SUM(BL73:BN74)</f>
        <v>0</v>
      </c>
      <c r="BP73" s="392"/>
      <c r="BQ73" s="407"/>
      <c r="BR73" s="569"/>
      <c r="BS73" s="570"/>
      <c r="BT73" s="570"/>
      <c r="BU73" s="570"/>
      <c r="BV73" s="570"/>
      <c r="BW73" s="570"/>
      <c r="BX73" s="570"/>
      <c r="BY73" s="570"/>
      <c r="BZ73" s="570"/>
      <c r="CA73" s="570"/>
      <c r="CB73" s="570"/>
      <c r="CC73" s="570"/>
      <c r="CD73" s="401">
        <f>SUM(BR73:CC73)</f>
        <v>0</v>
      </c>
    </row>
    <row r="74" spans="1:82" ht="22.5" hidden="1" customHeight="1" outlineLevel="1">
      <c r="B74" s="929"/>
      <c r="C74" s="931"/>
      <c r="D74" s="939"/>
      <c r="E74" s="939"/>
      <c r="F74" s="939"/>
      <c r="G74" s="946"/>
      <c r="H74" s="393"/>
      <c r="I74" s="407"/>
      <c r="J74" s="388"/>
      <c r="K74" s="387"/>
      <c r="L74" s="387"/>
      <c r="M74" s="387"/>
      <c r="N74" s="387"/>
      <c r="O74" s="387"/>
      <c r="P74" s="387"/>
      <c r="Q74" s="387"/>
      <c r="R74" s="387"/>
      <c r="S74" s="387"/>
      <c r="T74" s="387"/>
      <c r="U74" s="387"/>
      <c r="V74" s="402"/>
      <c r="AF74" s="929"/>
      <c r="AG74" s="931"/>
      <c r="AH74" s="939"/>
      <c r="AI74" s="939"/>
      <c r="AJ74" s="939"/>
      <c r="AK74" s="946"/>
      <c r="AL74" s="393"/>
      <c r="AM74" s="407"/>
      <c r="AN74" s="388"/>
      <c r="AO74" s="387"/>
      <c r="AP74" s="387"/>
      <c r="AQ74" s="387"/>
      <c r="AR74" s="387"/>
      <c r="AS74" s="387"/>
      <c r="AT74" s="387"/>
      <c r="AU74" s="387"/>
      <c r="AV74" s="387"/>
      <c r="AW74" s="387"/>
      <c r="AX74" s="387"/>
      <c r="AY74" s="387"/>
      <c r="AZ74" s="402"/>
      <c r="BJ74" s="929"/>
      <c r="BK74" s="931"/>
      <c r="BL74" s="939"/>
      <c r="BM74" s="939"/>
      <c r="BN74" s="939"/>
      <c r="BO74" s="946"/>
      <c r="BP74" s="393"/>
      <c r="BQ74" s="407"/>
      <c r="BR74" s="388"/>
      <c r="BS74" s="387"/>
      <c r="BT74" s="387"/>
      <c r="BU74" s="387"/>
      <c r="BV74" s="387"/>
      <c r="BW74" s="387"/>
      <c r="BX74" s="387"/>
      <c r="BY74" s="387"/>
      <c r="BZ74" s="387"/>
      <c r="CA74" s="387"/>
      <c r="CB74" s="387"/>
      <c r="CC74" s="387"/>
      <c r="CD74" s="402"/>
    </row>
    <row r="75" spans="1:82" ht="22.5" hidden="1" customHeight="1" outlineLevel="1">
      <c r="A75" s="47">
        <v>31</v>
      </c>
      <c r="B75" s="928"/>
      <c r="C75" s="930"/>
      <c r="D75" s="938"/>
      <c r="E75" s="938"/>
      <c r="F75" s="938"/>
      <c r="G75" s="945">
        <f>SUM(D75:F76)</f>
        <v>0</v>
      </c>
      <c r="H75" s="392"/>
      <c r="I75" s="407"/>
      <c r="J75" s="569"/>
      <c r="K75" s="570"/>
      <c r="L75" s="570"/>
      <c r="M75" s="570"/>
      <c r="N75" s="570"/>
      <c r="O75" s="570"/>
      <c r="P75" s="570"/>
      <c r="Q75" s="570"/>
      <c r="R75" s="570"/>
      <c r="S75" s="570"/>
      <c r="T75" s="570"/>
      <c r="U75" s="570"/>
      <c r="V75" s="401">
        <f>SUM(J75:U75)</f>
        <v>0</v>
      </c>
      <c r="AE75" s="47">
        <v>31</v>
      </c>
      <c r="AF75" s="928"/>
      <c r="AG75" s="930"/>
      <c r="AH75" s="938"/>
      <c r="AI75" s="938"/>
      <c r="AJ75" s="938"/>
      <c r="AK75" s="945">
        <f>SUM(AH75:AJ76)</f>
        <v>0</v>
      </c>
      <c r="AL75" s="392"/>
      <c r="AM75" s="407"/>
      <c r="AN75" s="569"/>
      <c r="AO75" s="570"/>
      <c r="AP75" s="570"/>
      <c r="AQ75" s="570"/>
      <c r="AR75" s="570"/>
      <c r="AS75" s="570"/>
      <c r="AT75" s="570"/>
      <c r="AU75" s="570"/>
      <c r="AV75" s="570"/>
      <c r="AW75" s="570"/>
      <c r="AX75" s="570"/>
      <c r="AY75" s="570"/>
      <c r="AZ75" s="401">
        <f>SUM(AN75:AY75)</f>
        <v>0</v>
      </c>
      <c r="BI75" s="47">
        <v>31</v>
      </c>
      <c r="BJ75" s="928"/>
      <c r="BK75" s="930"/>
      <c r="BL75" s="938"/>
      <c r="BM75" s="938"/>
      <c r="BN75" s="938"/>
      <c r="BO75" s="945">
        <f>SUM(BL75:BN76)</f>
        <v>0</v>
      </c>
      <c r="BP75" s="392"/>
      <c r="BQ75" s="407"/>
      <c r="BR75" s="569"/>
      <c r="BS75" s="570"/>
      <c r="BT75" s="570"/>
      <c r="BU75" s="570"/>
      <c r="BV75" s="570"/>
      <c r="BW75" s="570"/>
      <c r="BX75" s="570"/>
      <c r="BY75" s="570"/>
      <c r="BZ75" s="570"/>
      <c r="CA75" s="570"/>
      <c r="CB75" s="570"/>
      <c r="CC75" s="570"/>
      <c r="CD75" s="401">
        <f>SUM(BR75:CC75)</f>
        <v>0</v>
      </c>
    </row>
    <row r="76" spans="1:82" ht="22.5" hidden="1" customHeight="1" outlineLevel="1">
      <c r="B76" s="929"/>
      <c r="C76" s="931"/>
      <c r="D76" s="939"/>
      <c r="E76" s="939"/>
      <c r="F76" s="939"/>
      <c r="G76" s="946"/>
      <c r="H76" s="393"/>
      <c r="I76" s="407"/>
      <c r="J76" s="388"/>
      <c r="K76" s="387"/>
      <c r="L76" s="387"/>
      <c r="M76" s="387"/>
      <c r="N76" s="387"/>
      <c r="O76" s="387"/>
      <c r="P76" s="387"/>
      <c r="Q76" s="387"/>
      <c r="R76" s="387"/>
      <c r="S76" s="387"/>
      <c r="T76" s="387"/>
      <c r="U76" s="387"/>
      <c r="V76" s="402"/>
      <c r="AF76" s="929"/>
      <c r="AG76" s="931"/>
      <c r="AH76" s="939"/>
      <c r="AI76" s="939"/>
      <c r="AJ76" s="939"/>
      <c r="AK76" s="946"/>
      <c r="AL76" s="393"/>
      <c r="AM76" s="407"/>
      <c r="AN76" s="388"/>
      <c r="AO76" s="387"/>
      <c r="AP76" s="387"/>
      <c r="AQ76" s="387"/>
      <c r="AR76" s="387"/>
      <c r="AS76" s="387"/>
      <c r="AT76" s="387"/>
      <c r="AU76" s="387"/>
      <c r="AV76" s="387"/>
      <c r="AW76" s="387"/>
      <c r="AX76" s="387"/>
      <c r="AY76" s="387"/>
      <c r="AZ76" s="402"/>
      <c r="BJ76" s="929"/>
      <c r="BK76" s="931"/>
      <c r="BL76" s="939"/>
      <c r="BM76" s="939"/>
      <c r="BN76" s="939"/>
      <c r="BO76" s="946"/>
      <c r="BP76" s="393"/>
      <c r="BQ76" s="407"/>
      <c r="BR76" s="388"/>
      <c r="BS76" s="387"/>
      <c r="BT76" s="387"/>
      <c r="BU76" s="387"/>
      <c r="BV76" s="387"/>
      <c r="BW76" s="387"/>
      <c r="BX76" s="387"/>
      <c r="BY76" s="387"/>
      <c r="BZ76" s="387"/>
      <c r="CA76" s="387"/>
      <c r="CB76" s="387"/>
      <c r="CC76" s="387"/>
      <c r="CD76" s="402"/>
    </row>
    <row r="77" spans="1:82" ht="22.5" hidden="1" customHeight="1" outlineLevel="1">
      <c r="A77" s="47">
        <v>32</v>
      </c>
      <c r="B77" s="928"/>
      <c r="C77" s="930"/>
      <c r="D77" s="938"/>
      <c r="E77" s="938"/>
      <c r="F77" s="938"/>
      <c r="G77" s="945">
        <f>SUM(D77:F78)</f>
        <v>0</v>
      </c>
      <c r="H77" s="392"/>
      <c r="I77" s="407"/>
      <c r="J77" s="569"/>
      <c r="K77" s="570"/>
      <c r="L77" s="570"/>
      <c r="M77" s="570"/>
      <c r="N77" s="570"/>
      <c r="O77" s="570"/>
      <c r="P77" s="570"/>
      <c r="Q77" s="570"/>
      <c r="R77" s="570"/>
      <c r="S77" s="570"/>
      <c r="T77" s="570"/>
      <c r="U77" s="570"/>
      <c r="V77" s="401">
        <f>SUM(J77:U77)</f>
        <v>0</v>
      </c>
      <c r="AE77" s="47">
        <v>32</v>
      </c>
      <c r="AF77" s="928"/>
      <c r="AG77" s="930"/>
      <c r="AH77" s="938"/>
      <c r="AI77" s="938"/>
      <c r="AJ77" s="938"/>
      <c r="AK77" s="945">
        <f>SUM(AH77:AJ78)</f>
        <v>0</v>
      </c>
      <c r="AL77" s="392"/>
      <c r="AM77" s="407"/>
      <c r="AN77" s="569"/>
      <c r="AO77" s="570"/>
      <c r="AP77" s="570"/>
      <c r="AQ77" s="570"/>
      <c r="AR77" s="570"/>
      <c r="AS77" s="570"/>
      <c r="AT77" s="570"/>
      <c r="AU77" s="570"/>
      <c r="AV77" s="570"/>
      <c r="AW77" s="570"/>
      <c r="AX77" s="570"/>
      <c r="AY77" s="570"/>
      <c r="AZ77" s="401">
        <f>SUM(AN77:AY77)</f>
        <v>0</v>
      </c>
      <c r="BI77" s="47">
        <v>32</v>
      </c>
      <c r="BJ77" s="928"/>
      <c r="BK77" s="930"/>
      <c r="BL77" s="938"/>
      <c r="BM77" s="938"/>
      <c r="BN77" s="938"/>
      <c r="BO77" s="945">
        <f>SUM(BL77:BN78)</f>
        <v>0</v>
      </c>
      <c r="BP77" s="392"/>
      <c r="BQ77" s="407"/>
      <c r="BR77" s="569"/>
      <c r="BS77" s="570"/>
      <c r="BT77" s="570"/>
      <c r="BU77" s="570"/>
      <c r="BV77" s="570"/>
      <c r="BW77" s="570"/>
      <c r="BX77" s="570"/>
      <c r="BY77" s="570"/>
      <c r="BZ77" s="570"/>
      <c r="CA77" s="570"/>
      <c r="CB77" s="570"/>
      <c r="CC77" s="570"/>
      <c r="CD77" s="401">
        <f>SUM(BR77:CC77)</f>
        <v>0</v>
      </c>
    </row>
    <row r="78" spans="1:82" ht="22.5" hidden="1" customHeight="1" outlineLevel="1">
      <c r="B78" s="929"/>
      <c r="C78" s="931"/>
      <c r="D78" s="939"/>
      <c r="E78" s="939"/>
      <c r="F78" s="939"/>
      <c r="G78" s="946"/>
      <c r="H78" s="393"/>
      <c r="I78" s="407"/>
      <c r="J78" s="388"/>
      <c r="K78" s="387"/>
      <c r="L78" s="387"/>
      <c r="M78" s="387"/>
      <c r="N78" s="387"/>
      <c r="O78" s="387"/>
      <c r="P78" s="387"/>
      <c r="Q78" s="387"/>
      <c r="R78" s="387"/>
      <c r="S78" s="387"/>
      <c r="T78" s="387"/>
      <c r="U78" s="387"/>
      <c r="V78" s="402"/>
      <c r="AF78" s="929"/>
      <c r="AG78" s="931"/>
      <c r="AH78" s="939"/>
      <c r="AI78" s="939"/>
      <c r="AJ78" s="939"/>
      <c r="AK78" s="946"/>
      <c r="AL78" s="393"/>
      <c r="AM78" s="407"/>
      <c r="AN78" s="388"/>
      <c r="AO78" s="387"/>
      <c r="AP78" s="387"/>
      <c r="AQ78" s="387"/>
      <c r="AR78" s="387"/>
      <c r="AS78" s="387"/>
      <c r="AT78" s="387"/>
      <c r="AU78" s="387"/>
      <c r="AV78" s="387"/>
      <c r="AW78" s="387"/>
      <c r="AX78" s="387"/>
      <c r="AY78" s="387"/>
      <c r="AZ78" s="402"/>
      <c r="BJ78" s="929"/>
      <c r="BK78" s="931"/>
      <c r="BL78" s="939"/>
      <c r="BM78" s="939"/>
      <c r="BN78" s="939"/>
      <c r="BO78" s="946"/>
      <c r="BP78" s="393"/>
      <c r="BQ78" s="407"/>
      <c r="BR78" s="388"/>
      <c r="BS78" s="387"/>
      <c r="BT78" s="387"/>
      <c r="BU78" s="387"/>
      <c r="BV78" s="387"/>
      <c r="BW78" s="387"/>
      <c r="BX78" s="387"/>
      <c r="BY78" s="387"/>
      <c r="BZ78" s="387"/>
      <c r="CA78" s="387"/>
      <c r="CB78" s="387"/>
      <c r="CC78" s="387"/>
      <c r="CD78" s="402"/>
    </row>
    <row r="79" spans="1:82" ht="22.5" hidden="1" customHeight="1" outlineLevel="1">
      <c r="A79" s="47">
        <v>33</v>
      </c>
      <c r="B79" s="928"/>
      <c r="C79" s="930"/>
      <c r="D79" s="938"/>
      <c r="E79" s="938"/>
      <c r="F79" s="938"/>
      <c r="G79" s="945">
        <f>SUM(D79:F80)</f>
        <v>0</v>
      </c>
      <c r="H79" s="392"/>
      <c r="I79" s="407"/>
      <c r="J79" s="569"/>
      <c r="K79" s="570"/>
      <c r="L79" s="570"/>
      <c r="M79" s="570"/>
      <c r="N79" s="570"/>
      <c r="O79" s="570"/>
      <c r="P79" s="570"/>
      <c r="Q79" s="570"/>
      <c r="R79" s="570"/>
      <c r="S79" s="570"/>
      <c r="T79" s="570"/>
      <c r="U79" s="570"/>
      <c r="V79" s="401">
        <f>SUM(J79:U79)</f>
        <v>0</v>
      </c>
      <c r="AE79" s="47">
        <v>33</v>
      </c>
      <c r="AF79" s="928"/>
      <c r="AG79" s="930"/>
      <c r="AH79" s="938"/>
      <c r="AI79" s="938"/>
      <c r="AJ79" s="938"/>
      <c r="AK79" s="945">
        <f>SUM(AH79:AJ80)</f>
        <v>0</v>
      </c>
      <c r="AL79" s="392"/>
      <c r="AM79" s="407"/>
      <c r="AN79" s="569"/>
      <c r="AO79" s="570"/>
      <c r="AP79" s="570"/>
      <c r="AQ79" s="570"/>
      <c r="AR79" s="570"/>
      <c r="AS79" s="570"/>
      <c r="AT79" s="570"/>
      <c r="AU79" s="570"/>
      <c r="AV79" s="570"/>
      <c r="AW79" s="570"/>
      <c r="AX79" s="570"/>
      <c r="AY79" s="570"/>
      <c r="AZ79" s="401">
        <f>SUM(AN79:AY79)</f>
        <v>0</v>
      </c>
      <c r="BI79" s="47">
        <v>33</v>
      </c>
      <c r="BJ79" s="928"/>
      <c r="BK79" s="930"/>
      <c r="BL79" s="938"/>
      <c r="BM79" s="938"/>
      <c r="BN79" s="938"/>
      <c r="BO79" s="945">
        <f>SUM(BL79:BN80)</f>
        <v>0</v>
      </c>
      <c r="BP79" s="392"/>
      <c r="BQ79" s="407"/>
      <c r="BR79" s="569"/>
      <c r="BS79" s="570"/>
      <c r="BT79" s="570"/>
      <c r="BU79" s="570"/>
      <c r="BV79" s="570"/>
      <c r="BW79" s="570"/>
      <c r="BX79" s="570"/>
      <c r="BY79" s="570"/>
      <c r="BZ79" s="570"/>
      <c r="CA79" s="570"/>
      <c r="CB79" s="570"/>
      <c r="CC79" s="570"/>
      <c r="CD79" s="401">
        <f>SUM(BR79:CC79)</f>
        <v>0</v>
      </c>
    </row>
    <row r="80" spans="1:82" ht="22.5" hidden="1" customHeight="1" outlineLevel="1">
      <c r="B80" s="929"/>
      <c r="C80" s="931"/>
      <c r="D80" s="939"/>
      <c r="E80" s="939"/>
      <c r="F80" s="939"/>
      <c r="G80" s="946"/>
      <c r="H80" s="393"/>
      <c r="I80" s="407"/>
      <c r="J80" s="388"/>
      <c r="K80" s="387"/>
      <c r="L80" s="387"/>
      <c r="M80" s="387"/>
      <c r="N80" s="387"/>
      <c r="O80" s="387"/>
      <c r="P80" s="387"/>
      <c r="Q80" s="387"/>
      <c r="R80" s="387"/>
      <c r="S80" s="387"/>
      <c r="T80" s="387"/>
      <c r="U80" s="387"/>
      <c r="V80" s="402"/>
      <c r="AF80" s="929"/>
      <c r="AG80" s="931"/>
      <c r="AH80" s="939"/>
      <c r="AI80" s="939"/>
      <c r="AJ80" s="939"/>
      <c r="AK80" s="946"/>
      <c r="AL80" s="393"/>
      <c r="AM80" s="407"/>
      <c r="AN80" s="388"/>
      <c r="AO80" s="387"/>
      <c r="AP80" s="387"/>
      <c r="AQ80" s="387"/>
      <c r="AR80" s="387"/>
      <c r="AS80" s="387"/>
      <c r="AT80" s="387"/>
      <c r="AU80" s="387"/>
      <c r="AV80" s="387"/>
      <c r="AW80" s="387"/>
      <c r="AX80" s="387"/>
      <c r="AY80" s="387"/>
      <c r="AZ80" s="402"/>
      <c r="BJ80" s="929"/>
      <c r="BK80" s="931"/>
      <c r="BL80" s="939"/>
      <c r="BM80" s="939"/>
      <c r="BN80" s="939"/>
      <c r="BO80" s="946"/>
      <c r="BP80" s="393"/>
      <c r="BQ80" s="407"/>
      <c r="BR80" s="388"/>
      <c r="BS80" s="387"/>
      <c r="BT80" s="387"/>
      <c r="BU80" s="387"/>
      <c r="BV80" s="387"/>
      <c r="BW80" s="387"/>
      <c r="BX80" s="387"/>
      <c r="BY80" s="387"/>
      <c r="BZ80" s="387"/>
      <c r="CA80" s="387"/>
      <c r="CB80" s="387"/>
      <c r="CC80" s="387"/>
      <c r="CD80" s="402"/>
    </row>
    <row r="81" spans="1:82" ht="22.5" hidden="1" customHeight="1" outlineLevel="1">
      <c r="A81" s="47">
        <v>34</v>
      </c>
      <c r="B81" s="928"/>
      <c r="C81" s="930"/>
      <c r="D81" s="938"/>
      <c r="E81" s="938"/>
      <c r="F81" s="938"/>
      <c r="G81" s="945">
        <f>SUM(D81:F82)</f>
        <v>0</v>
      </c>
      <c r="H81" s="392"/>
      <c r="I81" s="407"/>
      <c r="J81" s="569"/>
      <c r="K81" s="570"/>
      <c r="L81" s="570"/>
      <c r="M81" s="570"/>
      <c r="N81" s="570"/>
      <c r="O81" s="570"/>
      <c r="P81" s="570"/>
      <c r="Q81" s="570"/>
      <c r="R81" s="570"/>
      <c r="S81" s="570"/>
      <c r="T81" s="570"/>
      <c r="U81" s="570"/>
      <c r="V81" s="401">
        <f>SUM(J81:U81)</f>
        <v>0</v>
      </c>
      <c r="AE81" s="47">
        <v>34</v>
      </c>
      <c r="AF81" s="928"/>
      <c r="AG81" s="930"/>
      <c r="AH81" s="938"/>
      <c r="AI81" s="938"/>
      <c r="AJ81" s="938"/>
      <c r="AK81" s="945">
        <f>SUM(AH81:AJ82)</f>
        <v>0</v>
      </c>
      <c r="AL81" s="392"/>
      <c r="AM81" s="407"/>
      <c r="AN81" s="569"/>
      <c r="AO81" s="570"/>
      <c r="AP81" s="570"/>
      <c r="AQ81" s="570"/>
      <c r="AR81" s="570"/>
      <c r="AS81" s="570"/>
      <c r="AT81" s="570"/>
      <c r="AU81" s="570"/>
      <c r="AV81" s="570"/>
      <c r="AW81" s="570"/>
      <c r="AX81" s="570"/>
      <c r="AY81" s="570"/>
      <c r="AZ81" s="401">
        <f>SUM(AN81:AY81)</f>
        <v>0</v>
      </c>
      <c r="BI81" s="47">
        <v>34</v>
      </c>
      <c r="BJ81" s="928"/>
      <c r="BK81" s="930"/>
      <c r="BL81" s="938"/>
      <c r="BM81" s="938"/>
      <c r="BN81" s="938"/>
      <c r="BO81" s="945">
        <f>SUM(BL81:BN82)</f>
        <v>0</v>
      </c>
      <c r="BP81" s="392"/>
      <c r="BQ81" s="407"/>
      <c r="BR81" s="569"/>
      <c r="BS81" s="570"/>
      <c r="BT81" s="570"/>
      <c r="BU81" s="570"/>
      <c r="BV81" s="570"/>
      <c r="BW81" s="570"/>
      <c r="BX81" s="570"/>
      <c r="BY81" s="570"/>
      <c r="BZ81" s="570"/>
      <c r="CA81" s="570"/>
      <c r="CB81" s="570"/>
      <c r="CC81" s="570"/>
      <c r="CD81" s="401">
        <f>SUM(BR81:CC81)</f>
        <v>0</v>
      </c>
    </row>
    <row r="82" spans="1:82" ht="22.5" hidden="1" customHeight="1" outlineLevel="1">
      <c r="B82" s="929"/>
      <c r="C82" s="931"/>
      <c r="D82" s="939"/>
      <c r="E82" s="939"/>
      <c r="F82" s="939"/>
      <c r="G82" s="946"/>
      <c r="H82" s="393"/>
      <c r="I82" s="407"/>
      <c r="J82" s="388"/>
      <c r="K82" s="387"/>
      <c r="L82" s="387"/>
      <c r="M82" s="387"/>
      <c r="N82" s="387"/>
      <c r="O82" s="387"/>
      <c r="P82" s="387"/>
      <c r="Q82" s="387"/>
      <c r="R82" s="387"/>
      <c r="S82" s="387"/>
      <c r="T82" s="387"/>
      <c r="U82" s="387"/>
      <c r="V82" s="402"/>
      <c r="AF82" s="929"/>
      <c r="AG82" s="931"/>
      <c r="AH82" s="939"/>
      <c r="AI82" s="939"/>
      <c r="AJ82" s="939"/>
      <c r="AK82" s="946"/>
      <c r="AL82" s="393"/>
      <c r="AM82" s="407"/>
      <c r="AN82" s="388"/>
      <c r="AO82" s="387"/>
      <c r="AP82" s="387"/>
      <c r="AQ82" s="387"/>
      <c r="AR82" s="387"/>
      <c r="AS82" s="387"/>
      <c r="AT82" s="387"/>
      <c r="AU82" s="387"/>
      <c r="AV82" s="387"/>
      <c r="AW82" s="387"/>
      <c r="AX82" s="387"/>
      <c r="AY82" s="387"/>
      <c r="AZ82" s="402"/>
      <c r="BJ82" s="929"/>
      <c r="BK82" s="931"/>
      <c r="BL82" s="939"/>
      <c r="BM82" s="939"/>
      <c r="BN82" s="939"/>
      <c r="BO82" s="946"/>
      <c r="BP82" s="393"/>
      <c r="BQ82" s="407"/>
      <c r="BR82" s="388"/>
      <c r="BS82" s="387"/>
      <c r="BT82" s="387"/>
      <c r="BU82" s="387"/>
      <c r="BV82" s="387"/>
      <c r="BW82" s="387"/>
      <c r="BX82" s="387"/>
      <c r="BY82" s="387"/>
      <c r="BZ82" s="387"/>
      <c r="CA82" s="387"/>
      <c r="CB82" s="387"/>
      <c r="CC82" s="387"/>
      <c r="CD82" s="402"/>
    </row>
    <row r="83" spans="1:82" ht="22.5" hidden="1" customHeight="1" outlineLevel="1">
      <c r="A83" s="47">
        <v>35</v>
      </c>
      <c r="B83" s="928"/>
      <c r="C83" s="930"/>
      <c r="D83" s="938"/>
      <c r="E83" s="938"/>
      <c r="F83" s="938"/>
      <c r="G83" s="945">
        <f>SUM(D83:F84)</f>
        <v>0</v>
      </c>
      <c r="H83" s="392"/>
      <c r="I83" s="407"/>
      <c r="J83" s="569"/>
      <c r="K83" s="570"/>
      <c r="L83" s="570"/>
      <c r="M83" s="570"/>
      <c r="N83" s="570"/>
      <c r="O83" s="570"/>
      <c r="P83" s="570"/>
      <c r="Q83" s="570"/>
      <c r="R83" s="570"/>
      <c r="S83" s="570"/>
      <c r="T83" s="570"/>
      <c r="U83" s="570"/>
      <c r="V83" s="401">
        <f>SUM(J83:U83)</f>
        <v>0</v>
      </c>
      <c r="AE83" s="47">
        <v>35</v>
      </c>
      <c r="AF83" s="928"/>
      <c r="AG83" s="930"/>
      <c r="AH83" s="938"/>
      <c r="AI83" s="938"/>
      <c r="AJ83" s="938"/>
      <c r="AK83" s="945">
        <f>SUM(AH83:AJ84)</f>
        <v>0</v>
      </c>
      <c r="AL83" s="392"/>
      <c r="AM83" s="407"/>
      <c r="AN83" s="569"/>
      <c r="AO83" s="570"/>
      <c r="AP83" s="570"/>
      <c r="AQ83" s="570"/>
      <c r="AR83" s="570"/>
      <c r="AS83" s="570"/>
      <c r="AT83" s="570"/>
      <c r="AU83" s="570"/>
      <c r="AV83" s="570"/>
      <c r="AW83" s="570"/>
      <c r="AX83" s="570"/>
      <c r="AY83" s="570"/>
      <c r="AZ83" s="401">
        <f>SUM(AN83:AY83)</f>
        <v>0</v>
      </c>
      <c r="BI83" s="47">
        <v>35</v>
      </c>
      <c r="BJ83" s="928"/>
      <c r="BK83" s="930"/>
      <c r="BL83" s="938"/>
      <c r="BM83" s="938"/>
      <c r="BN83" s="938"/>
      <c r="BO83" s="945">
        <f>SUM(BL83:BN84)</f>
        <v>0</v>
      </c>
      <c r="BP83" s="392"/>
      <c r="BQ83" s="407"/>
      <c r="BR83" s="569"/>
      <c r="BS83" s="570"/>
      <c r="BT83" s="570"/>
      <c r="BU83" s="570"/>
      <c r="BV83" s="570"/>
      <c r="BW83" s="570"/>
      <c r="BX83" s="570"/>
      <c r="BY83" s="570"/>
      <c r="BZ83" s="570"/>
      <c r="CA83" s="570"/>
      <c r="CB83" s="570"/>
      <c r="CC83" s="570"/>
      <c r="CD83" s="401">
        <f>SUM(BR83:CC83)</f>
        <v>0</v>
      </c>
    </row>
    <row r="84" spans="1:82" ht="22.5" hidden="1" customHeight="1" outlineLevel="1">
      <c r="B84" s="929"/>
      <c r="C84" s="931"/>
      <c r="D84" s="939"/>
      <c r="E84" s="939"/>
      <c r="F84" s="939"/>
      <c r="G84" s="946"/>
      <c r="H84" s="393"/>
      <c r="I84" s="407"/>
      <c r="J84" s="388"/>
      <c r="K84" s="387"/>
      <c r="L84" s="387"/>
      <c r="M84" s="387"/>
      <c r="N84" s="387"/>
      <c r="O84" s="387"/>
      <c r="P84" s="387"/>
      <c r="Q84" s="387"/>
      <c r="R84" s="387"/>
      <c r="S84" s="387"/>
      <c r="T84" s="387"/>
      <c r="U84" s="387"/>
      <c r="V84" s="402"/>
      <c r="AF84" s="929"/>
      <c r="AG84" s="931"/>
      <c r="AH84" s="939"/>
      <c r="AI84" s="939"/>
      <c r="AJ84" s="939"/>
      <c r="AK84" s="946"/>
      <c r="AL84" s="393"/>
      <c r="AM84" s="407"/>
      <c r="AN84" s="388"/>
      <c r="AO84" s="387"/>
      <c r="AP84" s="387"/>
      <c r="AQ84" s="387"/>
      <c r="AR84" s="387"/>
      <c r="AS84" s="387"/>
      <c r="AT84" s="387"/>
      <c r="AU84" s="387"/>
      <c r="AV84" s="387"/>
      <c r="AW84" s="387"/>
      <c r="AX84" s="387"/>
      <c r="AY84" s="387"/>
      <c r="AZ84" s="402"/>
      <c r="BJ84" s="929"/>
      <c r="BK84" s="931"/>
      <c r="BL84" s="939"/>
      <c r="BM84" s="939"/>
      <c r="BN84" s="939"/>
      <c r="BO84" s="946"/>
      <c r="BP84" s="393"/>
      <c r="BQ84" s="407"/>
      <c r="BR84" s="388"/>
      <c r="BS84" s="387"/>
      <c r="BT84" s="387"/>
      <c r="BU84" s="387"/>
      <c r="BV84" s="387"/>
      <c r="BW84" s="387"/>
      <c r="BX84" s="387"/>
      <c r="BY84" s="387"/>
      <c r="BZ84" s="387"/>
      <c r="CA84" s="387"/>
      <c r="CB84" s="387"/>
      <c r="CC84" s="387"/>
      <c r="CD84" s="402"/>
    </row>
    <row r="85" spans="1:82" ht="22.5" hidden="1" customHeight="1" outlineLevel="1">
      <c r="A85" s="47">
        <v>36</v>
      </c>
      <c r="B85" s="928"/>
      <c r="C85" s="930"/>
      <c r="D85" s="938"/>
      <c r="E85" s="938"/>
      <c r="F85" s="938"/>
      <c r="G85" s="945">
        <f>SUM(D85:F86)</f>
        <v>0</v>
      </c>
      <c r="H85" s="392"/>
      <c r="I85" s="407"/>
      <c r="J85" s="569"/>
      <c r="K85" s="570"/>
      <c r="L85" s="570"/>
      <c r="M85" s="570"/>
      <c r="N85" s="570"/>
      <c r="O85" s="570"/>
      <c r="P85" s="570"/>
      <c r="Q85" s="570"/>
      <c r="R85" s="570"/>
      <c r="S85" s="570"/>
      <c r="T85" s="570"/>
      <c r="U85" s="570"/>
      <c r="V85" s="401">
        <f>SUM(J85:U85)</f>
        <v>0</v>
      </c>
      <c r="AE85" s="47">
        <v>36</v>
      </c>
      <c r="AF85" s="928"/>
      <c r="AG85" s="930"/>
      <c r="AH85" s="938"/>
      <c r="AI85" s="938"/>
      <c r="AJ85" s="938"/>
      <c r="AK85" s="945">
        <f>SUM(AH85:AJ86)</f>
        <v>0</v>
      </c>
      <c r="AL85" s="392"/>
      <c r="AM85" s="407"/>
      <c r="AN85" s="569"/>
      <c r="AO85" s="570"/>
      <c r="AP85" s="570"/>
      <c r="AQ85" s="570"/>
      <c r="AR85" s="570"/>
      <c r="AS85" s="570"/>
      <c r="AT85" s="570"/>
      <c r="AU85" s="570"/>
      <c r="AV85" s="570"/>
      <c r="AW85" s="570"/>
      <c r="AX85" s="570"/>
      <c r="AY85" s="570"/>
      <c r="AZ85" s="401">
        <f>SUM(AN85:AY85)</f>
        <v>0</v>
      </c>
      <c r="BI85" s="47">
        <v>36</v>
      </c>
      <c r="BJ85" s="928"/>
      <c r="BK85" s="930"/>
      <c r="BL85" s="938"/>
      <c r="BM85" s="938"/>
      <c r="BN85" s="938"/>
      <c r="BO85" s="945">
        <f>SUM(BL85:BN86)</f>
        <v>0</v>
      </c>
      <c r="BP85" s="392"/>
      <c r="BQ85" s="407"/>
      <c r="BR85" s="569"/>
      <c r="BS85" s="570"/>
      <c r="BT85" s="570"/>
      <c r="BU85" s="570"/>
      <c r="BV85" s="570"/>
      <c r="BW85" s="570"/>
      <c r="BX85" s="570"/>
      <c r="BY85" s="570"/>
      <c r="BZ85" s="570"/>
      <c r="CA85" s="570"/>
      <c r="CB85" s="570"/>
      <c r="CC85" s="570"/>
      <c r="CD85" s="401">
        <f>SUM(BR85:CC85)</f>
        <v>0</v>
      </c>
    </row>
    <row r="86" spans="1:82" ht="22.5" hidden="1" customHeight="1" outlineLevel="1">
      <c r="B86" s="929"/>
      <c r="C86" s="931"/>
      <c r="D86" s="939"/>
      <c r="E86" s="939"/>
      <c r="F86" s="939"/>
      <c r="G86" s="946"/>
      <c r="H86" s="393"/>
      <c r="I86" s="407"/>
      <c r="J86" s="388"/>
      <c r="K86" s="387"/>
      <c r="L86" s="387"/>
      <c r="M86" s="387"/>
      <c r="N86" s="387"/>
      <c r="O86" s="387"/>
      <c r="P86" s="387"/>
      <c r="Q86" s="387"/>
      <c r="R86" s="387"/>
      <c r="S86" s="387"/>
      <c r="T86" s="387"/>
      <c r="U86" s="387"/>
      <c r="V86" s="402"/>
      <c r="AF86" s="929"/>
      <c r="AG86" s="931"/>
      <c r="AH86" s="939"/>
      <c r="AI86" s="939"/>
      <c r="AJ86" s="939"/>
      <c r="AK86" s="946"/>
      <c r="AL86" s="393"/>
      <c r="AM86" s="407"/>
      <c r="AN86" s="388"/>
      <c r="AO86" s="387"/>
      <c r="AP86" s="387"/>
      <c r="AQ86" s="387"/>
      <c r="AR86" s="387"/>
      <c r="AS86" s="387"/>
      <c r="AT86" s="387"/>
      <c r="AU86" s="387"/>
      <c r="AV86" s="387"/>
      <c r="AW86" s="387"/>
      <c r="AX86" s="387"/>
      <c r="AY86" s="387"/>
      <c r="AZ86" s="402"/>
      <c r="BJ86" s="929"/>
      <c r="BK86" s="931"/>
      <c r="BL86" s="939"/>
      <c r="BM86" s="939"/>
      <c r="BN86" s="939"/>
      <c r="BO86" s="946"/>
      <c r="BP86" s="393"/>
      <c r="BQ86" s="407"/>
      <c r="BR86" s="388"/>
      <c r="BS86" s="387"/>
      <c r="BT86" s="387"/>
      <c r="BU86" s="387"/>
      <c r="BV86" s="387"/>
      <c r="BW86" s="387"/>
      <c r="BX86" s="387"/>
      <c r="BY86" s="387"/>
      <c r="BZ86" s="387"/>
      <c r="CA86" s="387"/>
      <c r="CB86" s="387"/>
      <c r="CC86" s="387"/>
      <c r="CD86" s="402"/>
    </row>
    <row r="87" spans="1:82" ht="22.5" hidden="1" customHeight="1" outlineLevel="1">
      <c r="A87" s="47">
        <v>37</v>
      </c>
      <c r="B87" s="928"/>
      <c r="C87" s="930"/>
      <c r="D87" s="938"/>
      <c r="E87" s="938"/>
      <c r="F87" s="938"/>
      <c r="G87" s="945">
        <f>SUM(D87:F88)</f>
        <v>0</v>
      </c>
      <c r="H87" s="392"/>
      <c r="I87" s="407"/>
      <c r="J87" s="569"/>
      <c r="K87" s="570"/>
      <c r="L87" s="570"/>
      <c r="M87" s="570"/>
      <c r="N87" s="570"/>
      <c r="O87" s="570"/>
      <c r="P87" s="570"/>
      <c r="Q87" s="570"/>
      <c r="R87" s="570"/>
      <c r="S87" s="570"/>
      <c r="T87" s="570"/>
      <c r="U87" s="570"/>
      <c r="V87" s="401">
        <f>SUM(J87:U87)</f>
        <v>0</v>
      </c>
      <c r="AE87" s="47">
        <v>37</v>
      </c>
      <c r="AF87" s="928"/>
      <c r="AG87" s="930"/>
      <c r="AH87" s="938"/>
      <c r="AI87" s="938"/>
      <c r="AJ87" s="938"/>
      <c r="AK87" s="945">
        <f>SUM(AH87:AJ88)</f>
        <v>0</v>
      </c>
      <c r="AL87" s="392"/>
      <c r="AM87" s="407"/>
      <c r="AN87" s="569"/>
      <c r="AO87" s="570"/>
      <c r="AP87" s="570"/>
      <c r="AQ87" s="570"/>
      <c r="AR87" s="570"/>
      <c r="AS87" s="570"/>
      <c r="AT87" s="570"/>
      <c r="AU87" s="570"/>
      <c r="AV87" s="570"/>
      <c r="AW87" s="570"/>
      <c r="AX87" s="570"/>
      <c r="AY87" s="570"/>
      <c r="AZ87" s="401">
        <f>SUM(AN87:AY87)</f>
        <v>0</v>
      </c>
      <c r="BI87" s="47">
        <v>37</v>
      </c>
      <c r="BJ87" s="928"/>
      <c r="BK87" s="930"/>
      <c r="BL87" s="938"/>
      <c r="BM87" s="938"/>
      <c r="BN87" s="938"/>
      <c r="BO87" s="945">
        <f>SUM(BL87:BN88)</f>
        <v>0</v>
      </c>
      <c r="BP87" s="392"/>
      <c r="BQ87" s="407"/>
      <c r="BR87" s="569"/>
      <c r="BS87" s="570"/>
      <c r="BT87" s="570"/>
      <c r="BU87" s="570"/>
      <c r="BV87" s="570"/>
      <c r="BW87" s="570"/>
      <c r="BX87" s="570"/>
      <c r="BY87" s="570"/>
      <c r="BZ87" s="570"/>
      <c r="CA87" s="570"/>
      <c r="CB87" s="570"/>
      <c r="CC87" s="570"/>
      <c r="CD87" s="401">
        <f>SUM(BR87:CC87)</f>
        <v>0</v>
      </c>
    </row>
    <row r="88" spans="1:82" ht="22.5" hidden="1" customHeight="1" outlineLevel="1">
      <c r="B88" s="929"/>
      <c r="C88" s="931"/>
      <c r="D88" s="939"/>
      <c r="E88" s="939"/>
      <c r="F88" s="939"/>
      <c r="G88" s="946"/>
      <c r="H88" s="393"/>
      <c r="I88" s="407"/>
      <c r="J88" s="388"/>
      <c r="K88" s="387"/>
      <c r="L88" s="387"/>
      <c r="M88" s="387"/>
      <c r="N88" s="387"/>
      <c r="O88" s="387"/>
      <c r="P88" s="387"/>
      <c r="Q88" s="387"/>
      <c r="R88" s="387"/>
      <c r="S88" s="387"/>
      <c r="T88" s="387"/>
      <c r="U88" s="387"/>
      <c r="V88" s="402"/>
      <c r="AF88" s="929"/>
      <c r="AG88" s="931"/>
      <c r="AH88" s="939"/>
      <c r="AI88" s="939"/>
      <c r="AJ88" s="939"/>
      <c r="AK88" s="946"/>
      <c r="AL88" s="393"/>
      <c r="AM88" s="407"/>
      <c r="AN88" s="388"/>
      <c r="AO88" s="387"/>
      <c r="AP88" s="387"/>
      <c r="AQ88" s="387"/>
      <c r="AR88" s="387"/>
      <c r="AS88" s="387"/>
      <c r="AT88" s="387"/>
      <c r="AU88" s="387"/>
      <c r="AV88" s="387"/>
      <c r="AW88" s="387"/>
      <c r="AX88" s="387"/>
      <c r="AY88" s="387"/>
      <c r="AZ88" s="402"/>
      <c r="BJ88" s="929"/>
      <c r="BK88" s="931"/>
      <c r="BL88" s="939"/>
      <c r="BM88" s="939"/>
      <c r="BN88" s="939"/>
      <c r="BO88" s="946"/>
      <c r="BP88" s="393"/>
      <c r="BQ88" s="407"/>
      <c r="BR88" s="388"/>
      <c r="BS88" s="387"/>
      <c r="BT88" s="387"/>
      <c r="BU88" s="387"/>
      <c r="BV88" s="387"/>
      <c r="BW88" s="387"/>
      <c r="BX88" s="387"/>
      <c r="BY88" s="387"/>
      <c r="BZ88" s="387"/>
      <c r="CA88" s="387"/>
      <c r="CB88" s="387"/>
      <c r="CC88" s="387"/>
      <c r="CD88" s="402"/>
    </row>
    <row r="89" spans="1:82" ht="22.5" hidden="1" customHeight="1" outlineLevel="1">
      <c r="A89" s="47">
        <v>38</v>
      </c>
      <c r="B89" s="928"/>
      <c r="C89" s="930"/>
      <c r="D89" s="938"/>
      <c r="E89" s="938"/>
      <c r="F89" s="938"/>
      <c r="G89" s="945">
        <f>SUM(D89:F90)</f>
        <v>0</v>
      </c>
      <c r="H89" s="392"/>
      <c r="I89" s="407"/>
      <c r="J89" s="569"/>
      <c r="K89" s="570"/>
      <c r="L89" s="570"/>
      <c r="M89" s="570"/>
      <c r="N89" s="570"/>
      <c r="O89" s="570"/>
      <c r="P89" s="570"/>
      <c r="Q89" s="570"/>
      <c r="R89" s="570"/>
      <c r="S89" s="570"/>
      <c r="T89" s="570"/>
      <c r="U89" s="570"/>
      <c r="V89" s="401">
        <f>SUM(J89:U89)</f>
        <v>0</v>
      </c>
      <c r="AE89" s="47">
        <v>38</v>
      </c>
      <c r="AF89" s="928"/>
      <c r="AG89" s="930"/>
      <c r="AH89" s="938"/>
      <c r="AI89" s="938"/>
      <c r="AJ89" s="938"/>
      <c r="AK89" s="945">
        <f>SUM(AH89:AJ90)</f>
        <v>0</v>
      </c>
      <c r="AL89" s="392"/>
      <c r="AM89" s="407"/>
      <c r="AN89" s="569"/>
      <c r="AO89" s="570"/>
      <c r="AP89" s="570"/>
      <c r="AQ89" s="570"/>
      <c r="AR89" s="570"/>
      <c r="AS89" s="570"/>
      <c r="AT89" s="570"/>
      <c r="AU89" s="570"/>
      <c r="AV89" s="570"/>
      <c r="AW89" s="570"/>
      <c r="AX89" s="570"/>
      <c r="AY89" s="570"/>
      <c r="AZ89" s="401">
        <f>SUM(AN89:AY89)</f>
        <v>0</v>
      </c>
      <c r="BI89" s="47">
        <v>38</v>
      </c>
      <c r="BJ89" s="928"/>
      <c r="BK89" s="930"/>
      <c r="BL89" s="938"/>
      <c r="BM89" s="938"/>
      <c r="BN89" s="938"/>
      <c r="BO89" s="945">
        <f>SUM(BL89:BN90)</f>
        <v>0</v>
      </c>
      <c r="BP89" s="392"/>
      <c r="BQ89" s="407"/>
      <c r="BR89" s="569"/>
      <c r="BS89" s="570"/>
      <c r="BT89" s="570"/>
      <c r="BU89" s="570"/>
      <c r="BV89" s="570"/>
      <c r="BW89" s="570"/>
      <c r="BX89" s="570"/>
      <c r="BY89" s="570"/>
      <c r="BZ89" s="570"/>
      <c r="CA89" s="570"/>
      <c r="CB89" s="570"/>
      <c r="CC89" s="570"/>
      <c r="CD89" s="401">
        <f>SUM(BR89:CC89)</f>
        <v>0</v>
      </c>
    </row>
    <row r="90" spans="1:82" ht="22.5" hidden="1" customHeight="1" outlineLevel="1">
      <c r="B90" s="929"/>
      <c r="C90" s="931"/>
      <c r="D90" s="939"/>
      <c r="E90" s="939"/>
      <c r="F90" s="939"/>
      <c r="G90" s="946"/>
      <c r="H90" s="393"/>
      <c r="I90" s="407"/>
      <c r="J90" s="388"/>
      <c r="K90" s="387"/>
      <c r="L90" s="387"/>
      <c r="M90" s="387"/>
      <c r="N90" s="387"/>
      <c r="O90" s="387"/>
      <c r="P90" s="387"/>
      <c r="Q90" s="387"/>
      <c r="R90" s="387"/>
      <c r="S90" s="387"/>
      <c r="T90" s="387"/>
      <c r="U90" s="387"/>
      <c r="V90" s="402"/>
      <c r="AF90" s="929"/>
      <c r="AG90" s="931"/>
      <c r="AH90" s="939"/>
      <c r="AI90" s="939"/>
      <c r="AJ90" s="939"/>
      <c r="AK90" s="946"/>
      <c r="AL90" s="393"/>
      <c r="AM90" s="407"/>
      <c r="AN90" s="388"/>
      <c r="AO90" s="387"/>
      <c r="AP90" s="387"/>
      <c r="AQ90" s="387"/>
      <c r="AR90" s="387"/>
      <c r="AS90" s="387"/>
      <c r="AT90" s="387"/>
      <c r="AU90" s="387"/>
      <c r="AV90" s="387"/>
      <c r="AW90" s="387"/>
      <c r="AX90" s="387"/>
      <c r="AY90" s="387"/>
      <c r="AZ90" s="402"/>
      <c r="BJ90" s="929"/>
      <c r="BK90" s="931"/>
      <c r="BL90" s="939"/>
      <c r="BM90" s="939"/>
      <c r="BN90" s="939"/>
      <c r="BO90" s="946"/>
      <c r="BP90" s="393"/>
      <c r="BQ90" s="407"/>
      <c r="BR90" s="388"/>
      <c r="BS90" s="387"/>
      <c r="BT90" s="387"/>
      <c r="BU90" s="387"/>
      <c r="BV90" s="387"/>
      <c r="BW90" s="387"/>
      <c r="BX90" s="387"/>
      <c r="BY90" s="387"/>
      <c r="BZ90" s="387"/>
      <c r="CA90" s="387"/>
      <c r="CB90" s="387"/>
      <c r="CC90" s="387"/>
      <c r="CD90" s="402"/>
    </row>
    <row r="91" spans="1:82" ht="22.5" hidden="1" customHeight="1" outlineLevel="1">
      <c r="A91" s="47">
        <v>39</v>
      </c>
      <c r="B91" s="928"/>
      <c r="C91" s="930"/>
      <c r="D91" s="938"/>
      <c r="E91" s="938"/>
      <c r="F91" s="938"/>
      <c r="G91" s="945">
        <f>SUM(D91:F92)</f>
        <v>0</v>
      </c>
      <c r="H91" s="392"/>
      <c r="I91" s="407"/>
      <c r="J91" s="569"/>
      <c r="K91" s="570"/>
      <c r="L91" s="570"/>
      <c r="M91" s="570"/>
      <c r="N91" s="570"/>
      <c r="O91" s="570"/>
      <c r="P91" s="570"/>
      <c r="Q91" s="570"/>
      <c r="R91" s="570"/>
      <c r="S91" s="570"/>
      <c r="T91" s="570"/>
      <c r="U91" s="570"/>
      <c r="V91" s="401">
        <f>SUM(J91:U91)</f>
        <v>0</v>
      </c>
      <c r="AE91" s="47">
        <v>39</v>
      </c>
      <c r="AF91" s="928"/>
      <c r="AG91" s="930"/>
      <c r="AH91" s="938"/>
      <c r="AI91" s="938"/>
      <c r="AJ91" s="938"/>
      <c r="AK91" s="945">
        <f>SUM(AH91:AJ92)</f>
        <v>0</v>
      </c>
      <c r="AL91" s="392"/>
      <c r="AM91" s="407"/>
      <c r="AN91" s="569"/>
      <c r="AO91" s="570"/>
      <c r="AP91" s="570"/>
      <c r="AQ91" s="570"/>
      <c r="AR91" s="570"/>
      <c r="AS91" s="570"/>
      <c r="AT91" s="570"/>
      <c r="AU91" s="570"/>
      <c r="AV91" s="570"/>
      <c r="AW91" s="570"/>
      <c r="AX91" s="570"/>
      <c r="AY91" s="570"/>
      <c r="AZ91" s="401">
        <f>SUM(AN91:AY91)</f>
        <v>0</v>
      </c>
      <c r="BI91" s="47">
        <v>39</v>
      </c>
      <c r="BJ91" s="928"/>
      <c r="BK91" s="930"/>
      <c r="BL91" s="938"/>
      <c r="BM91" s="938"/>
      <c r="BN91" s="938"/>
      <c r="BO91" s="945">
        <f>SUM(BL91:BN92)</f>
        <v>0</v>
      </c>
      <c r="BP91" s="392"/>
      <c r="BQ91" s="407"/>
      <c r="BR91" s="569"/>
      <c r="BS91" s="570"/>
      <c r="BT91" s="570"/>
      <c r="BU91" s="570"/>
      <c r="BV91" s="570"/>
      <c r="BW91" s="570"/>
      <c r="BX91" s="570"/>
      <c r="BY91" s="570"/>
      <c r="BZ91" s="570"/>
      <c r="CA91" s="570"/>
      <c r="CB91" s="570"/>
      <c r="CC91" s="570"/>
      <c r="CD91" s="401">
        <f>SUM(BR91:CC91)</f>
        <v>0</v>
      </c>
    </row>
    <row r="92" spans="1:82" ht="22.5" hidden="1" customHeight="1" outlineLevel="1">
      <c r="B92" s="929"/>
      <c r="C92" s="931"/>
      <c r="D92" s="939"/>
      <c r="E92" s="939"/>
      <c r="F92" s="939"/>
      <c r="G92" s="946"/>
      <c r="H92" s="393"/>
      <c r="I92" s="407"/>
      <c r="J92" s="388"/>
      <c r="K92" s="387"/>
      <c r="L92" s="387"/>
      <c r="M92" s="387"/>
      <c r="N92" s="387"/>
      <c r="O92" s="387"/>
      <c r="P92" s="387"/>
      <c r="Q92" s="387"/>
      <c r="R92" s="387"/>
      <c r="S92" s="387"/>
      <c r="T92" s="387"/>
      <c r="U92" s="387"/>
      <c r="V92" s="402"/>
      <c r="AF92" s="929"/>
      <c r="AG92" s="931"/>
      <c r="AH92" s="939"/>
      <c r="AI92" s="939"/>
      <c r="AJ92" s="939"/>
      <c r="AK92" s="946"/>
      <c r="AL92" s="393"/>
      <c r="AM92" s="407"/>
      <c r="AN92" s="388"/>
      <c r="AO92" s="387"/>
      <c r="AP92" s="387"/>
      <c r="AQ92" s="387"/>
      <c r="AR92" s="387"/>
      <c r="AS92" s="387"/>
      <c r="AT92" s="387"/>
      <c r="AU92" s="387"/>
      <c r="AV92" s="387"/>
      <c r="AW92" s="387"/>
      <c r="AX92" s="387"/>
      <c r="AY92" s="387"/>
      <c r="AZ92" s="402"/>
      <c r="BJ92" s="929"/>
      <c r="BK92" s="931"/>
      <c r="BL92" s="939"/>
      <c r="BM92" s="939"/>
      <c r="BN92" s="939"/>
      <c r="BO92" s="946"/>
      <c r="BP92" s="393"/>
      <c r="BQ92" s="407"/>
      <c r="BR92" s="388"/>
      <c r="BS92" s="387"/>
      <c r="BT92" s="387"/>
      <c r="BU92" s="387"/>
      <c r="BV92" s="387"/>
      <c r="BW92" s="387"/>
      <c r="BX92" s="387"/>
      <c r="BY92" s="387"/>
      <c r="BZ92" s="387"/>
      <c r="CA92" s="387"/>
      <c r="CB92" s="387"/>
      <c r="CC92" s="387"/>
      <c r="CD92" s="402"/>
    </row>
    <row r="93" spans="1:82" ht="22.5" hidden="1" customHeight="1" outlineLevel="1">
      <c r="A93" s="47">
        <v>40</v>
      </c>
      <c r="B93" s="928"/>
      <c r="C93" s="930"/>
      <c r="D93" s="957"/>
      <c r="E93" s="957"/>
      <c r="F93" s="957"/>
      <c r="G93" s="956">
        <f>SUM(D93:F94)</f>
        <v>0</v>
      </c>
      <c r="H93" s="392"/>
      <c r="I93" s="407"/>
      <c r="J93" s="569"/>
      <c r="K93" s="570"/>
      <c r="L93" s="570"/>
      <c r="M93" s="570"/>
      <c r="N93" s="570"/>
      <c r="O93" s="570"/>
      <c r="P93" s="570"/>
      <c r="Q93" s="570"/>
      <c r="R93" s="570"/>
      <c r="S93" s="570"/>
      <c r="T93" s="570"/>
      <c r="U93" s="570"/>
      <c r="V93" s="404">
        <f>SUM(J93:U93)</f>
        <v>0</v>
      </c>
      <c r="AE93" s="47">
        <v>40</v>
      </c>
      <c r="AF93" s="928"/>
      <c r="AG93" s="930"/>
      <c r="AH93" s="957"/>
      <c r="AI93" s="957"/>
      <c r="AJ93" s="957"/>
      <c r="AK93" s="956">
        <f>SUM(AH93:AJ94)</f>
        <v>0</v>
      </c>
      <c r="AL93" s="392"/>
      <c r="AM93" s="407"/>
      <c r="AN93" s="569"/>
      <c r="AO93" s="570"/>
      <c r="AP93" s="570"/>
      <c r="AQ93" s="570"/>
      <c r="AR93" s="570"/>
      <c r="AS93" s="570"/>
      <c r="AT93" s="570"/>
      <c r="AU93" s="570"/>
      <c r="AV93" s="570"/>
      <c r="AW93" s="570"/>
      <c r="AX93" s="570"/>
      <c r="AY93" s="570"/>
      <c r="AZ93" s="404">
        <f>SUM(AN93:AY93)</f>
        <v>0</v>
      </c>
      <c r="BI93" s="47">
        <v>40</v>
      </c>
      <c r="BJ93" s="928"/>
      <c r="BK93" s="930"/>
      <c r="BL93" s="957"/>
      <c r="BM93" s="957"/>
      <c r="BN93" s="957"/>
      <c r="BO93" s="956">
        <f>SUM(BL93:BN94)</f>
        <v>0</v>
      </c>
      <c r="BP93" s="392"/>
      <c r="BQ93" s="407"/>
      <c r="BR93" s="569"/>
      <c r="BS93" s="570"/>
      <c r="BT93" s="570"/>
      <c r="BU93" s="570"/>
      <c r="BV93" s="570"/>
      <c r="BW93" s="570"/>
      <c r="BX93" s="570"/>
      <c r="BY93" s="570"/>
      <c r="BZ93" s="570"/>
      <c r="CA93" s="570"/>
      <c r="CB93" s="570"/>
      <c r="CC93" s="570"/>
      <c r="CD93" s="404">
        <f>SUM(BR93:CC93)</f>
        <v>0</v>
      </c>
    </row>
    <row r="94" spans="1:82" ht="22.5" hidden="1" customHeight="1" outlineLevel="1" thickBot="1">
      <c r="B94" s="929"/>
      <c r="C94" s="931"/>
      <c r="D94" s="939"/>
      <c r="E94" s="939"/>
      <c r="F94" s="939"/>
      <c r="G94" s="946"/>
      <c r="H94" s="393"/>
      <c r="I94" s="407"/>
      <c r="J94" s="388"/>
      <c r="K94" s="387"/>
      <c r="L94" s="387"/>
      <c r="M94" s="387"/>
      <c r="N94" s="387"/>
      <c r="O94" s="387"/>
      <c r="P94" s="387"/>
      <c r="Q94" s="387"/>
      <c r="R94" s="387"/>
      <c r="S94" s="387"/>
      <c r="T94" s="387"/>
      <c r="U94" s="387"/>
      <c r="V94" s="400"/>
      <c r="AF94" s="929"/>
      <c r="AG94" s="931"/>
      <c r="AH94" s="939"/>
      <c r="AI94" s="939"/>
      <c r="AJ94" s="939"/>
      <c r="AK94" s="946"/>
      <c r="AL94" s="393"/>
      <c r="AM94" s="407"/>
      <c r="AN94" s="388"/>
      <c r="AO94" s="387"/>
      <c r="AP94" s="387"/>
      <c r="AQ94" s="387"/>
      <c r="AR94" s="387"/>
      <c r="AS94" s="387"/>
      <c r="AT94" s="387"/>
      <c r="AU94" s="387"/>
      <c r="AV94" s="387"/>
      <c r="AW94" s="387"/>
      <c r="AX94" s="387"/>
      <c r="AY94" s="387"/>
      <c r="AZ94" s="400"/>
      <c r="BJ94" s="929"/>
      <c r="BK94" s="931"/>
      <c r="BL94" s="939"/>
      <c r="BM94" s="939"/>
      <c r="BN94" s="939"/>
      <c r="BO94" s="946"/>
      <c r="BP94" s="393"/>
      <c r="BQ94" s="407"/>
      <c r="BR94" s="388"/>
      <c r="BS94" s="387"/>
      <c r="BT94" s="387"/>
      <c r="BU94" s="387"/>
      <c r="BV94" s="387"/>
      <c r="BW94" s="387"/>
      <c r="BX94" s="387"/>
      <c r="BY94" s="387"/>
      <c r="BZ94" s="387"/>
      <c r="CA94" s="387"/>
      <c r="CB94" s="387"/>
      <c r="CC94" s="387"/>
      <c r="CD94" s="400"/>
    </row>
    <row r="95" spans="1:82" ht="12" customHeight="1" collapsed="1" thickTop="1">
      <c r="B95" s="932" t="s">
        <v>96</v>
      </c>
      <c r="C95" s="933"/>
      <c r="D95" s="954">
        <f>SUM(D15:D94)</f>
        <v>28500000</v>
      </c>
      <c r="E95" s="954">
        <f>SUM(E15:E94)</f>
        <v>6600000</v>
      </c>
      <c r="F95" s="954">
        <f>SUM(F15:F94)</f>
        <v>0</v>
      </c>
      <c r="G95" s="954">
        <f>SUM(G15:G94)</f>
        <v>35100000</v>
      </c>
      <c r="H95" s="940"/>
      <c r="I95" s="408"/>
      <c r="J95" s="418">
        <f>SUM(J15:J94)</f>
        <v>0</v>
      </c>
      <c r="K95" s="418">
        <f t="shared" ref="K95:U95" si="0">SUM(K15:K94)</f>
        <v>0</v>
      </c>
      <c r="L95" s="418">
        <f t="shared" si="0"/>
        <v>0</v>
      </c>
      <c r="M95" s="418">
        <f t="shared" si="0"/>
        <v>0</v>
      </c>
      <c r="N95" s="418">
        <f t="shared" si="0"/>
        <v>0</v>
      </c>
      <c r="O95" s="418">
        <f t="shared" si="0"/>
        <v>0</v>
      </c>
      <c r="P95" s="418">
        <f t="shared" si="0"/>
        <v>0</v>
      </c>
      <c r="Q95" s="418">
        <f t="shared" si="0"/>
        <v>0</v>
      </c>
      <c r="R95" s="418">
        <f t="shared" si="0"/>
        <v>0</v>
      </c>
      <c r="S95" s="418">
        <f t="shared" si="0"/>
        <v>0</v>
      </c>
      <c r="T95" s="418">
        <f t="shared" si="0"/>
        <v>0</v>
      </c>
      <c r="U95" s="418">
        <f t="shared" si="0"/>
        <v>0</v>
      </c>
      <c r="V95" s="418">
        <f>SUM(V15:V94)</f>
        <v>0</v>
      </c>
      <c r="AF95" s="932" t="s">
        <v>96</v>
      </c>
      <c r="AG95" s="933"/>
      <c r="AH95" s="954">
        <f>SUM(AH15:AH94)</f>
        <v>0</v>
      </c>
      <c r="AI95" s="954">
        <f>SUM(AI15:AI94)</f>
        <v>0</v>
      </c>
      <c r="AJ95" s="954">
        <f>SUM(AJ15:AJ94)</f>
        <v>35100000</v>
      </c>
      <c r="AK95" s="954">
        <f>SUM(AK15:AK94)</f>
        <v>35100000</v>
      </c>
      <c r="AL95" s="940"/>
      <c r="AM95" s="408"/>
      <c r="AN95" s="418">
        <f>SUM(AN15:AN94)</f>
        <v>0</v>
      </c>
      <c r="AO95" s="418">
        <f t="shared" ref="AO95:AY95" si="1">SUM(AO15:AO94)</f>
        <v>0</v>
      </c>
      <c r="AP95" s="418">
        <f t="shared" si="1"/>
        <v>0</v>
      </c>
      <c r="AQ95" s="418">
        <f t="shared" si="1"/>
        <v>0</v>
      </c>
      <c r="AR95" s="418">
        <f t="shared" si="1"/>
        <v>0</v>
      </c>
      <c r="AS95" s="418">
        <f t="shared" si="1"/>
        <v>0</v>
      </c>
      <c r="AT95" s="418">
        <f t="shared" si="1"/>
        <v>0</v>
      </c>
      <c r="AU95" s="418">
        <f t="shared" si="1"/>
        <v>0</v>
      </c>
      <c r="AV95" s="418">
        <f t="shared" si="1"/>
        <v>0</v>
      </c>
      <c r="AW95" s="418">
        <f t="shared" si="1"/>
        <v>0</v>
      </c>
      <c r="AX95" s="418">
        <f t="shared" si="1"/>
        <v>0</v>
      </c>
      <c r="AY95" s="418">
        <f t="shared" si="1"/>
        <v>0</v>
      </c>
      <c r="AZ95" s="418">
        <f>SUM(AZ15:AZ94)</f>
        <v>0</v>
      </c>
      <c r="BJ95" s="932" t="s">
        <v>96</v>
      </c>
      <c r="BK95" s="933"/>
      <c r="BL95" s="954">
        <f>SUM(BL15:BL94)</f>
        <v>24000000</v>
      </c>
      <c r="BM95" s="954">
        <f>SUM(BM15:BM94)</f>
        <v>6600000</v>
      </c>
      <c r="BN95" s="954">
        <f>SUM(BN15:BN94)</f>
        <v>4500000</v>
      </c>
      <c r="BO95" s="954">
        <f>SUM(BO15:BO94)</f>
        <v>35100000</v>
      </c>
      <c r="BP95" s="940"/>
      <c r="BQ95" s="408"/>
      <c r="BR95" s="418">
        <f>SUM(BR15:BR94)</f>
        <v>0</v>
      </c>
      <c r="BS95" s="418">
        <f t="shared" ref="BS95:CC95" si="2">SUM(BS15:BS94)</f>
        <v>0</v>
      </c>
      <c r="BT95" s="418">
        <f t="shared" si="2"/>
        <v>0</v>
      </c>
      <c r="BU95" s="418">
        <f t="shared" si="2"/>
        <v>0</v>
      </c>
      <c r="BV95" s="418">
        <f t="shared" si="2"/>
        <v>0</v>
      </c>
      <c r="BW95" s="418">
        <f t="shared" si="2"/>
        <v>0</v>
      </c>
      <c r="BX95" s="418">
        <f t="shared" si="2"/>
        <v>0</v>
      </c>
      <c r="BY95" s="418">
        <f t="shared" si="2"/>
        <v>0</v>
      </c>
      <c r="BZ95" s="418">
        <f t="shared" si="2"/>
        <v>0</v>
      </c>
      <c r="CA95" s="418">
        <f t="shared" si="2"/>
        <v>0</v>
      </c>
      <c r="CB95" s="418">
        <f t="shared" si="2"/>
        <v>0</v>
      </c>
      <c r="CC95" s="418">
        <f t="shared" si="2"/>
        <v>0</v>
      </c>
      <c r="CD95" s="418">
        <f>SUM(CD15:CD94)</f>
        <v>0</v>
      </c>
    </row>
    <row r="96" spans="1:82" ht="12" customHeight="1">
      <c r="B96" s="934"/>
      <c r="C96" s="935"/>
      <c r="D96" s="945"/>
      <c r="E96" s="945"/>
      <c r="F96" s="945"/>
      <c r="G96" s="945"/>
      <c r="H96" s="941"/>
      <c r="I96" s="408"/>
      <c r="AF96" s="934"/>
      <c r="AG96" s="935"/>
      <c r="AH96" s="945"/>
      <c r="AI96" s="945"/>
      <c r="AJ96" s="945"/>
      <c r="AK96" s="945"/>
      <c r="AL96" s="941"/>
      <c r="AM96" s="408"/>
      <c r="BJ96" s="934"/>
      <c r="BK96" s="935"/>
      <c r="BL96" s="945"/>
      <c r="BM96" s="945"/>
      <c r="BN96" s="945"/>
      <c r="BO96" s="945"/>
      <c r="BP96" s="941"/>
      <c r="BQ96" s="408"/>
    </row>
    <row r="97" spans="1:85" ht="12" customHeight="1" thickBot="1">
      <c r="B97" s="936"/>
      <c r="C97" s="937"/>
      <c r="D97" s="955"/>
      <c r="E97" s="955"/>
      <c r="F97" s="955"/>
      <c r="G97" s="955"/>
      <c r="H97" s="942"/>
      <c r="I97" s="408"/>
      <c r="K97" s="86"/>
      <c r="L97" s="86"/>
      <c r="M97" s="86"/>
      <c r="N97" s="86"/>
      <c r="O97" s="86"/>
      <c r="P97" s="86"/>
      <c r="Q97" s="86"/>
      <c r="R97" s="86"/>
      <c r="S97" s="86"/>
      <c r="T97" s="86"/>
      <c r="U97" s="86"/>
      <c r="V97" s="86"/>
      <c r="AF97" s="936"/>
      <c r="AG97" s="937"/>
      <c r="AH97" s="955"/>
      <c r="AI97" s="955"/>
      <c r="AJ97" s="955"/>
      <c r="AK97" s="955"/>
      <c r="AL97" s="942"/>
      <c r="AM97" s="408"/>
      <c r="AO97" s="86"/>
      <c r="AP97" s="86"/>
      <c r="AQ97" s="86"/>
      <c r="AR97" s="86"/>
      <c r="AS97" s="86"/>
      <c r="AT97" s="86"/>
      <c r="AU97" s="86"/>
      <c r="AV97" s="86"/>
      <c r="AW97" s="86"/>
      <c r="AX97" s="86"/>
      <c r="AY97" s="86"/>
      <c r="AZ97" s="86"/>
      <c r="BJ97" s="936"/>
      <c r="BK97" s="937"/>
      <c r="BL97" s="955"/>
      <c r="BM97" s="955"/>
      <c r="BN97" s="955"/>
      <c r="BO97" s="955"/>
      <c r="BP97" s="942"/>
      <c r="BQ97" s="408"/>
      <c r="BS97" s="86"/>
      <c r="BT97" s="86"/>
      <c r="BU97" s="86"/>
      <c r="BV97" s="86"/>
      <c r="BW97" s="86"/>
      <c r="BX97" s="86"/>
      <c r="BY97" s="86"/>
      <c r="BZ97" s="86"/>
      <c r="CA97" s="86"/>
      <c r="CB97" s="86"/>
      <c r="CC97" s="86"/>
      <c r="CD97" s="86"/>
    </row>
    <row r="98" spans="1:85" s="240" customFormat="1">
      <c r="A98" s="784"/>
      <c r="D98" s="785" t="str">
        <f>IF(AND(①入力ﾏﾆｭｱﾙ!$D$23="全面委託",D95&lt;&gt;0),"エラー：全面委託が選択されています","")</f>
        <v/>
      </c>
      <c r="E98" s="785" t="str">
        <f>IF(AND(①入力ﾏﾆｭｱﾙ!$D$23="全面委託",E95&lt;&gt;0),"エラー：全面委託が選択されています","")</f>
        <v/>
      </c>
      <c r="F98" s="785" t="str">
        <f>IF(AND(①入力ﾏﾆｭｱﾙ!$D$23="直営",F95&lt;&gt;0),"エラー：直営が選択されています","")</f>
        <v/>
      </c>
      <c r="AE98" s="784"/>
      <c r="AH98" s="785" t="str">
        <f>IF(AND(①入力ﾏﾆｭｱﾙ!$D$23="全面委託",AH95&lt;&gt;0),"エラー：全面委託が選択されています","")</f>
        <v/>
      </c>
      <c r="AI98" s="785" t="str">
        <f>IF(AND(①入力ﾏﾆｭｱﾙ!$D$23="全面委託",AI95&lt;&gt;0),"エラー：全面委託が選択されています","")</f>
        <v/>
      </c>
      <c r="AJ98" s="785" t="str">
        <f>IF(AND(①入力ﾏﾆｭｱﾙ!$D$23="直営",AJ95&lt;&gt;0),"エラー：直営が選択されています","")</f>
        <v>エラー：直営が選択されています</v>
      </c>
      <c r="BI98" s="784"/>
      <c r="BL98" s="785" t="str">
        <f>IF(AND(①入力ﾏﾆｭｱﾙ!$D$23="全面委託",BL95&lt;&gt;0),"エラー：全面委託が選択されています","")</f>
        <v/>
      </c>
      <c r="BM98" s="785" t="str">
        <f>IF(AND(①入力ﾏﾆｭｱﾙ!$D$23="全面委託",BM95&lt;&gt;0),"エラー：全面委託が選択されています","")</f>
        <v/>
      </c>
      <c r="BN98" s="785" t="str">
        <f>IF(AND(①入力ﾏﾆｭｱﾙ!$D$23="直営",BN95&lt;&gt;0),"エラー：直営が選択されています","")</f>
        <v>エラー：直営が選択されています</v>
      </c>
    </row>
    <row r="99" spans="1:85">
      <c r="A99" s="14" t="s">
        <v>670</v>
      </c>
      <c r="K99" s="79"/>
      <c r="L99" s="79"/>
      <c r="M99" s="79"/>
      <c r="AE99" s="14" t="s">
        <v>670</v>
      </c>
      <c r="AO99" s="79"/>
      <c r="AP99" s="79"/>
      <c r="AQ99" s="79"/>
      <c r="BI99" s="14" t="s">
        <v>670</v>
      </c>
      <c r="BS99" s="79"/>
      <c r="BT99" s="79"/>
      <c r="BU99" s="79"/>
    </row>
    <row r="100" spans="1:85">
      <c r="A100" s="14" t="s">
        <v>671</v>
      </c>
      <c r="K100" s="79"/>
      <c r="L100" s="79"/>
      <c r="M100" s="79"/>
      <c r="AE100" s="14" t="s">
        <v>671</v>
      </c>
      <c r="AO100" s="79"/>
      <c r="AP100" s="79"/>
      <c r="AQ100" s="79"/>
      <c r="BI100" s="14" t="s">
        <v>671</v>
      </c>
      <c r="BS100" s="79"/>
      <c r="BT100" s="79"/>
      <c r="BU100" s="79"/>
    </row>
    <row r="101" spans="1:85">
      <c r="A101" s="14" t="s">
        <v>672</v>
      </c>
      <c r="J101"/>
      <c r="AE101" s="14" t="s">
        <v>672</v>
      </c>
      <c r="AN101"/>
      <c r="BI101" s="14" t="s">
        <v>672</v>
      </c>
      <c r="BR101"/>
    </row>
    <row r="102" spans="1:85" ht="27.75" customHeight="1">
      <c r="A102" s="924" t="s">
        <v>673</v>
      </c>
      <c r="B102" s="925"/>
      <c r="C102" s="925"/>
      <c r="D102" s="925"/>
      <c r="E102" s="925"/>
      <c r="F102" s="925"/>
      <c r="G102" s="925"/>
      <c r="H102" s="925"/>
      <c r="I102"/>
      <c r="AE102" s="924" t="s">
        <v>673</v>
      </c>
      <c r="AF102" s="925"/>
      <c r="AG102" s="925"/>
      <c r="AH102" s="925"/>
      <c r="AI102" s="925"/>
      <c r="AJ102" s="925"/>
      <c r="AK102" s="925"/>
      <c r="AL102" s="925"/>
      <c r="AM102"/>
      <c r="BI102" s="924" t="s">
        <v>673</v>
      </c>
      <c r="BJ102" s="925"/>
      <c r="BK102" s="925"/>
      <c r="BL102" s="925"/>
      <c r="BM102" s="925"/>
      <c r="BN102" s="925"/>
      <c r="BO102" s="925"/>
      <c r="BP102" s="925"/>
      <c r="BQ102"/>
    </row>
    <row r="103" spans="1:85">
      <c r="A103" s="14" t="s">
        <v>674</v>
      </c>
      <c r="AE103" s="14" t="s">
        <v>674</v>
      </c>
      <c r="BI103" s="14" t="s">
        <v>674</v>
      </c>
    </row>
    <row r="105" spans="1:85">
      <c r="B105" s="240"/>
      <c r="J105" s="578" t="s">
        <v>675</v>
      </c>
      <c r="K105" s="578" t="s">
        <v>676</v>
      </c>
      <c r="L105" s="578" t="s">
        <v>677</v>
      </c>
      <c r="M105" s="578" t="s">
        <v>678</v>
      </c>
      <c r="N105" s="578" t="s">
        <v>679</v>
      </c>
      <c r="O105" s="578" t="s">
        <v>680</v>
      </c>
      <c r="P105" s="578" t="s">
        <v>681</v>
      </c>
      <c r="Q105" s="578" t="s">
        <v>682</v>
      </c>
      <c r="R105" s="578" t="s">
        <v>683</v>
      </c>
      <c r="S105" s="578" t="s">
        <v>684</v>
      </c>
      <c r="T105" s="578" t="s">
        <v>685</v>
      </c>
      <c r="U105" s="578" t="s">
        <v>686</v>
      </c>
      <c r="V105" s="579" t="s">
        <v>687</v>
      </c>
      <c r="AF105" s="240"/>
      <c r="AN105" s="578" t="s">
        <v>675</v>
      </c>
      <c r="AO105" s="578" t="s">
        <v>676</v>
      </c>
      <c r="AP105" s="578" t="s">
        <v>677</v>
      </c>
      <c r="AQ105" s="578" t="s">
        <v>678</v>
      </c>
      <c r="AR105" s="578" t="s">
        <v>679</v>
      </c>
      <c r="AS105" s="578" t="s">
        <v>680</v>
      </c>
      <c r="AT105" s="578" t="s">
        <v>681</v>
      </c>
      <c r="AU105" s="578" t="s">
        <v>682</v>
      </c>
      <c r="AV105" s="578" t="s">
        <v>683</v>
      </c>
      <c r="AW105" s="578" t="s">
        <v>684</v>
      </c>
      <c r="AX105" s="578" t="s">
        <v>685</v>
      </c>
      <c r="AY105" s="578" t="s">
        <v>686</v>
      </c>
      <c r="AZ105" s="579" t="s">
        <v>72</v>
      </c>
      <c r="BJ105" s="240"/>
      <c r="BR105" s="578" t="s">
        <v>675</v>
      </c>
      <c r="BS105" s="578" t="s">
        <v>676</v>
      </c>
      <c r="BT105" s="578" t="s">
        <v>677</v>
      </c>
      <c r="BU105" s="578" t="s">
        <v>678</v>
      </c>
      <c r="BV105" s="578" t="s">
        <v>679</v>
      </c>
      <c r="BW105" s="578" t="s">
        <v>680</v>
      </c>
      <c r="BX105" s="578" t="s">
        <v>681</v>
      </c>
      <c r="BY105" s="578" t="s">
        <v>682</v>
      </c>
      <c r="BZ105" s="578" t="s">
        <v>683</v>
      </c>
      <c r="CA105" s="578" t="s">
        <v>684</v>
      </c>
      <c r="CB105" s="578" t="s">
        <v>685</v>
      </c>
      <c r="CC105" s="578" t="s">
        <v>686</v>
      </c>
      <c r="CD105" s="579" t="s">
        <v>72</v>
      </c>
    </row>
    <row r="106" spans="1:85">
      <c r="H106" s="405"/>
      <c r="I106" s="405"/>
      <c r="J106" s="580">
        <f>COUNTIFS($B$15:$B$94,"看護師（病児保育）",$J$15:$J$94,1)</f>
        <v>0</v>
      </c>
      <c r="K106" s="580">
        <f>COUNTIFS($B$15:$B$94,"看護師（病児保育）",$K$15:$K$94,1)</f>
        <v>0</v>
      </c>
      <c r="L106" s="580">
        <f>COUNTIFS($B$15:$B$94,"看護師（病児保育）",$L$15:$L$94,1)</f>
        <v>0</v>
      </c>
      <c r="M106" s="580">
        <f>COUNTIFS($B$15:$B$94,"看護師（病児保育）",$M$15:$M$94,1)</f>
        <v>0</v>
      </c>
      <c r="N106" s="580">
        <f>COUNTIFS($B$15:$B$94,"看護師（病児保育）",$N$15:$N$94,1)</f>
        <v>0</v>
      </c>
      <c r="O106" s="580">
        <f>COUNTIFS($B$15:$B$94,"看護師（病児保育）",$O$15:$O$94,1)</f>
        <v>0</v>
      </c>
      <c r="P106" s="580">
        <f>COUNTIFS($B$15:$B$94,"看護師（病児保育）",$P$15:$P$94,1)</f>
        <v>0</v>
      </c>
      <c r="Q106" s="580">
        <f>COUNTIFS($B$15:$B$94,"看護師（病児保育）",$Q$15:$Q$94,1)</f>
        <v>0</v>
      </c>
      <c r="R106" s="580">
        <f>COUNTIFS($B$15:$B$94,"看護師（病児保育）",$R$15:$R$94,1)</f>
        <v>0</v>
      </c>
      <c r="S106" s="580">
        <f>COUNTIFS($B$15:$B$94,"看護師（病児保育）",$S$15:$S$94,1)</f>
        <v>0</v>
      </c>
      <c r="T106" s="580">
        <f>COUNTIFS($B$15:$B$94,"看護師（病児保育）",$T$15:$T$94,1)</f>
        <v>0</v>
      </c>
      <c r="U106" s="580">
        <f>COUNTIFS($B$15:$B$94,"看護師（病児保育）",$U$15:$U$94,1)</f>
        <v>0</v>
      </c>
      <c r="V106" s="581">
        <f>SUM(J106:U106)</f>
        <v>0</v>
      </c>
      <c r="W106" s="397" t="s">
        <v>659</v>
      </c>
      <c r="X106" s="396"/>
      <c r="Y106" s="396"/>
      <c r="AL106" s="405"/>
      <c r="AM106" s="405"/>
      <c r="AN106" s="580">
        <f>COUNTIFS($B$15:$B$94,"看護師（病児保育）",$J$15:$J$94,1)</f>
        <v>0</v>
      </c>
      <c r="AO106" s="580">
        <f>COUNTIFS($B$15:$B$94,"看護師（病児保育）",$K$15:$K$94,1)</f>
        <v>0</v>
      </c>
      <c r="AP106" s="580">
        <f>COUNTIFS($B$15:$B$94,"看護師（病児保育）",$L$15:$L$94,1)</f>
        <v>0</v>
      </c>
      <c r="AQ106" s="580">
        <f>COUNTIFS($B$15:$B$94,"看護師（病児保育）",$M$15:$M$94,1)</f>
        <v>0</v>
      </c>
      <c r="AR106" s="580">
        <f>COUNTIFS($B$15:$B$94,"看護師（病児保育）",$N$15:$N$94,1)</f>
        <v>0</v>
      </c>
      <c r="AS106" s="580">
        <f>COUNTIFS($B$15:$B$94,"看護師（病児保育）",$O$15:$O$94,1)</f>
        <v>0</v>
      </c>
      <c r="AT106" s="580">
        <f>COUNTIFS($B$15:$B$94,"看護師（病児保育）",$P$15:$P$94,1)</f>
        <v>0</v>
      </c>
      <c r="AU106" s="580">
        <f>COUNTIFS($B$15:$B$94,"看護師（病児保育）",$Q$15:$Q$94,1)</f>
        <v>0</v>
      </c>
      <c r="AV106" s="580">
        <f>COUNTIFS($B$15:$B$94,"看護師（病児保育）",$R$15:$R$94,1)</f>
        <v>0</v>
      </c>
      <c r="AW106" s="580">
        <f>COUNTIFS($B$15:$B$94,"看護師（病児保育）",$S$15:$S$94,1)</f>
        <v>0</v>
      </c>
      <c r="AX106" s="580">
        <f>COUNTIFS($B$15:$B$94,"看護師（病児保育）",$T$15:$T$94,1)</f>
        <v>0</v>
      </c>
      <c r="AY106" s="580">
        <f>COUNTIFS($B$15:$B$94,"看護師（病児保育）",$U$15:$U$94,1)</f>
        <v>0</v>
      </c>
      <c r="AZ106" s="581">
        <f>SUM(AN106:AY106)</f>
        <v>0</v>
      </c>
      <c r="BA106" s="397" t="s">
        <v>659</v>
      </c>
      <c r="BB106" s="396"/>
      <c r="BC106" s="396"/>
      <c r="BP106" s="405"/>
      <c r="BQ106" s="405"/>
      <c r="BR106" s="580">
        <f>COUNTIFS($B$15:$B$94,"看護師（病児保育）",$J$15:$J$94,1)</f>
        <v>0</v>
      </c>
      <c r="BS106" s="580">
        <f>COUNTIFS($B$15:$B$94,"看護師（病児保育）",$K$15:$K$94,1)</f>
        <v>0</v>
      </c>
      <c r="BT106" s="580">
        <f>COUNTIFS($B$15:$B$94,"看護師（病児保育）",$L$15:$L$94,1)</f>
        <v>0</v>
      </c>
      <c r="BU106" s="580">
        <f>COUNTIFS($B$15:$B$94,"看護師（病児保育）",$M$15:$M$94,1)</f>
        <v>0</v>
      </c>
      <c r="BV106" s="580">
        <f>COUNTIFS($B$15:$B$94,"看護師（病児保育）",$N$15:$N$94,1)</f>
        <v>0</v>
      </c>
      <c r="BW106" s="580">
        <f>COUNTIFS($B$15:$B$94,"看護師（病児保育）",$O$15:$O$94,1)</f>
        <v>0</v>
      </c>
      <c r="BX106" s="580">
        <f>COUNTIFS($B$15:$B$94,"看護師（病児保育）",$P$15:$P$94,1)</f>
        <v>0</v>
      </c>
      <c r="BY106" s="580">
        <f>COUNTIFS($B$15:$B$94,"看護師（病児保育）",$Q$15:$Q$94,1)</f>
        <v>0</v>
      </c>
      <c r="BZ106" s="580">
        <f>COUNTIFS($B$15:$B$94,"看護師（病児保育）",$R$15:$R$94,1)</f>
        <v>0</v>
      </c>
      <c r="CA106" s="580">
        <f>COUNTIFS($B$15:$B$94,"看護師（病児保育）",$S$15:$S$94,1)</f>
        <v>0</v>
      </c>
      <c r="CB106" s="580">
        <f>COUNTIFS($B$15:$B$94,"看護師（病児保育）",$T$15:$T$94,1)</f>
        <v>0</v>
      </c>
      <c r="CC106" s="580">
        <f>COUNTIFS($B$15:$B$94,"看護師（病児保育）",$U$15:$U$94,1)</f>
        <v>0</v>
      </c>
      <c r="CD106" s="581">
        <f>SUM(BR106:CC106)</f>
        <v>0</v>
      </c>
      <c r="CE106" s="397" t="s">
        <v>659</v>
      </c>
      <c r="CF106" s="396"/>
      <c r="CG106" s="396"/>
    </row>
    <row r="107" spans="1:85">
      <c r="H107" s="405"/>
      <c r="I107" s="405"/>
      <c r="J107" s="582">
        <f>COUNTIFS($B$15:$B$94,"保育士等（児童保育専門職員）",$J$15:$J$94,1)</f>
        <v>0</v>
      </c>
      <c r="K107" s="582">
        <f>COUNTIFS($B$15:$B$94,"保育士等（児童保育専門職員）",$K$15:$K$94,1)</f>
        <v>0</v>
      </c>
      <c r="L107" s="582">
        <f>COUNTIFS($B$15:$B$94,"保育士等（児童保育専門職員）",$L$15:$L$94,1)</f>
        <v>0</v>
      </c>
      <c r="M107" s="582">
        <f>COUNTIFS($B$15:$B$94,"保育士等（児童保育専門職員）",$M$15:$M$94,1)</f>
        <v>0</v>
      </c>
      <c r="N107" s="582">
        <f>COUNTIFS($B$15:$B$94,"保育士等（児童保育専門職員）",$N$15:$N$94,1)</f>
        <v>0</v>
      </c>
      <c r="O107" s="582">
        <f>COUNTIFS($B$15:$B$94,"保育士等（児童保育専門職員）",$O$15:$O$94,1)</f>
        <v>0</v>
      </c>
      <c r="P107" s="582">
        <f>COUNTIFS($B$15:$B$94,"保育士等（児童保育専門職員）",$P$15:$P$94,1)</f>
        <v>0</v>
      </c>
      <c r="Q107" s="582">
        <f>COUNTIFS($B$15:$B$94,"保育士等（児童保育専門職員）",$Q$15:$Q$94,1)</f>
        <v>0</v>
      </c>
      <c r="R107" s="582">
        <f>COUNTIFS($B$15:$B$94,"保育士等（児童保育専門職員）",$R$15:$R$94,1)</f>
        <v>0</v>
      </c>
      <c r="S107" s="582">
        <f>COUNTIFS($B$15:$B$94,"保育士等（児童保育専門職員）",$S$15:$S$94,1)</f>
        <v>0</v>
      </c>
      <c r="T107" s="582">
        <f>COUNTIFS($B$15:$B$94,"保育士等（児童保育専門職員）",$T$15:$T$94,1)</f>
        <v>0</v>
      </c>
      <c r="U107" s="582">
        <f>COUNTIFS($B$15:$B$94,"保育士等（児童保育専門職員）",$U$15:$U$94,1)</f>
        <v>0</v>
      </c>
      <c r="V107" s="583">
        <f>SUM(J107:U107)</f>
        <v>0</v>
      </c>
      <c r="W107" s="584" t="s">
        <v>664</v>
      </c>
      <c r="X107" s="582"/>
      <c r="Y107" s="582"/>
      <c r="AL107" s="405"/>
      <c r="AM107" s="405"/>
      <c r="AN107" s="582">
        <f>COUNTIFS($B$15:$B$94,"保育士等（児童保育専門職員）",$J$15:$J$94,1)</f>
        <v>0</v>
      </c>
      <c r="AO107" s="582">
        <f>COUNTIFS($B$15:$B$94,"保育士等（児童保育専門職員）",$K$15:$K$94,1)</f>
        <v>0</v>
      </c>
      <c r="AP107" s="582">
        <f>COUNTIFS($B$15:$B$94,"保育士等（児童保育専門職員）",$L$15:$L$94,1)</f>
        <v>0</v>
      </c>
      <c r="AQ107" s="582">
        <f>COUNTIFS($B$15:$B$94,"保育士等（児童保育専門職員）",$M$15:$M$94,1)</f>
        <v>0</v>
      </c>
      <c r="AR107" s="582">
        <f>COUNTIFS($B$15:$B$94,"保育士等（児童保育専門職員）",$N$15:$N$94,1)</f>
        <v>0</v>
      </c>
      <c r="AS107" s="582">
        <f>COUNTIFS($B$15:$B$94,"保育士等（児童保育専門職員）",$O$15:$O$94,1)</f>
        <v>0</v>
      </c>
      <c r="AT107" s="582">
        <f>COUNTIFS($B$15:$B$94,"保育士等（児童保育専門職員）",$P$15:$P$94,1)</f>
        <v>0</v>
      </c>
      <c r="AU107" s="582">
        <f>COUNTIFS($B$15:$B$94,"保育士等（児童保育専門職員）",$Q$15:$Q$94,1)</f>
        <v>0</v>
      </c>
      <c r="AV107" s="582">
        <f>COUNTIFS($B$15:$B$94,"保育士等（児童保育専門職員）",$R$15:$R$94,1)</f>
        <v>0</v>
      </c>
      <c r="AW107" s="582">
        <f>COUNTIFS($B$15:$B$94,"保育士等（児童保育専門職員）",$S$15:$S$94,1)</f>
        <v>0</v>
      </c>
      <c r="AX107" s="582">
        <f>COUNTIFS($B$15:$B$94,"保育士等（児童保育専門職員）",$T$15:$T$94,1)</f>
        <v>0</v>
      </c>
      <c r="AY107" s="582">
        <f>COUNTIFS($B$15:$B$94,"保育士等（児童保育専門職員）",$U$15:$U$94,1)</f>
        <v>0</v>
      </c>
      <c r="AZ107" s="583">
        <f>SUM(AN107:AY107)</f>
        <v>0</v>
      </c>
      <c r="BA107" s="584" t="s">
        <v>664</v>
      </c>
      <c r="BB107" s="582"/>
      <c r="BC107" s="582"/>
      <c r="BP107" s="405"/>
      <c r="BQ107" s="405"/>
      <c r="BR107" s="582">
        <f>COUNTIFS($B$15:$B$94,"保育士等（児童保育専門職員）",$J$15:$J$94,1)</f>
        <v>0</v>
      </c>
      <c r="BS107" s="582">
        <f>COUNTIFS($B$15:$B$94,"保育士等（児童保育専門職員）",$K$15:$K$94,1)</f>
        <v>0</v>
      </c>
      <c r="BT107" s="582">
        <f>COUNTIFS($B$15:$B$94,"保育士等（児童保育専門職員）",$L$15:$L$94,1)</f>
        <v>0</v>
      </c>
      <c r="BU107" s="582">
        <f>COUNTIFS($B$15:$B$94,"保育士等（児童保育専門職員）",$M$15:$M$94,1)</f>
        <v>0</v>
      </c>
      <c r="BV107" s="582">
        <f>COUNTIFS($B$15:$B$94,"保育士等（児童保育専門職員）",$N$15:$N$94,1)</f>
        <v>0</v>
      </c>
      <c r="BW107" s="582">
        <f>COUNTIFS($B$15:$B$94,"保育士等（児童保育専門職員）",$O$15:$O$94,1)</f>
        <v>0</v>
      </c>
      <c r="BX107" s="582">
        <f>COUNTIFS($B$15:$B$94,"保育士等（児童保育専門職員）",$P$15:$P$94,1)</f>
        <v>0</v>
      </c>
      <c r="BY107" s="582">
        <f>COUNTIFS($B$15:$B$94,"保育士等（児童保育専門職員）",$Q$15:$Q$94,1)</f>
        <v>0</v>
      </c>
      <c r="BZ107" s="582">
        <f>COUNTIFS($B$15:$B$94,"保育士等（児童保育専門職員）",$R$15:$R$94,1)</f>
        <v>0</v>
      </c>
      <c r="CA107" s="582">
        <f>COUNTIFS($B$15:$B$94,"保育士等（児童保育専門職員）",$S$15:$S$94,1)</f>
        <v>0</v>
      </c>
      <c r="CB107" s="582">
        <f>COUNTIFS($B$15:$B$94,"保育士等（児童保育専門職員）",$T$15:$T$94,1)</f>
        <v>0</v>
      </c>
      <c r="CC107" s="582">
        <f>COUNTIFS($B$15:$B$94,"保育士等（児童保育専門職員）",$U$15:$U$94,1)</f>
        <v>0</v>
      </c>
      <c r="CD107" s="583">
        <f>SUM(BR107:CC107)</f>
        <v>0</v>
      </c>
      <c r="CE107" s="584" t="s">
        <v>664</v>
      </c>
      <c r="CF107" s="582"/>
      <c r="CG107" s="582"/>
    </row>
    <row r="108" spans="1:85">
      <c r="H108" s="405"/>
      <c r="I108" s="405"/>
      <c r="J108" s="396">
        <f>J106-④様式3!$S9</f>
        <v>-1</v>
      </c>
      <c r="K108" s="396">
        <f>K106-④様式3!$S10</f>
        <v>-1</v>
      </c>
      <c r="L108" s="396">
        <f>L106-④様式3!$S11</f>
        <v>-1</v>
      </c>
      <c r="M108" s="396">
        <f>M106-④様式3!$S12</f>
        <v>-1</v>
      </c>
      <c r="N108" s="396">
        <f>N106-④様式3!$S13</f>
        <v>-1</v>
      </c>
      <c r="O108" s="396">
        <f>O106-④様式3!$S14</f>
        <v>-1</v>
      </c>
      <c r="P108" s="396">
        <f>P106-④様式3!$S15</f>
        <v>-1</v>
      </c>
      <c r="Q108" s="396">
        <f>Q106-④様式3!$S16</f>
        <v>-1</v>
      </c>
      <c r="R108" s="396">
        <f>R106-④様式3!$S17</f>
        <v>-1</v>
      </c>
      <c r="S108" s="396">
        <f>S106-④様式3!$S18</f>
        <v>-1</v>
      </c>
      <c r="T108" s="396">
        <f>T106-④様式3!$S19</f>
        <v>-1</v>
      </c>
      <c r="U108" s="396">
        <f>U106-④様式3!$S20</f>
        <v>-1</v>
      </c>
      <c r="V108" s="585">
        <f>SUM(J108:U108)</f>
        <v>-12</v>
      </c>
      <c r="W108" s="397" t="s">
        <v>702</v>
      </c>
      <c r="X108" s="396"/>
      <c r="Y108" s="396"/>
      <c r="AL108" s="405"/>
      <c r="AM108" s="405"/>
      <c r="AN108" s="396">
        <f>AN106-④様式3!$S9</f>
        <v>-1</v>
      </c>
      <c r="AO108" s="396">
        <f>AO106-④様式3!$S10</f>
        <v>-1</v>
      </c>
      <c r="AP108" s="396">
        <f>AP106-④様式3!$S11</f>
        <v>-1</v>
      </c>
      <c r="AQ108" s="396">
        <f>AQ106-④様式3!$S12</f>
        <v>-1</v>
      </c>
      <c r="AR108" s="396">
        <f>AR106-④様式3!$S13</f>
        <v>-1</v>
      </c>
      <c r="AS108" s="396">
        <f>AS106-④様式3!$S14</f>
        <v>-1</v>
      </c>
      <c r="AT108" s="396">
        <f>AT106-④様式3!$S15</f>
        <v>-1</v>
      </c>
      <c r="AU108" s="396">
        <f>AU106-④様式3!$S16</f>
        <v>-1</v>
      </c>
      <c r="AV108" s="396">
        <f>AV106-④様式3!$S17</f>
        <v>-1</v>
      </c>
      <c r="AW108" s="396">
        <f>AW106-④様式3!$S18</f>
        <v>-1</v>
      </c>
      <c r="AX108" s="396">
        <f>AX106-④様式3!$S19</f>
        <v>-1</v>
      </c>
      <c r="AY108" s="396">
        <f>AY106-④様式3!$S20</f>
        <v>-1</v>
      </c>
      <c r="AZ108" s="585">
        <f>SUM(AN108:AY108)</f>
        <v>-12</v>
      </c>
      <c r="BA108" s="397" t="s">
        <v>702</v>
      </c>
      <c r="BB108" s="396"/>
      <c r="BC108" s="396"/>
      <c r="BP108" s="405"/>
      <c r="BQ108" s="405"/>
      <c r="BR108" s="396">
        <f>BR106-④様式3!$S9</f>
        <v>-1</v>
      </c>
      <c r="BS108" s="396">
        <f>BS106-④様式3!$S10</f>
        <v>-1</v>
      </c>
      <c r="BT108" s="396">
        <f>BT106-④様式3!$S11</f>
        <v>-1</v>
      </c>
      <c r="BU108" s="396">
        <f>BU106-④様式3!$S12</f>
        <v>-1</v>
      </c>
      <c r="BV108" s="396">
        <f>BV106-④様式3!$S13</f>
        <v>-1</v>
      </c>
      <c r="BW108" s="396">
        <f>BW106-④様式3!$S14</f>
        <v>-1</v>
      </c>
      <c r="BX108" s="396">
        <f>BX106-④様式3!$S15</f>
        <v>-1</v>
      </c>
      <c r="BY108" s="396">
        <f>BY106-④様式3!$S16</f>
        <v>-1</v>
      </c>
      <c r="BZ108" s="396">
        <f>BZ106-④様式3!$S17</f>
        <v>-1</v>
      </c>
      <c r="CA108" s="396">
        <f>CA106-④様式3!$S18</f>
        <v>-1</v>
      </c>
      <c r="CB108" s="396">
        <f>CB106-④様式3!$S19</f>
        <v>-1</v>
      </c>
      <c r="CC108" s="396">
        <f>CC106-④様式3!$S20</f>
        <v>-1</v>
      </c>
      <c r="CD108" s="585">
        <f>SUM(BR108:CC108)</f>
        <v>-12</v>
      </c>
      <c r="CE108" s="397" t="s">
        <v>702</v>
      </c>
      <c r="CF108" s="396"/>
      <c r="CG108" s="396"/>
    </row>
    <row r="109" spans="1:85">
      <c r="H109" s="405"/>
      <c r="I109" s="405"/>
      <c r="J109" s="396">
        <f>J107-④様式3!$T9</f>
        <v>-1</v>
      </c>
      <c r="K109" s="396">
        <f>K107-④様式3!$T10</f>
        <v>-1</v>
      </c>
      <c r="L109" s="396">
        <f>L107-④様式3!$T11</f>
        <v>-1</v>
      </c>
      <c r="M109" s="396">
        <f>M107-④様式3!$T12</f>
        <v>-1</v>
      </c>
      <c r="N109" s="396">
        <f>N107-④様式3!$T13</f>
        <v>-1</v>
      </c>
      <c r="O109" s="396">
        <f>O107-④様式3!$T14</f>
        <v>-1</v>
      </c>
      <c r="P109" s="396">
        <f>P107-④様式3!$T15</f>
        <v>-1</v>
      </c>
      <c r="Q109" s="396">
        <f>Q107-④様式3!$T16</f>
        <v>-1</v>
      </c>
      <c r="R109" s="396">
        <f>R107-④様式3!$T17</f>
        <v>-1</v>
      </c>
      <c r="S109" s="396">
        <f>S107-④様式3!$T18</f>
        <v>-1</v>
      </c>
      <c r="T109" s="396">
        <f>T107-④様式3!$T19</f>
        <v>-1</v>
      </c>
      <c r="U109" s="396">
        <f>U107-④様式3!$T20</f>
        <v>-1</v>
      </c>
      <c r="V109" s="585">
        <f>SUM(J109:U109)</f>
        <v>-12</v>
      </c>
      <c r="W109" s="397" t="s">
        <v>702</v>
      </c>
      <c r="X109" s="396"/>
      <c r="Y109" s="396"/>
      <c r="AL109" s="405"/>
      <c r="AM109" s="405"/>
      <c r="AN109" s="396">
        <f>AN107-④様式3!$T9</f>
        <v>-1</v>
      </c>
      <c r="AO109" s="396">
        <f>AO107-④様式3!$T10</f>
        <v>-1</v>
      </c>
      <c r="AP109" s="396">
        <f>AP107-④様式3!$T11</f>
        <v>-1</v>
      </c>
      <c r="AQ109" s="396">
        <f>AQ107-④様式3!$T12</f>
        <v>-1</v>
      </c>
      <c r="AR109" s="396">
        <f>AR107-④様式3!$T13</f>
        <v>-1</v>
      </c>
      <c r="AS109" s="396">
        <f>AS107-④様式3!$T14</f>
        <v>-1</v>
      </c>
      <c r="AT109" s="396">
        <f>AT107-④様式3!$T15</f>
        <v>-1</v>
      </c>
      <c r="AU109" s="396">
        <f>AU107-④様式3!$T16</f>
        <v>-1</v>
      </c>
      <c r="AV109" s="396">
        <f>AV107-④様式3!$T17</f>
        <v>-1</v>
      </c>
      <c r="AW109" s="396">
        <f>AW107-④様式3!$T18</f>
        <v>-1</v>
      </c>
      <c r="AX109" s="396">
        <f>AX107-④様式3!$T19</f>
        <v>-1</v>
      </c>
      <c r="AY109" s="396">
        <f>AY107-④様式3!$T20</f>
        <v>-1</v>
      </c>
      <c r="AZ109" s="585">
        <f>SUM(AN109:AY109)</f>
        <v>-12</v>
      </c>
      <c r="BA109" s="397" t="s">
        <v>702</v>
      </c>
      <c r="BB109" s="396"/>
      <c r="BC109" s="396"/>
      <c r="BP109" s="405"/>
      <c r="BQ109" s="405"/>
      <c r="BR109" s="396">
        <f>BR107-④様式3!$T9</f>
        <v>-1</v>
      </c>
      <c r="BS109" s="396">
        <f>BS107-④様式3!$T10</f>
        <v>-1</v>
      </c>
      <c r="BT109" s="396">
        <f>BT107-④様式3!$T11</f>
        <v>-1</v>
      </c>
      <c r="BU109" s="396">
        <f>BU107-④様式3!$T12</f>
        <v>-1</v>
      </c>
      <c r="BV109" s="396">
        <f>BV107-④様式3!$T13</f>
        <v>-1</v>
      </c>
      <c r="BW109" s="396">
        <f>BW107-④様式3!$T14</f>
        <v>-1</v>
      </c>
      <c r="BX109" s="396">
        <f>BX107-④様式3!$T15</f>
        <v>-1</v>
      </c>
      <c r="BY109" s="396">
        <f>BY107-④様式3!$T16</f>
        <v>-1</v>
      </c>
      <c r="BZ109" s="396">
        <f>BZ107-④様式3!$T17</f>
        <v>-1</v>
      </c>
      <c r="CA109" s="396">
        <f>CA107-④様式3!$T18</f>
        <v>-1</v>
      </c>
      <c r="CB109" s="396">
        <f>CB107-④様式3!$T19</f>
        <v>-1</v>
      </c>
      <c r="CC109" s="396">
        <f>CC107-④様式3!$T20</f>
        <v>-1</v>
      </c>
      <c r="CD109" s="585">
        <f>SUM(BR109:CC109)</f>
        <v>-12</v>
      </c>
      <c r="CE109" s="397" t="s">
        <v>702</v>
      </c>
      <c r="CF109" s="396"/>
      <c r="CG109" s="396"/>
    </row>
    <row r="110" spans="1:85">
      <c r="V110" s="386"/>
      <c r="AZ110" s="386"/>
      <c r="CD110" s="386"/>
    </row>
    <row r="111" spans="1:85">
      <c r="J111" s="396">
        <f>COUNTIFS($B$15:$B$94,"保育士・常勤",$J$15:$J$94,1)</f>
        <v>0</v>
      </c>
      <c r="K111" s="396">
        <f>COUNTIFS($B$15:$B$94,"保育士・常勤",$K$15:$K$94,1)</f>
        <v>0</v>
      </c>
      <c r="L111" s="396">
        <f>COUNTIFS($B$15:$B$94,"保育士・常勤",$L$15:$L$94,1)</f>
        <v>0</v>
      </c>
      <c r="M111" s="396">
        <f>COUNTIFS($B$15:$B$94,"保育士・常勤",$M$15:$M$94,1)</f>
        <v>0</v>
      </c>
      <c r="N111" s="396">
        <f>COUNTIFS($B$15:$B$94,"保育士・常勤",$N$15:$N$94,1)</f>
        <v>0</v>
      </c>
      <c r="O111" s="396">
        <f>COUNTIFS($B$15:$B$94,"保育士・常勤",$O$15:$O$94,1)</f>
        <v>0</v>
      </c>
      <c r="P111" s="396">
        <f>COUNTIFS($B$15:$B$94,"保育士・常勤",$P$15:$P$94,1)</f>
        <v>0</v>
      </c>
      <c r="Q111" s="396">
        <f>COUNTIFS($B$15:$B$94,"保育士・常勤",$Q$15:$Q$94,1)</f>
        <v>0</v>
      </c>
      <c r="R111" s="396">
        <f>COUNTIFS($B$15:$B$94,"保育士・常勤",$R$15:$R$94,1)</f>
        <v>0</v>
      </c>
      <c r="S111" s="396">
        <f>COUNTIFS($B$15:$B$94,"保育士・常勤",$S$15:$S$94,1)</f>
        <v>0</v>
      </c>
      <c r="T111" s="396">
        <f>COUNTIFS($B$15:$B$94,"保育士・常勤",$T$15:$T$94,1)</f>
        <v>0</v>
      </c>
      <c r="U111" s="396">
        <f>COUNTIFS($B$15:$B$94,"保育士・常勤",$U$15:$U$94,1)</f>
        <v>0</v>
      </c>
      <c r="V111" s="585">
        <f>SUM(J111:U111)</f>
        <v>0</v>
      </c>
      <c r="W111" s="396" t="s">
        <v>663</v>
      </c>
      <c r="X111" s="396"/>
      <c r="Y111" s="396"/>
      <c r="AN111" s="396">
        <f>COUNTIFS($B$15:$B$94,"保育士・常勤",$J$15:$J$94,1)</f>
        <v>0</v>
      </c>
      <c r="AO111" s="396">
        <f>COUNTIFS($B$15:$B$94,"保育士・常勤",$K$15:$K$94,1)</f>
        <v>0</v>
      </c>
      <c r="AP111" s="396">
        <f>COUNTIFS($B$15:$B$94,"保育士・常勤",$L$15:$L$94,1)</f>
        <v>0</v>
      </c>
      <c r="AQ111" s="396">
        <f>COUNTIFS($B$15:$B$94,"保育士・常勤",$M$15:$M$94,1)</f>
        <v>0</v>
      </c>
      <c r="AR111" s="396">
        <f>COUNTIFS($B$15:$B$94,"保育士・常勤",$N$15:$N$94,1)</f>
        <v>0</v>
      </c>
      <c r="AS111" s="396">
        <f>COUNTIFS($B$15:$B$94,"保育士・常勤",$O$15:$O$94,1)</f>
        <v>0</v>
      </c>
      <c r="AT111" s="396">
        <f>COUNTIFS($B$15:$B$94,"保育士・常勤",$P$15:$P$94,1)</f>
        <v>0</v>
      </c>
      <c r="AU111" s="396">
        <f>COUNTIFS($B$15:$B$94,"保育士・常勤",$Q$15:$Q$94,1)</f>
        <v>0</v>
      </c>
      <c r="AV111" s="396">
        <f>COUNTIFS($B$15:$B$94,"保育士・常勤",$R$15:$R$94,1)</f>
        <v>0</v>
      </c>
      <c r="AW111" s="396">
        <f>COUNTIFS($B$15:$B$94,"保育士・常勤",$S$15:$S$94,1)</f>
        <v>0</v>
      </c>
      <c r="AX111" s="396">
        <f>COUNTIFS($B$15:$B$94,"保育士・常勤",$T$15:$T$94,1)</f>
        <v>0</v>
      </c>
      <c r="AY111" s="396">
        <f>COUNTIFS($B$15:$B$94,"保育士・常勤",$U$15:$U$94,1)</f>
        <v>0</v>
      </c>
      <c r="AZ111" s="585">
        <f>SUM(AN111:AY111)</f>
        <v>0</v>
      </c>
      <c r="BA111" s="396" t="s">
        <v>663</v>
      </c>
      <c r="BB111" s="396"/>
      <c r="BC111" s="396"/>
      <c r="BR111" s="396">
        <f>COUNTIFS($B$15:$B$94,"保育士・常勤",$J$15:$J$94,1)</f>
        <v>0</v>
      </c>
      <c r="BS111" s="396">
        <f>COUNTIFS($B$15:$B$94,"保育士・常勤",$K$15:$K$94,1)</f>
        <v>0</v>
      </c>
      <c r="BT111" s="396">
        <f>COUNTIFS($B$15:$B$94,"保育士・常勤",$L$15:$L$94,1)</f>
        <v>0</v>
      </c>
      <c r="BU111" s="396">
        <f>COUNTIFS($B$15:$B$94,"保育士・常勤",$M$15:$M$94,1)</f>
        <v>0</v>
      </c>
      <c r="BV111" s="396">
        <f>COUNTIFS($B$15:$B$94,"保育士・常勤",$N$15:$N$94,1)</f>
        <v>0</v>
      </c>
      <c r="BW111" s="396">
        <f>COUNTIFS($B$15:$B$94,"保育士・常勤",$O$15:$O$94,1)</f>
        <v>0</v>
      </c>
      <c r="BX111" s="396">
        <f>COUNTIFS($B$15:$B$94,"保育士・常勤",$P$15:$P$94,1)</f>
        <v>0</v>
      </c>
      <c r="BY111" s="396">
        <f>COUNTIFS($B$15:$B$94,"保育士・常勤",$Q$15:$Q$94,1)</f>
        <v>0</v>
      </c>
      <c r="BZ111" s="396">
        <f>COUNTIFS($B$15:$B$94,"保育士・常勤",$R$15:$R$94,1)</f>
        <v>0</v>
      </c>
      <c r="CA111" s="396">
        <f>COUNTIFS($B$15:$B$94,"保育士・常勤",$S$15:$S$94,1)</f>
        <v>0</v>
      </c>
      <c r="CB111" s="396">
        <f>COUNTIFS($B$15:$B$94,"保育士・常勤",$T$15:$T$94,1)</f>
        <v>0</v>
      </c>
      <c r="CC111" s="396">
        <f>COUNTIFS($B$15:$B$94,"保育士・常勤",$U$15:$U$94,1)</f>
        <v>0</v>
      </c>
      <c r="CD111" s="585">
        <f>SUM(BR111:CC111)</f>
        <v>0</v>
      </c>
      <c r="CE111" s="396" t="s">
        <v>663</v>
      </c>
      <c r="CF111" s="396"/>
      <c r="CG111" s="396"/>
    </row>
    <row r="112" spans="1:85">
      <c r="J112" s="396">
        <f>COUNTIFS($B$15:$B$94,"保育士・非常勤",$J$15:$J$94,1)</f>
        <v>0</v>
      </c>
      <c r="K112" s="396">
        <f>COUNTIFS($B$15:$B$94,"保育士・非常勤",$K$15:$K$94,1)</f>
        <v>0</v>
      </c>
      <c r="L112" s="396">
        <f>COUNTIFS($B$15:$B$94,"保育士・非常勤",$L$15:$L$94,1)</f>
        <v>0</v>
      </c>
      <c r="M112" s="396">
        <f>COUNTIFS($B$15:$B$94,"保育士・非常勤",$M$15:$M$94,1)</f>
        <v>0</v>
      </c>
      <c r="N112" s="396">
        <f>COUNTIFS($B$15:$B$94,"保育士・非常勤",$N$15:$N$94,1)</f>
        <v>0</v>
      </c>
      <c r="O112" s="396">
        <f>COUNTIFS($B$15:$B$94,"保育士・非常勤",$O$15:$O$94,1)</f>
        <v>0</v>
      </c>
      <c r="P112" s="396">
        <f>COUNTIFS($B$15:$B$94,"保育士・非常勤",$P$15:$P$94,1)</f>
        <v>0</v>
      </c>
      <c r="Q112" s="396">
        <f>COUNTIFS($B$15:$B$94,"保育士・非常勤",$Q$15:$Q$94,1)</f>
        <v>0</v>
      </c>
      <c r="R112" s="396">
        <f>COUNTIFS($B$15:$B$94,"保育士・非常勤",$R$15:$R$94,1)</f>
        <v>0</v>
      </c>
      <c r="S112" s="396">
        <f>COUNTIFS($B$15:$B$94,"保育士・非常勤",$S$15:$S$94,1)</f>
        <v>0</v>
      </c>
      <c r="T112" s="396">
        <f>COUNTIFS($B$15:$B$94,"保育士・非常勤",$T$15:$T$94,1)</f>
        <v>0</v>
      </c>
      <c r="U112" s="396">
        <f>COUNTIFS($B$15:$B$94,"保育士・非常勤",$U$15:$U$94,1)</f>
        <v>0</v>
      </c>
      <c r="V112" s="585">
        <f>SUM(J112:U112)</f>
        <v>0</v>
      </c>
      <c r="W112" s="396" t="s">
        <v>662</v>
      </c>
      <c r="X112" s="396"/>
      <c r="Y112" s="396"/>
      <c r="AN112" s="396">
        <f>COUNTIFS($B$15:$B$94,"保育士・非常勤",$J$15:$J$94,1)</f>
        <v>0</v>
      </c>
      <c r="AO112" s="396">
        <f>COUNTIFS($B$15:$B$94,"保育士・非常勤",$K$15:$K$94,1)</f>
        <v>0</v>
      </c>
      <c r="AP112" s="396">
        <f>COUNTIFS($B$15:$B$94,"保育士・非常勤",$L$15:$L$94,1)</f>
        <v>0</v>
      </c>
      <c r="AQ112" s="396">
        <f>COUNTIFS($B$15:$B$94,"保育士・非常勤",$M$15:$M$94,1)</f>
        <v>0</v>
      </c>
      <c r="AR112" s="396">
        <f>COUNTIFS($B$15:$B$94,"保育士・非常勤",$N$15:$N$94,1)</f>
        <v>0</v>
      </c>
      <c r="AS112" s="396">
        <f>COUNTIFS($B$15:$B$94,"保育士・非常勤",$O$15:$O$94,1)</f>
        <v>0</v>
      </c>
      <c r="AT112" s="396">
        <f>COUNTIFS($B$15:$B$94,"保育士・非常勤",$P$15:$P$94,1)</f>
        <v>0</v>
      </c>
      <c r="AU112" s="396">
        <f>COUNTIFS($B$15:$B$94,"保育士・非常勤",$Q$15:$Q$94,1)</f>
        <v>0</v>
      </c>
      <c r="AV112" s="396">
        <f>COUNTIFS($B$15:$B$94,"保育士・非常勤",$R$15:$R$94,1)</f>
        <v>0</v>
      </c>
      <c r="AW112" s="396">
        <f>COUNTIFS($B$15:$B$94,"保育士・非常勤",$S$15:$S$94,1)</f>
        <v>0</v>
      </c>
      <c r="AX112" s="396">
        <f>COUNTIFS($B$15:$B$94,"保育士・非常勤",$T$15:$T$94,1)</f>
        <v>0</v>
      </c>
      <c r="AY112" s="396">
        <f>COUNTIFS($B$15:$B$94,"保育士・非常勤",$U$15:$U$94,1)</f>
        <v>0</v>
      </c>
      <c r="AZ112" s="585">
        <f>SUM(AN112:AY112)</f>
        <v>0</v>
      </c>
      <c r="BA112" s="396" t="s">
        <v>662</v>
      </c>
      <c r="BB112" s="396"/>
      <c r="BC112" s="396"/>
      <c r="BR112" s="396">
        <f>COUNTIFS($B$15:$B$94,"保育士・非常勤",$J$15:$J$94,1)</f>
        <v>0</v>
      </c>
      <c r="BS112" s="396">
        <f>COUNTIFS($B$15:$B$94,"保育士・非常勤",$K$15:$K$94,1)</f>
        <v>0</v>
      </c>
      <c r="BT112" s="396">
        <f>COUNTIFS($B$15:$B$94,"保育士・非常勤",$L$15:$L$94,1)</f>
        <v>0</v>
      </c>
      <c r="BU112" s="396">
        <f>COUNTIFS($B$15:$B$94,"保育士・非常勤",$M$15:$M$94,1)</f>
        <v>0</v>
      </c>
      <c r="BV112" s="396">
        <f>COUNTIFS($B$15:$B$94,"保育士・非常勤",$N$15:$N$94,1)</f>
        <v>0</v>
      </c>
      <c r="BW112" s="396">
        <f>COUNTIFS($B$15:$B$94,"保育士・非常勤",$O$15:$O$94,1)</f>
        <v>0</v>
      </c>
      <c r="BX112" s="396">
        <f>COUNTIFS($B$15:$B$94,"保育士・非常勤",$P$15:$P$94,1)</f>
        <v>0</v>
      </c>
      <c r="BY112" s="396">
        <f>COUNTIFS($B$15:$B$94,"保育士・非常勤",$Q$15:$Q$94,1)</f>
        <v>0</v>
      </c>
      <c r="BZ112" s="396">
        <f>COUNTIFS($B$15:$B$94,"保育士・非常勤",$R$15:$R$94,1)</f>
        <v>0</v>
      </c>
      <c r="CA112" s="396">
        <f>COUNTIFS($B$15:$B$94,"保育士・非常勤",$S$15:$S$94,1)</f>
        <v>0</v>
      </c>
      <c r="CB112" s="396">
        <f>COUNTIFS($B$15:$B$94,"保育士・非常勤",$T$15:$T$94,1)</f>
        <v>0</v>
      </c>
      <c r="CC112" s="396">
        <f>COUNTIFS($B$15:$B$94,"保育士・非常勤",$U$15:$U$94,1)</f>
        <v>0</v>
      </c>
      <c r="CD112" s="585">
        <f>SUM(BR112:CC112)</f>
        <v>0</v>
      </c>
      <c r="CE112" s="396" t="s">
        <v>662</v>
      </c>
      <c r="CF112" s="396"/>
      <c r="CG112" s="396"/>
    </row>
    <row r="113" spans="10:85">
      <c r="J113" s="396">
        <f>COUNTIFS($B$15:$B$94,"保育助手・常勤",$J$15:$J$94,1)</f>
        <v>0</v>
      </c>
      <c r="K113" s="396">
        <f>COUNTIFS($B$15:$B$94,"保育助手・常勤",$K$15:$K$94,1)</f>
        <v>0</v>
      </c>
      <c r="L113" s="396">
        <f>COUNTIFS($B$15:$B$94,"保育助手・常勤",$L$15:$L$94,1)</f>
        <v>0</v>
      </c>
      <c r="M113" s="396">
        <f>COUNTIFS($B$15:$B$94,"保育助手・常勤",$M$15:$M$94,1)</f>
        <v>0</v>
      </c>
      <c r="N113" s="396">
        <f>COUNTIFS($B$15:$B$94,"保育助手・常勤",$N$15:$N$94,1)</f>
        <v>0</v>
      </c>
      <c r="O113" s="396">
        <f>COUNTIFS($B$15:$B$94,"保育助手・常勤",$O$15:$O$94,1)</f>
        <v>0</v>
      </c>
      <c r="P113" s="396">
        <f>COUNTIFS($B$15:$B$94,"保育助手・常勤",$P$15:$P$94,1)</f>
        <v>0</v>
      </c>
      <c r="Q113" s="396">
        <f>COUNTIFS($B$15:$B$94,"保育助手・常勤",$Q$15:$Q$94,1)</f>
        <v>0</v>
      </c>
      <c r="R113" s="396">
        <f>COUNTIFS($B$15:$B$94,"保育助手・常勤",$R$15:$R$94,1)</f>
        <v>0</v>
      </c>
      <c r="S113" s="396">
        <f>COUNTIFS($B$15:$B$94,"保育助手・常勤",$S$15:$S$94,1)</f>
        <v>0</v>
      </c>
      <c r="T113" s="396">
        <f>COUNTIFS($B$15:$B$94,"保育助手・常勤",$T$15:$T$94,1)</f>
        <v>0</v>
      </c>
      <c r="U113" s="396">
        <f>COUNTIFS($B$15:$B$94,"保育助手・常勤",$U$15:$U$94,1)</f>
        <v>0</v>
      </c>
      <c r="V113" s="585">
        <f>SUM(J113:U113)</f>
        <v>0</v>
      </c>
      <c r="W113" s="396" t="s">
        <v>661</v>
      </c>
      <c r="X113" s="396"/>
      <c r="Y113" s="396"/>
      <c r="AN113" s="396">
        <f>COUNTIFS($B$15:$B$94,"保育助手・常勤",$J$15:$J$94,1)</f>
        <v>0</v>
      </c>
      <c r="AO113" s="396">
        <f>COUNTIFS($B$15:$B$94,"保育助手・常勤",$K$15:$K$94,1)</f>
        <v>0</v>
      </c>
      <c r="AP113" s="396">
        <f>COUNTIFS($B$15:$B$94,"保育助手・常勤",$L$15:$L$94,1)</f>
        <v>0</v>
      </c>
      <c r="AQ113" s="396">
        <f>COUNTIFS($B$15:$B$94,"保育助手・常勤",$M$15:$M$94,1)</f>
        <v>0</v>
      </c>
      <c r="AR113" s="396">
        <f>COUNTIFS($B$15:$B$94,"保育助手・常勤",$N$15:$N$94,1)</f>
        <v>0</v>
      </c>
      <c r="AS113" s="396">
        <f>COUNTIFS($B$15:$B$94,"保育助手・常勤",$O$15:$O$94,1)</f>
        <v>0</v>
      </c>
      <c r="AT113" s="396">
        <f>COUNTIFS($B$15:$B$94,"保育助手・常勤",$P$15:$P$94,1)</f>
        <v>0</v>
      </c>
      <c r="AU113" s="396">
        <f>COUNTIFS($B$15:$B$94,"保育助手・常勤",$Q$15:$Q$94,1)</f>
        <v>0</v>
      </c>
      <c r="AV113" s="396">
        <f>COUNTIFS($B$15:$B$94,"保育助手・常勤",$R$15:$R$94,1)</f>
        <v>0</v>
      </c>
      <c r="AW113" s="396">
        <f>COUNTIFS($B$15:$B$94,"保育助手・常勤",$S$15:$S$94,1)</f>
        <v>0</v>
      </c>
      <c r="AX113" s="396">
        <f>COUNTIFS($B$15:$B$94,"保育助手・常勤",$T$15:$T$94,1)</f>
        <v>0</v>
      </c>
      <c r="AY113" s="396">
        <f>COUNTIFS($B$15:$B$94,"保育助手・常勤",$U$15:$U$94,1)</f>
        <v>0</v>
      </c>
      <c r="AZ113" s="585">
        <f>SUM(AN113:AY113)</f>
        <v>0</v>
      </c>
      <c r="BA113" s="396" t="s">
        <v>661</v>
      </c>
      <c r="BB113" s="396"/>
      <c r="BC113" s="396"/>
      <c r="BR113" s="396">
        <f>COUNTIFS($B$15:$B$94,"保育助手・常勤",$J$15:$J$94,1)</f>
        <v>0</v>
      </c>
      <c r="BS113" s="396">
        <f>COUNTIFS($B$15:$B$94,"保育助手・常勤",$K$15:$K$94,1)</f>
        <v>0</v>
      </c>
      <c r="BT113" s="396">
        <f>COUNTIFS($B$15:$B$94,"保育助手・常勤",$L$15:$L$94,1)</f>
        <v>0</v>
      </c>
      <c r="BU113" s="396">
        <f>COUNTIFS($B$15:$B$94,"保育助手・常勤",$M$15:$M$94,1)</f>
        <v>0</v>
      </c>
      <c r="BV113" s="396">
        <f>COUNTIFS($B$15:$B$94,"保育助手・常勤",$N$15:$N$94,1)</f>
        <v>0</v>
      </c>
      <c r="BW113" s="396">
        <f>COUNTIFS($B$15:$B$94,"保育助手・常勤",$O$15:$O$94,1)</f>
        <v>0</v>
      </c>
      <c r="BX113" s="396">
        <f>COUNTIFS($B$15:$B$94,"保育助手・常勤",$P$15:$P$94,1)</f>
        <v>0</v>
      </c>
      <c r="BY113" s="396">
        <f>COUNTIFS($B$15:$B$94,"保育助手・常勤",$Q$15:$Q$94,1)</f>
        <v>0</v>
      </c>
      <c r="BZ113" s="396">
        <f>COUNTIFS($B$15:$B$94,"保育助手・常勤",$R$15:$R$94,1)</f>
        <v>0</v>
      </c>
      <c r="CA113" s="396">
        <f>COUNTIFS($B$15:$B$94,"保育助手・常勤",$S$15:$S$94,1)</f>
        <v>0</v>
      </c>
      <c r="CB113" s="396">
        <f>COUNTIFS($B$15:$B$94,"保育助手・常勤",$T$15:$T$94,1)</f>
        <v>0</v>
      </c>
      <c r="CC113" s="396">
        <f>COUNTIFS($B$15:$B$94,"保育助手・常勤",$U$15:$U$94,1)</f>
        <v>0</v>
      </c>
      <c r="CD113" s="585">
        <f>SUM(BR113:CC113)</f>
        <v>0</v>
      </c>
      <c r="CE113" s="396" t="s">
        <v>661</v>
      </c>
      <c r="CF113" s="396"/>
      <c r="CG113" s="396"/>
    </row>
    <row r="114" spans="10:85">
      <c r="J114" s="396">
        <f>COUNTIFS($B$15:$B$94,"保育助手・非常勤",$J$15:$J$94,1)</f>
        <v>0</v>
      </c>
      <c r="K114" s="396">
        <f>COUNTIFS($B$15:$B$94,"保育助手・非常勤",$K$15:$K$94,1)</f>
        <v>0</v>
      </c>
      <c r="L114" s="396">
        <f>COUNTIFS($B$15:$B$94,"保育助手・非常勤",$L$15:$L$94,1)</f>
        <v>0</v>
      </c>
      <c r="M114" s="396">
        <f>COUNTIFS($B$15:$B$94,"保育助手・非常勤",$M$15:$M$94,1)</f>
        <v>0</v>
      </c>
      <c r="N114" s="396">
        <f>COUNTIFS($B$15:$B$94,"保育助手・非常勤",$N$15:$N$94,1)</f>
        <v>0</v>
      </c>
      <c r="O114" s="396">
        <f>COUNTIFS($B$15:$B$94,"保育助手・非常勤",$O$15:$O$94,1)</f>
        <v>0</v>
      </c>
      <c r="P114" s="396">
        <f>COUNTIFS($B$15:$B$94,"保育助手・非常勤",$P$15:$P$94,1)</f>
        <v>0</v>
      </c>
      <c r="Q114" s="396">
        <f>COUNTIFS($B$15:$B$94,"保育助手・非常勤",$Q$15:$Q$94,1)</f>
        <v>0</v>
      </c>
      <c r="R114" s="396">
        <f>COUNTIFS($B$15:$B$94,"保育助手・非常勤",$R$15:$R$94,1)</f>
        <v>0</v>
      </c>
      <c r="S114" s="396">
        <f>COUNTIFS($B$15:$B$94,"保育助手・非常勤",$S$15:$S$94,1)</f>
        <v>0</v>
      </c>
      <c r="T114" s="396">
        <f>COUNTIFS($B$15:$B$94,"保育助手・非常勤",$T$15:$T$94,1)</f>
        <v>0</v>
      </c>
      <c r="U114" s="396">
        <f>COUNTIFS($B$15:$B$94,"保育助手・非常勤",$U$15:$U$94,1)</f>
        <v>0</v>
      </c>
      <c r="V114" s="585">
        <f>SUM(J114:U114)</f>
        <v>0</v>
      </c>
      <c r="W114" s="396" t="s">
        <v>660</v>
      </c>
      <c r="X114" s="396"/>
      <c r="Y114" s="396"/>
      <c r="AN114" s="396">
        <f>COUNTIFS($B$15:$B$94,"保育助手・非常勤",$J$15:$J$94,1)</f>
        <v>0</v>
      </c>
      <c r="AO114" s="396">
        <f>COUNTIFS($B$15:$B$94,"保育助手・非常勤",$K$15:$K$94,1)</f>
        <v>0</v>
      </c>
      <c r="AP114" s="396">
        <f>COUNTIFS($B$15:$B$94,"保育助手・非常勤",$L$15:$L$94,1)</f>
        <v>0</v>
      </c>
      <c r="AQ114" s="396">
        <f>COUNTIFS($B$15:$B$94,"保育助手・非常勤",$M$15:$M$94,1)</f>
        <v>0</v>
      </c>
      <c r="AR114" s="396">
        <f>COUNTIFS($B$15:$B$94,"保育助手・非常勤",$N$15:$N$94,1)</f>
        <v>0</v>
      </c>
      <c r="AS114" s="396">
        <f>COUNTIFS($B$15:$B$94,"保育助手・非常勤",$O$15:$O$94,1)</f>
        <v>0</v>
      </c>
      <c r="AT114" s="396">
        <f>COUNTIFS($B$15:$B$94,"保育助手・非常勤",$P$15:$P$94,1)</f>
        <v>0</v>
      </c>
      <c r="AU114" s="396">
        <f>COUNTIFS($B$15:$B$94,"保育助手・非常勤",$Q$15:$Q$94,1)</f>
        <v>0</v>
      </c>
      <c r="AV114" s="396">
        <f>COUNTIFS($B$15:$B$94,"保育助手・非常勤",$R$15:$R$94,1)</f>
        <v>0</v>
      </c>
      <c r="AW114" s="396">
        <f>COUNTIFS($B$15:$B$94,"保育助手・非常勤",$S$15:$S$94,1)</f>
        <v>0</v>
      </c>
      <c r="AX114" s="396">
        <f>COUNTIFS($B$15:$B$94,"保育助手・非常勤",$T$15:$T$94,1)</f>
        <v>0</v>
      </c>
      <c r="AY114" s="396">
        <f>COUNTIFS($B$15:$B$94,"保育助手・非常勤",$U$15:$U$94,1)</f>
        <v>0</v>
      </c>
      <c r="AZ114" s="585">
        <f>SUM(AN114:AY114)</f>
        <v>0</v>
      </c>
      <c r="BA114" s="396" t="s">
        <v>660</v>
      </c>
      <c r="BB114" s="396"/>
      <c r="BC114" s="396"/>
      <c r="BR114" s="396">
        <f>COUNTIFS($B$15:$B$94,"保育助手・非常勤",$J$15:$J$94,1)</f>
        <v>0</v>
      </c>
      <c r="BS114" s="396">
        <f>COUNTIFS($B$15:$B$94,"保育助手・非常勤",$K$15:$K$94,1)</f>
        <v>0</v>
      </c>
      <c r="BT114" s="396">
        <f>COUNTIFS($B$15:$B$94,"保育助手・非常勤",$L$15:$L$94,1)</f>
        <v>0</v>
      </c>
      <c r="BU114" s="396">
        <f>COUNTIFS($B$15:$B$94,"保育助手・非常勤",$M$15:$M$94,1)</f>
        <v>0</v>
      </c>
      <c r="BV114" s="396">
        <f>COUNTIFS($B$15:$B$94,"保育助手・非常勤",$N$15:$N$94,1)</f>
        <v>0</v>
      </c>
      <c r="BW114" s="396">
        <f>COUNTIFS($B$15:$B$94,"保育助手・非常勤",$O$15:$O$94,1)</f>
        <v>0</v>
      </c>
      <c r="BX114" s="396">
        <f>COUNTIFS($B$15:$B$94,"保育助手・非常勤",$P$15:$P$94,1)</f>
        <v>0</v>
      </c>
      <c r="BY114" s="396">
        <f>COUNTIFS($B$15:$B$94,"保育助手・非常勤",$Q$15:$Q$94,1)</f>
        <v>0</v>
      </c>
      <c r="BZ114" s="396">
        <f>COUNTIFS($B$15:$B$94,"保育助手・非常勤",$R$15:$R$94,1)</f>
        <v>0</v>
      </c>
      <c r="CA114" s="396">
        <f>COUNTIFS($B$15:$B$94,"保育助手・非常勤",$S$15:$S$94,1)</f>
        <v>0</v>
      </c>
      <c r="CB114" s="396">
        <f>COUNTIFS($B$15:$B$94,"保育助手・非常勤",$T$15:$T$94,1)</f>
        <v>0</v>
      </c>
      <c r="CC114" s="396">
        <f>COUNTIFS($B$15:$B$94,"保育助手・非常勤",$U$15:$U$94,1)</f>
        <v>0</v>
      </c>
      <c r="CD114" s="585">
        <f>SUM(BR114:CC114)</f>
        <v>0</v>
      </c>
      <c r="CE114" s="396" t="s">
        <v>660</v>
      </c>
      <c r="CF114" s="396"/>
      <c r="CG114" s="396"/>
    </row>
    <row r="115" spans="10:85">
      <c r="J115" s="586">
        <f t="shared" ref="J115:U115" si="3">SUM(J106:J107)+SUM(J111:J114)</f>
        <v>0</v>
      </c>
      <c r="K115" s="586">
        <f t="shared" si="3"/>
        <v>0</v>
      </c>
      <c r="L115" s="586">
        <f t="shared" si="3"/>
        <v>0</v>
      </c>
      <c r="M115" s="586">
        <f t="shared" si="3"/>
        <v>0</v>
      </c>
      <c r="N115" s="586">
        <f t="shared" si="3"/>
        <v>0</v>
      </c>
      <c r="O115" s="586">
        <f t="shared" si="3"/>
        <v>0</v>
      </c>
      <c r="P115" s="586">
        <f t="shared" si="3"/>
        <v>0</v>
      </c>
      <c r="Q115" s="586">
        <f t="shared" si="3"/>
        <v>0</v>
      </c>
      <c r="R115" s="586">
        <f t="shared" si="3"/>
        <v>0</v>
      </c>
      <c r="S115" s="586">
        <f t="shared" si="3"/>
        <v>0</v>
      </c>
      <c r="T115" s="586">
        <f t="shared" si="3"/>
        <v>0</v>
      </c>
      <c r="U115" s="586">
        <f t="shared" si="3"/>
        <v>0</v>
      </c>
      <c r="V115" s="587">
        <f>SUM(V106:V107)+SUM(V111:V114)</f>
        <v>0</v>
      </c>
      <c r="W115" s="586" t="s">
        <v>701</v>
      </c>
      <c r="X115" s="586"/>
      <c r="Y115" s="586"/>
      <c r="AN115" s="586">
        <f t="shared" ref="AN115:AY115" si="4">SUM(AN106:AN107)+SUM(AN111:AN114)</f>
        <v>0</v>
      </c>
      <c r="AO115" s="586">
        <f t="shared" si="4"/>
        <v>0</v>
      </c>
      <c r="AP115" s="586">
        <f t="shared" si="4"/>
        <v>0</v>
      </c>
      <c r="AQ115" s="586">
        <f t="shared" si="4"/>
        <v>0</v>
      </c>
      <c r="AR115" s="586">
        <f t="shared" si="4"/>
        <v>0</v>
      </c>
      <c r="AS115" s="586">
        <f t="shared" si="4"/>
        <v>0</v>
      </c>
      <c r="AT115" s="586">
        <f t="shared" si="4"/>
        <v>0</v>
      </c>
      <c r="AU115" s="586">
        <f t="shared" si="4"/>
        <v>0</v>
      </c>
      <c r="AV115" s="586">
        <f t="shared" si="4"/>
        <v>0</v>
      </c>
      <c r="AW115" s="586">
        <f t="shared" si="4"/>
        <v>0</v>
      </c>
      <c r="AX115" s="586">
        <f t="shared" si="4"/>
        <v>0</v>
      </c>
      <c r="AY115" s="586">
        <f t="shared" si="4"/>
        <v>0</v>
      </c>
      <c r="AZ115" s="587">
        <f>SUM(AZ106:AZ107)+SUM(AZ111:AZ114)</f>
        <v>0</v>
      </c>
      <c r="BA115" s="586" t="s">
        <v>701</v>
      </c>
      <c r="BB115" s="586"/>
      <c r="BC115" s="586"/>
      <c r="BR115" s="586">
        <f t="shared" ref="BR115:CC115" si="5">SUM(BR106:BR107)+SUM(BR111:BR114)</f>
        <v>0</v>
      </c>
      <c r="BS115" s="586">
        <f t="shared" si="5"/>
        <v>0</v>
      </c>
      <c r="BT115" s="586">
        <f t="shared" si="5"/>
        <v>0</v>
      </c>
      <c r="BU115" s="586">
        <f t="shared" si="5"/>
        <v>0</v>
      </c>
      <c r="BV115" s="586">
        <f t="shared" si="5"/>
        <v>0</v>
      </c>
      <c r="BW115" s="586">
        <f t="shared" si="5"/>
        <v>0</v>
      </c>
      <c r="BX115" s="586">
        <f t="shared" si="5"/>
        <v>0</v>
      </c>
      <c r="BY115" s="586">
        <f t="shared" si="5"/>
        <v>0</v>
      </c>
      <c r="BZ115" s="586">
        <f t="shared" si="5"/>
        <v>0</v>
      </c>
      <c r="CA115" s="586">
        <f t="shared" si="5"/>
        <v>0</v>
      </c>
      <c r="CB115" s="586">
        <f t="shared" si="5"/>
        <v>0</v>
      </c>
      <c r="CC115" s="586">
        <f t="shared" si="5"/>
        <v>0</v>
      </c>
      <c r="CD115" s="587">
        <f>SUM(CD106:CD107)+SUM(CD111:CD114)</f>
        <v>0</v>
      </c>
      <c r="CE115" s="586" t="s">
        <v>701</v>
      </c>
      <c r="CF115" s="586"/>
      <c r="CG115" s="586"/>
    </row>
    <row r="116" spans="10:85">
      <c r="J116" s="396">
        <f t="shared" ref="J116:V116" si="6">J95-J115</f>
        <v>0</v>
      </c>
      <c r="K116" s="396">
        <f t="shared" si="6"/>
        <v>0</v>
      </c>
      <c r="L116" s="396">
        <f t="shared" si="6"/>
        <v>0</v>
      </c>
      <c r="M116" s="396">
        <f t="shared" si="6"/>
        <v>0</v>
      </c>
      <c r="N116" s="396">
        <f t="shared" si="6"/>
        <v>0</v>
      </c>
      <c r="O116" s="396">
        <f t="shared" si="6"/>
        <v>0</v>
      </c>
      <c r="P116" s="396">
        <f t="shared" si="6"/>
        <v>0</v>
      </c>
      <c r="Q116" s="396">
        <f t="shared" si="6"/>
        <v>0</v>
      </c>
      <c r="R116" s="396">
        <f t="shared" si="6"/>
        <v>0</v>
      </c>
      <c r="S116" s="396">
        <f t="shared" si="6"/>
        <v>0</v>
      </c>
      <c r="T116" s="396">
        <f t="shared" si="6"/>
        <v>0</v>
      </c>
      <c r="U116" s="396">
        <f t="shared" si="6"/>
        <v>0</v>
      </c>
      <c r="V116" s="585">
        <f t="shared" si="6"/>
        <v>0</v>
      </c>
      <c r="W116" s="396" t="s">
        <v>703</v>
      </c>
      <c r="X116" s="396"/>
      <c r="Y116" s="396"/>
      <c r="AN116" s="396">
        <f t="shared" ref="AN116:AZ116" si="7">AN95-AN115</f>
        <v>0</v>
      </c>
      <c r="AO116" s="396">
        <f t="shared" si="7"/>
        <v>0</v>
      </c>
      <c r="AP116" s="396">
        <f t="shared" si="7"/>
        <v>0</v>
      </c>
      <c r="AQ116" s="396">
        <f t="shared" si="7"/>
        <v>0</v>
      </c>
      <c r="AR116" s="396">
        <f t="shared" si="7"/>
        <v>0</v>
      </c>
      <c r="AS116" s="396">
        <f t="shared" si="7"/>
        <v>0</v>
      </c>
      <c r="AT116" s="396">
        <f t="shared" si="7"/>
        <v>0</v>
      </c>
      <c r="AU116" s="396">
        <f t="shared" si="7"/>
        <v>0</v>
      </c>
      <c r="AV116" s="396">
        <f t="shared" si="7"/>
        <v>0</v>
      </c>
      <c r="AW116" s="396">
        <f t="shared" si="7"/>
        <v>0</v>
      </c>
      <c r="AX116" s="396">
        <f t="shared" si="7"/>
        <v>0</v>
      </c>
      <c r="AY116" s="396">
        <f t="shared" si="7"/>
        <v>0</v>
      </c>
      <c r="AZ116" s="585">
        <f t="shared" si="7"/>
        <v>0</v>
      </c>
      <c r="BA116" s="396" t="s">
        <v>703</v>
      </c>
      <c r="BB116" s="396"/>
      <c r="BC116" s="396"/>
      <c r="BR116" s="396">
        <f t="shared" ref="BR116:CD116" si="8">BR95-BR115</f>
        <v>0</v>
      </c>
      <c r="BS116" s="396">
        <f t="shared" si="8"/>
        <v>0</v>
      </c>
      <c r="BT116" s="396">
        <f t="shared" si="8"/>
        <v>0</v>
      </c>
      <c r="BU116" s="396">
        <f t="shared" si="8"/>
        <v>0</v>
      </c>
      <c r="BV116" s="396">
        <f t="shared" si="8"/>
        <v>0</v>
      </c>
      <c r="BW116" s="396">
        <f t="shared" si="8"/>
        <v>0</v>
      </c>
      <c r="BX116" s="396">
        <f t="shared" si="8"/>
        <v>0</v>
      </c>
      <c r="BY116" s="396">
        <f t="shared" si="8"/>
        <v>0</v>
      </c>
      <c r="BZ116" s="396">
        <f t="shared" si="8"/>
        <v>0</v>
      </c>
      <c r="CA116" s="396">
        <f t="shared" si="8"/>
        <v>0</v>
      </c>
      <c r="CB116" s="396">
        <f t="shared" si="8"/>
        <v>0</v>
      </c>
      <c r="CC116" s="396">
        <f t="shared" si="8"/>
        <v>0</v>
      </c>
      <c r="CD116" s="585">
        <f t="shared" si="8"/>
        <v>0</v>
      </c>
      <c r="CE116" s="396" t="s">
        <v>703</v>
      </c>
      <c r="CF116" s="396"/>
      <c r="CG116" s="396"/>
    </row>
  </sheetData>
  <mergeCells count="735">
    <mergeCell ref="BP95:BP97"/>
    <mergeCell ref="BI102:BP102"/>
    <mergeCell ref="H39:H41"/>
    <mergeCell ref="BJ93:BJ94"/>
    <mergeCell ref="BK93:BK94"/>
    <mergeCell ref="BL93:BL94"/>
    <mergeCell ref="BM93:BM94"/>
    <mergeCell ref="BN93:BN94"/>
    <mergeCell ref="BO93:BO94"/>
    <mergeCell ref="BJ95:BK97"/>
    <mergeCell ref="BL95:BL97"/>
    <mergeCell ref="BM95:BM97"/>
    <mergeCell ref="BN95:BN97"/>
    <mergeCell ref="BO95:BO97"/>
    <mergeCell ref="BJ89:BJ90"/>
    <mergeCell ref="BK89:BK90"/>
    <mergeCell ref="BL89:BL90"/>
    <mergeCell ref="BM89:BM90"/>
    <mergeCell ref="BN89:BN90"/>
    <mergeCell ref="BO89:BO90"/>
    <mergeCell ref="BJ91:BJ92"/>
    <mergeCell ref="BK91:BK92"/>
    <mergeCell ref="BL91:BL92"/>
    <mergeCell ref="BM91:BM92"/>
    <mergeCell ref="BN91:BN92"/>
    <mergeCell ref="BO91:BO92"/>
    <mergeCell ref="BJ85:BJ86"/>
    <mergeCell ref="BK85:BK86"/>
    <mergeCell ref="BL85:BL86"/>
    <mergeCell ref="BM85:BM86"/>
    <mergeCell ref="BN85:BN86"/>
    <mergeCell ref="BO85:BO86"/>
    <mergeCell ref="BJ87:BJ88"/>
    <mergeCell ref="BK87:BK88"/>
    <mergeCell ref="BL87:BL88"/>
    <mergeCell ref="BM87:BM88"/>
    <mergeCell ref="BN87:BN88"/>
    <mergeCell ref="BO87:BO88"/>
    <mergeCell ref="BJ81:BJ82"/>
    <mergeCell ref="BK81:BK82"/>
    <mergeCell ref="BL81:BL82"/>
    <mergeCell ref="BM81:BM82"/>
    <mergeCell ref="BN81:BN82"/>
    <mergeCell ref="BO81:BO82"/>
    <mergeCell ref="BJ83:BJ84"/>
    <mergeCell ref="BK83:BK84"/>
    <mergeCell ref="BL83:BL84"/>
    <mergeCell ref="BM83:BM84"/>
    <mergeCell ref="BN83:BN84"/>
    <mergeCell ref="BO83:BO84"/>
    <mergeCell ref="BJ77:BJ78"/>
    <mergeCell ref="BK77:BK78"/>
    <mergeCell ref="BL77:BL78"/>
    <mergeCell ref="BM77:BM78"/>
    <mergeCell ref="BN77:BN78"/>
    <mergeCell ref="BO77:BO78"/>
    <mergeCell ref="BJ79:BJ80"/>
    <mergeCell ref="BK79:BK80"/>
    <mergeCell ref="BL79:BL80"/>
    <mergeCell ref="BM79:BM80"/>
    <mergeCell ref="BN79:BN80"/>
    <mergeCell ref="BO79:BO80"/>
    <mergeCell ref="BJ73:BJ74"/>
    <mergeCell ref="BK73:BK74"/>
    <mergeCell ref="BL73:BL74"/>
    <mergeCell ref="BM73:BM74"/>
    <mergeCell ref="BN73:BN74"/>
    <mergeCell ref="BO73:BO74"/>
    <mergeCell ref="BJ75:BJ76"/>
    <mergeCell ref="BK75:BK76"/>
    <mergeCell ref="BL75:BL76"/>
    <mergeCell ref="BM75:BM76"/>
    <mergeCell ref="BN75:BN76"/>
    <mergeCell ref="BO75:BO76"/>
    <mergeCell ref="BJ69:BJ70"/>
    <mergeCell ref="BK69:BK70"/>
    <mergeCell ref="BL69:BL70"/>
    <mergeCell ref="BM69:BM70"/>
    <mergeCell ref="BN69:BN70"/>
    <mergeCell ref="BO69:BO70"/>
    <mergeCell ref="BJ71:BJ72"/>
    <mergeCell ref="BK71:BK72"/>
    <mergeCell ref="BL71:BL72"/>
    <mergeCell ref="BM71:BM72"/>
    <mergeCell ref="BN71:BN72"/>
    <mergeCell ref="BO71:BO72"/>
    <mergeCell ref="BJ65:BJ66"/>
    <mergeCell ref="BK65:BK66"/>
    <mergeCell ref="BL65:BL66"/>
    <mergeCell ref="BM65:BM66"/>
    <mergeCell ref="BN65:BN66"/>
    <mergeCell ref="BO65:BO66"/>
    <mergeCell ref="BJ67:BJ68"/>
    <mergeCell ref="BK67:BK68"/>
    <mergeCell ref="BL67:BL68"/>
    <mergeCell ref="BM67:BM68"/>
    <mergeCell ref="BN67:BN68"/>
    <mergeCell ref="BO67:BO68"/>
    <mergeCell ref="BJ61:BJ62"/>
    <mergeCell ref="BK61:BK62"/>
    <mergeCell ref="BL61:BL62"/>
    <mergeCell ref="BM61:BM62"/>
    <mergeCell ref="BN61:BN62"/>
    <mergeCell ref="BO61:BO62"/>
    <mergeCell ref="BJ63:BJ64"/>
    <mergeCell ref="BK63:BK64"/>
    <mergeCell ref="BL63:BL64"/>
    <mergeCell ref="BM63:BM64"/>
    <mergeCell ref="BN63:BN64"/>
    <mergeCell ref="BO63:BO64"/>
    <mergeCell ref="BJ57:BJ58"/>
    <mergeCell ref="BK57:BK58"/>
    <mergeCell ref="BL57:BL58"/>
    <mergeCell ref="BM57:BM58"/>
    <mergeCell ref="BN57:BN58"/>
    <mergeCell ref="BO57:BO58"/>
    <mergeCell ref="BJ59:BJ60"/>
    <mergeCell ref="BK59:BK60"/>
    <mergeCell ref="BL59:BL60"/>
    <mergeCell ref="BM59:BM60"/>
    <mergeCell ref="BN59:BN60"/>
    <mergeCell ref="BO59:BO60"/>
    <mergeCell ref="BJ53:BJ54"/>
    <mergeCell ref="BK53:BK54"/>
    <mergeCell ref="BL53:BL54"/>
    <mergeCell ref="BM53:BM54"/>
    <mergeCell ref="BN53:BN54"/>
    <mergeCell ref="BO53:BO54"/>
    <mergeCell ref="BJ55:BJ56"/>
    <mergeCell ref="BK55:BK56"/>
    <mergeCell ref="BL55:BL56"/>
    <mergeCell ref="BM55:BM56"/>
    <mergeCell ref="BN55:BN56"/>
    <mergeCell ref="BO55:BO56"/>
    <mergeCell ref="BJ49:BJ50"/>
    <mergeCell ref="BK49:BK50"/>
    <mergeCell ref="BL49:BL50"/>
    <mergeCell ref="BM49:BM50"/>
    <mergeCell ref="BN49:BN50"/>
    <mergeCell ref="BO49:BO50"/>
    <mergeCell ref="BJ51:BJ52"/>
    <mergeCell ref="BK51:BK52"/>
    <mergeCell ref="BL51:BL52"/>
    <mergeCell ref="BM51:BM52"/>
    <mergeCell ref="BN51:BN52"/>
    <mergeCell ref="BO51:BO52"/>
    <mergeCell ref="BJ45:BJ46"/>
    <mergeCell ref="BK45:BK46"/>
    <mergeCell ref="BL45:BL46"/>
    <mergeCell ref="BM45:BM46"/>
    <mergeCell ref="BN45:BN46"/>
    <mergeCell ref="BO45:BO46"/>
    <mergeCell ref="BJ47:BJ48"/>
    <mergeCell ref="BK47:BK48"/>
    <mergeCell ref="BL47:BL48"/>
    <mergeCell ref="BM47:BM48"/>
    <mergeCell ref="BN47:BN48"/>
    <mergeCell ref="BO47:BO48"/>
    <mergeCell ref="BJ41:BJ42"/>
    <mergeCell ref="BK41:BK42"/>
    <mergeCell ref="BL41:BL42"/>
    <mergeCell ref="BM41:BM42"/>
    <mergeCell ref="BN41:BN42"/>
    <mergeCell ref="BO41:BO42"/>
    <mergeCell ref="BJ43:BJ44"/>
    <mergeCell ref="BK43:BK44"/>
    <mergeCell ref="BL43:BL44"/>
    <mergeCell ref="BM43:BM44"/>
    <mergeCell ref="BN43:BN44"/>
    <mergeCell ref="BO43:BO44"/>
    <mergeCell ref="BJ37:BJ38"/>
    <mergeCell ref="BK37:BK38"/>
    <mergeCell ref="BL37:BL38"/>
    <mergeCell ref="BM37:BM38"/>
    <mergeCell ref="BN37:BN38"/>
    <mergeCell ref="BO37:BO38"/>
    <mergeCell ref="BJ39:BJ40"/>
    <mergeCell ref="BK39:BK40"/>
    <mergeCell ref="BL39:BL40"/>
    <mergeCell ref="BM39:BM40"/>
    <mergeCell ref="BN39:BN40"/>
    <mergeCell ref="BO39:BO40"/>
    <mergeCell ref="BJ33:BJ34"/>
    <mergeCell ref="BK33:BK34"/>
    <mergeCell ref="BL33:BL34"/>
    <mergeCell ref="BM33:BM34"/>
    <mergeCell ref="BN33:BN34"/>
    <mergeCell ref="BO33:BO34"/>
    <mergeCell ref="BJ35:BJ36"/>
    <mergeCell ref="BK35:BK36"/>
    <mergeCell ref="BL35:BL36"/>
    <mergeCell ref="BM35:BM36"/>
    <mergeCell ref="BN35:BN36"/>
    <mergeCell ref="BO35:BO36"/>
    <mergeCell ref="BJ29:BJ30"/>
    <mergeCell ref="BK29:BK30"/>
    <mergeCell ref="BL29:BL30"/>
    <mergeCell ref="BM29:BM30"/>
    <mergeCell ref="BN29:BN30"/>
    <mergeCell ref="BO29:BO30"/>
    <mergeCell ref="BJ31:BJ32"/>
    <mergeCell ref="BK31:BK32"/>
    <mergeCell ref="BL31:BL32"/>
    <mergeCell ref="BM31:BM32"/>
    <mergeCell ref="BN31:BN32"/>
    <mergeCell ref="BO31:BO32"/>
    <mergeCell ref="BJ25:BJ26"/>
    <mergeCell ref="BK25:BK26"/>
    <mergeCell ref="BL25:BL26"/>
    <mergeCell ref="BM25:BM26"/>
    <mergeCell ref="BN25:BN26"/>
    <mergeCell ref="BO25:BO26"/>
    <mergeCell ref="BJ27:BJ28"/>
    <mergeCell ref="BK27:BK28"/>
    <mergeCell ref="BL27:BL28"/>
    <mergeCell ref="BM27:BM28"/>
    <mergeCell ref="BN27:BN28"/>
    <mergeCell ref="BO27:BO28"/>
    <mergeCell ref="BN19:BN20"/>
    <mergeCell ref="BO19:BO20"/>
    <mergeCell ref="BJ21:BJ22"/>
    <mergeCell ref="BK21:BK22"/>
    <mergeCell ref="BL21:BL22"/>
    <mergeCell ref="BM21:BM22"/>
    <mergeCell ref="BN21:BN22"/>
    <mergeCell ref="BO21:BO22"/>
    <mergeCell ref="BJ23:BJ24"/>
    <mergeCell ref="BK23:BK24"/>
    <mergeCell ref="BL23:BL24"/>
    <mergeCell ref="BM23:BM24"/>
    <mergeCell ref="BN23:BN24"/>
    <mergeCell ref="BO23:BO24"/>
    <mergeCell ref="AF95:AG97"/>
    <mergeCell ref="AH95:AH97"/>
    <mergeCell ref="AI95:AI97"/>
    <mergeCell ref="AJ95:AJ97"/>
    <mergeCell ref="AK95:AK97"/>
    <mergeCell ref="AL95:AL97"/>
    <mergeCell ref="AE102:AL102"/>
    <mergeCell ref="BL10:BO10"/>
    <mergeCell ref="BJ15:BJ16"/>
    <mergeCell ref="BK15:BK16"/>
    <mergeCell ref="BL15:BL16"/>
    <mergeCell ref="BM15:BM16"/>
    <mergeCell ref="BN15:BN16"/>
    <mergeCell ref="BO15:BO16"/>
    <mergeCell ref="BJ17:BJ18"/>
    <mergeCell ref="BK17:BK18"/>
    <mergeCell ref="BL17:BL18"/>
    <mergeCell ref="BM17:BM18"/>
    <mergeCell ref="BN17:BN18"/>
    <mergeCell ref="BO17:BO18"/>
    <mergeCell ref="BJ19:BJ20"/>
    <mergeCell ref="BK19:BK20"/>
    <mergeCell ref="BL19:BL20"/>
    <mergeCell ref="BM19:BM20"/>
    <mergeCell ref="AF91:AF92"/>
    <mergeCell ref="AG91:AG92"/>
    <mergeCell ref="AH91:AH92"/>
    <mergeCell ref="AI91:AI92"/>
    <mergeCell ref="AJ91:AJ92"/>
    <mergeCell ref="AK91:AK92"/>
    <mergeCell ref="AF93:AF94"/>
    <mergeCell ref="AG93:AG94"/>
    <mergeCell ref="AH93:AH94"/>
    <mergeCell ref="AI93:AI94"/>
    <mergeCell ref="AJ93:AJ94"/>
    <mergeCell ref="AK93:AK94"/>
    <mergeCell ref="AF87:AF88"/>
    <mergeCell ref="AG87:AG88"/>
    <mergeCell ref="AH87:AH88"/>
    <mergeCell ref="AI87:AI88"/>
    <mergeCell ref="AJ87:AJ88"/>
    <mergeCell ref="AK87:AK88"/>
    <mergeCell ref="AF89:AF90"/>
    <mergeCell ref="AG89:AG90"/>
    <mergeCell ref="AH89:AH90"/>
    <mergeCell ref="AI89:AI90"/>
    <mergeCell ref="AJ89:AJ90"/>
    <mergeCell ref="AK89:AK90"/>
    <mergeCell ref="AF83:AF84"/>
    <mergeCell ref="AG83:AG84"/>
    <mergeCell ref="AH83:AH84"/>
    <mergeCell ref="AI83:AI84"/>
    <mergeCell ref="AJ83:AJ84"/>
    <mergeCell ref="AK83:AK84"/>
    <mergeCell ref="AF85:AF86"/>
    <mergeCell ref="AG85:AG86"/>
    <mergeCell ref="AH85:AH86"/>
    <mergeCell ref="AI85:AI86"/>
    <mergeCell ref="AJ85:AJ86"/>
    <mergeCell ref="AK85:AK86"/>
    <mergeCell ref="AF79:AF80"/>
    <mergeCell ref="AG79:AG80"/>
    <mergeCell ref="AH79:AH80"/>
    <mergeCell ref="AI79:AI80"/>
    <mergeCell ref="AJ79:AJ80"/>
    <mergeCell ref="AK79:AK80"/>
    <mergeCell ref="AF81:AF82"/>
    <mergeCell ref="AG81:AG82"/>
    <mergeCell ref="AH81:AH82"/>
    <mergeCell ref="AI81:AI82"/>
    <mergeCell ref="AJ81:AJ82"/>
    <mergeCell ref="AK81:AK82"/>
    <mergeCell ref="AF75:AF76"/>
    <mergeCell ref="AG75:AG76"/>
    <mergeCell ref="AH75:AH76"/>
    <mergeCell ref="AI75:AI76"/>
    <mergeCell ref="AJ75:AJ76"/>
    <mergeCell ref="AK75:AK76"/>
    <mergeCell ref="AF77:AF78"/>
    <mergeCell ref="AG77:AG78"/>
    <mergeCell ref="AH77:AH78"/>
    <mergeCell ref="AI77:AI78"/>
    <mergeCell ref="AJ77:AJ78"/>
    <mergeCell ref="AK77:AK78"/>
    <mergeCell ref="AF71:AF72"/>
    <mergeCell ref="AG71:AG72"/>
    <mergeCell ref="AH71:AH72"/>
    <mergeCell ref="AI71:AI72"/>
    <mergeCell ref="AJ71:AJ72"/>
    <mergeCell ref="AK71:AK72"/>
    <mergeCell ref="AF73:AF74"/>
    <mergeCell ref="AG73:AG74"/>
    <mergeCell ref="AH73:AH74"/>
    <mergeCell ref="AI73:AI74"/>
    <mergeCell ref="AJ73:AJ74"/>
    <mergeCell ref="AK73:AK74"/>
    <mergeCell ref="AF67:AF68"/>
    <mergeCell ref="AG67:AG68"/>
    <mergeCell ref="AH67:AH68"/>
    <mergeCell ref="AI67:AI68"/>
    <mergeCell ref="AJ67:AJ68"/>
    <mergeCell ref="AK67:AK68"/>
    <mergeCell ref="AF69:AF70"/>
    <mergeCell ref="AG69:AG70"/>
    <mergeCell ref="AH69:AH70"/>
    <mergeCell ref="AI69:AI70"/>
    <mergeCell ref="AJ69:AJ70"/>
    <mergeCell ref="AK69:AK70"/>
    <mergeCell ref="AF63:AF64"/>
    <mergeCell ref="AG63:AG64"/>
    <mergeCell ref="AH63:AH64"/>
    <mergeCell ref="AI63:AI64"/>
    <mergeCell ref="AJ63:AJ64"/>
    <mergeCell ref="AK63:AK64"/>
    <mergeCell ref="AF65:AF66"/>
    <mergeCell ref="AG65:AG66"/>
    <mergeCell ref="AH65:AH66"/>
    <mergeCell ref="AI65:AI66"/>
    <mergeCell ref="AJ65:AJ66"/>
    <mergeCell ref="AK65:AK66"/>
    <mergeCell ref="AF59:AF60"/>
    <mergeCell ref="AG59:AG60"/>
    <mergeCell ref="AH59:AH60"/>
    <mergeCell ref="AI59:AI60"/>
    <mergeCell ref="AJ59:AJ60"/>
    <mergeCell ref="AK59:AK60"/>
    <mergeCell ref="AF61:AF62"/>
    <mergeCell ref="AG61:AG62"/>
    <mergeCell ref="AH61:AH62"/>
    <mergeCell ref="AI61:AI62"/>
    <mergeCell ref="AJ61:AJ62"/>
    <mergeCell ref="AK61:AK62"/>
    <mergeCell ref="AF55:AF56"/>
    <mergeCell ref="AG55:AG56"/>
    <mergeCell ref="AH55:AH56"/>
    <mergeCell ref="AI55:AI56"/>
    <mergeCell ref="AJ55:AJ56"/>
    <mergeCell ref="AK55:AK56"/>
    <mergeCell ref="AF57:AF58"/>
    <mergeCell ref="AG57:AG58"/>
    <mergeCell ref="AH57:AH58"/>
    <mergeCell ref="AI57:AI58"/>
    <mergeCell ref="AJ57:AJ58"/>
    <mergeCell ref="AK57:AK58"/>
    <mergeCell ref="AF51:AF52"/>
    <mergeCell ref="AG51:AG52"/>
    <mergeCell ref="AH51:AH52"/>
    <mergeCell ref="AI51:AI52"/>
    <mergeCell ref="AJ51:AJ52"/>
    <mergeCell ref="AK51:AK52"/>
    <mergeCell ref="AF53:AF54"/>
    <mergeCell ref="AG53:AG54"/>
    <mergeCell ref="AH53:AH54"/>
    <mergeCell ref="AI53:AI54"/>
    <mergeCell ref="AJ53:AJ54"/>
    <mergeCell ref="AK53:AK54"/>
    <mergeCell ref="AF47:AF48"/>
    <mergeCell ref="AG47:AG48"/>
    <mergeCell ref="AH47:AH48"/>
    <mergeCell ref="AI47:AI48"/>
    <mergeCell ref="AJ47:AJ48"/>
    <mergeCell ref="AK47:AK48"/>
    <mergeCell ref="AF49:AF50"/>
    <mergeCell ref="AG49:AG50"/>
    <mergeCell ref="AH49:AH50"/>
    <mergeCell ref="AI49:AI50"/>
    <mergeCell ref="AJ49:AJ50"/>
    <mergeCell ref="AK49:AK50"/>
    <mergeCell ref="AF43:AF44"/>
    <mergeCell ref="AG43:AG44"/>
    <mergeCell ref="AH43:AH44"/>
    <mergeCell ref="AI43:AI44"/>
    <mergeCell ref="AJ43:AJ44"/>
    <mergeCell ref="AK43:AK44"/>
    <mergeCell ref="AF45:AF46"/>
    <mergeCell ref="AG45:AG46"/>
    <mergeCell ref="AH45:AH46"/>
    <mergeCell ref="AI45:AI46"/>
    <mergeCell ref="AJ45:AJ46"/>
    <mergeCell ref="AK45:AK46"/>
    <mergeCell ref="AF39:AF40"/>
    <mergeCell ref="AG39:AG40"/>
    <mergeCell ref="AH39:AH40"/>
    <mergeCell ref="AI39:AI40"/>
    <mergeCell ref="AJ39:AJ40"/>
    <mergeCell ref="AK39:AK40"/>
    <mergeCell ref="AF41:AF42"/>
    <mergeCell ref="AG41:AG42"/>
    <mergeCell ref="AH41:AH42"/>
    <mergeCell ref="AI41:AI42"/>
    <mergeCell ref="AJ41:AJ42"/>
    <mergeCell ref="AK41:AK42"/>
    <mergeCell ref="AF35:AF36"/>
    <mergeCell ref="AG35:AG36"/>
    <mergeCell ref="AH35:AH36"/>
    <mergeCell ref="AI35:AI36"/>
    <mergeCell ref="AJ35:AJ36"/>
    <mergeCell ref="AK35:AK36"/>
    <mergeCell ref="AF37:AF38"/>
    <mergeCell ref="AG37:AG38"/>
    <mergeCell ref="AH37:AH38"/>
    <mergeCell ref="AI37:AI38"/>
    <mergeCell ref="AJ37:AJ38"/>
    <mergeCell ref="AK37:AK38"/>
    <mergeCell ref="AF31:AF32"/>
    <mergeCell ref="AG31:AG32"/>
    <mergeCell ref="AH31:AH32"/>
    <mergeCell ref="AI31:AI32"/>
    <mergeCell ref="AJ31:AJ32"/>
    <mergeCell ref="AK31:AK32"/>
    <mergeCell ref="AF33:AF34"/>
    <mergeCell ref="AG33:AG34"/>
    <mergeCell ref="AH33:AH34"/>
    <mergeCell ref="AI33:AI34"/>
    <mergeCell ref="AJ33:AJ34"/>
    <mergeCell ref="AK33:AK34"/>
    <mergeCell ref="AF27:AF28"/>
    <mergeCell ref="AG27:AG28"/>
    <mergeCell ref="AH27:AH28"/>
    <mergeCell ref="AI27:AI28"/>
    <mergeCell ref="AJ27:AJ28"/>
    <mergeCell ref="AK27:AK28"/>
    <mergeCell ref="AF29:AF30"/>
    <mergeCell ref="AG29:AG30"/>
    <mergeCell ref="AH29:AH30"/>
    <mergeCell ref="AI29:AI30"/>
    <mergeCell ref="AJ29:AJ30"/>
    <mergeCell ref="AK29:AK30"/>
    <mergeCell ref="AF23:AF24"/>
    <mergeCell ref="AG23:AG24"/>
    <mergeCell ref="AH23:AH24"/>
    <mergeCell ref="AI23:AI24"/>
    <mergeCell ref="AJ23:AJ24"/>
    <mergeCell ref="AK23:AK24"/>
    <mergeCell ref="AF25:AF26"/>
    <mergeCell ref="AG25:AG26"/>
    <mergeCell ref="AH25:AH26"/>
    <mergeCell ref="AI25:AI26"/>
    <mergeCell ref="AJ25:AJ26"/>
    <mergeCell ref="AK25:AK26"/>
    <mergeCell ref="AF19:AF20"/>
    <mergeCell ref="AG19:AG20"/>
    <mergeCell ref="AH19:AH20"/>
    <mergeCell ref="AI19:AI20"/>
    <mergeCell ref="AJ19:AJ20"/>
    <mergeCell ref="AK19:AK20"/>
    <mergeCell ref="AF21:AF22"/>
    <mergeCell ref="AG21:AG22"/>
    <mergeCell ref="AH21:AH22"/>
    <mergeCell ref="AI21:AI22"/>
    <mergeCell ref="AJ21:AJ22"/>
    <mergeCell ref="AK21:AK22"/>
    <mergeCell ref="AH10:AK10"/>
    <mergeCell ref="AF15:AF16"/>
    <mergeCell ref="AG15:AG16"/>
    <mergeCell ref="AH15:AH16"/>
    <mergeCell ref="AI15:AI16"/>
    <mergeCell ref="AJ15:AJ16"/>
    <mergeCell ref="AK15:AK16"/>
    <mergeCell ref="AF17:AF18"/>
    <mergeCell ref="AG17:AG18"/>
    <mergeCell ref="AH17:AH18"/>
    <mergeCell ref="AI17:AI18"/>
    <mergeCell ref="AJ17:AJ18"/>
    <mergeCell ref="AK17:AK18"/>
    <mergeCell ref="B91:B92"/>
    <mergeCell ref="C91:C92"/>
    <mergeCell ref="D91:D92"/>
    <mergeCell ref="E91:E92"/>
    <mergeCell ref="B89:B90"/>
    <mergeCell ref="C89:C90"/>
    <mergeCell ref="E89:E90"/>
    <mergeCell ref="B87:B88"/>
    <mergeCell ref="C87:C88"/>
    <mergeCell ref="D87:D88"/>
    <mergeCell ref="E87:E88"/>
    <mergeCell ref="D89:D90"/>
    <mergeCell ref="B81:B82"/>
    <mergeCell ref="C81:C82"/>
    <mergeCell ref="D81:D82"/>
    <mergeCell ref="E81:E82"/>
    <mergeCell ref="D85:D86"/>
    <mergeCell ref="E85:E86"/>
    <mergeCell ref="B83:B84"/>
    <mergeCell ref="C83:C84"/>
    <mergeCell ref="D83:D84"/>
    <mergeCell ref="E83:E84"/>
    <mergeCell ref="B85:B86"/>
    <mergeCell ref="C85:C86"/>
    <mergeCell ref="B79:B80"/>
    <mergeCell ref="C79:C80"/>
    <mergeCell ref="D79:D80"/>
    <mergeCell ref="E79:E80"/>
    <mergeCell ref="F79:F80"/>
    <mergeCell ref="G79:G80"/>
    <mergeCell ref="G73:G74"/>
    <mergeCell ref="B75:B76"/>
    <mergeCell ref="C75:C76"/>
    <mergeCell ref="D75:D76"/>
    <mergeCell ref="E75:E76"/>
    <mergeCell ref="F75:F76"/>
    <mergeCell ref="G75:G76"/>
    <mergeCell ref="B73:B74"/>
    <mergeCell ref="C73:C74"/>
    <mergeCell ref="D73:D74"/>
    <mergeCell ref="B77:B78"/>
    <mergeCell ref="C77:C78"/>
    <mergeCell ref="D77:D78"/>
    <mergeCell ref="E77:E78"/>
    <mergeCell ref="B69:B70"/>
    <mergeCell ref="C69:C70"/>
    <mergeCell ref="D69:D70"/>
    <mergeCell ref="E69:E70"/>
    <mergeCell ref="G71:G72"/>
    <mergeCell ref="B71:B72"/>
    <mergeCell ref="C71:C72"/>
    <mergeCell ref="E73:E74"/>
    <mergeCell ref="F77:F78"/>
    <mergeCell ref="F73:F74"/>
    <mergeCell ref="F69:F70"/>
    <mergeCell ref="D71:D72"/>
    <mergeCell ref="E71:E72"/>
    <mergeCell ref="F71:F72"/>
    <mergeCell ref="G77:G78"/>
    <mergeCell ref="C65:C66"/>
    <mergeCell ref="D65:D66"/>
    <mergeCell ref="E65:E66"/>
    <mergeCell ref="F65:F66"/>
    <mergeCell ref="C67:C68"/>
    <mergeCell ref="G61:G62"/>
    <mergeCell ref="D63:D64"/>
    <mergeCell ref="E63:E64"/>
    <mergeCell ref="F63:F64"/>
    <mergeCell ref="G63:G64"/>
    <mergeCell ref="G65:G66"/>
    <mergeCell ref="D10:G10"/>
    <mergeCell ref="G41:G42"/>
    <mergeCell ref="G37:G38"/>
    <mergeCell ref="G39:G40"/>
    <mergeCell ref="G31:G32"/>
    <mergeCell ref="F15:F16"/>
    <mergeCell ref="G33:G34"/>
    <mergeCell ref="G27:G28"/>
    <mergeCell ref="G29:G30"/>
    <mergeCell ref="F17:F18"/>
    <mergeCell ref="G17:G18"/>
    <mergeCell ref="F21:F22"/>
    <mergeCell ref="G21:G22"/>
    <mergeCell ref="G23:G24"/>
    <mergeCell ref="F19:F20"/>
    <mergeCell ref="G15:G16"/>
    <mergeCell ref="G25:G26"/>
    <mergeCell ref="G19:G20"/>
    <mergeCell ref="F23:F24"/>
    <mergeCell ref="E31:E32"/>
    <mergeCell ref="E25:E26"/>
    <mergeCell ref="D37:D38"/>
    <mergeCell ref="E37:E38"/>
    <mergeCell ref="F37:F38"/>
    <mergeCell ref="G95:G97"/>
    <mergeCell ref="D53:D54"/>
    <mergeCell ref="E53:E54"/>
    <mergeCell ref="F53:F54"/>
    <mergeCell ref="G53:G54"/>
    <mergeCell ref="D95:D97"/>
    <mergeCell ref="F57:F58"/>
    <mergeCell ref="G57:G58"/>
    <mergeCell ref="D59:D60"/>
    <mergeCell ref="G55:G56"/>
    <mergeCell ref="G59:G60"/>
    <mergeCell ref="D57:D58"/>
    <mergeCell ref="E57:E58"/>
    <mergeCell ref="D67:D68"/>
    <mergeCell ref="E67:E68"/>
    <mergeCell ref="F67:F68"/>
    <mergeCell ref="G67:G68"/>
    <mergeCell ref="G69:G70"/>
    <mergeCell ref="F83:F84"/>
    <mergeCell ref="G83:G84"/>
    <mergeCell ref="F81:F82"/>
    <mergeCell ref="F89:F90"/>
    <mergeCell ref="G81:G82"/>
    <mergeCell ref="F93:F94"/>
    <mergeCell ref="G93:G94"/>
    <mergeCell ref="F41:F42"/>
    <mergeCell ref="G49:G50"/>
    <mergeCell ref="E41:E42"/>
    <mergeCell ref="G51:G52"/>
    <mergeCell ref="D49:D50"/>
    <mergeCell ref="D43:D44"/>
    <mergeCell ref="E43:E44"/>
    <mergeCell ref="F43:F44"/>
    <mergeCell ref="G45:G46"/>
    <mergeCell ref="G47:G48"/>
    <mergeCell ref="D45:D46"/>
    <mergeCell ref="G89:G90"/>
    <mergeCell ref="F87:F88"/>
    <mergeCell ref="F91:F92"/>
    <mergeCell ref="G91:G92"/>
    <mergeCell ref="D93:D94"/>
    <mergeCell ref="E93:E94"/>
    <mergeCell ref="G85:G86"/>
    <mergeCell ref="G87:G88"/>
    <mergeCell ref="F85:F86"/>
    <mergeCell ref="D41:D42"/>
    <mergeCell ref="F45:F46"/>
    <mergeCell ref="E95:E97"/>
    <mergeCell ref="F95:F97"/>
    <mergeCell ref="D47:D48"/>
    <mergeCell ref="E47:E48"/>
    <mergeCell ref="F47:F48"/>
    <mergeCell ref="F59:F60"/>
    <mergeCell ref="D61:D62"/>
    <mergeCell ref="E61:E62"/>
    <mergeCell ref="F61:F62"/>
    <mergeCell ref="D55:D56"/>
    <mergeCell ref="E59:E60"/>
    <mergeCell ref="E49:E50"/>
    <mergeCell ref="F49:F50"/>
    <mergeCell ref="F51:F52"/>
    <mergeCell ref="D51:D52"/>
    <mergeCell ref="E55:E56"/>
    <mergeCell ref="F55:F56"/>
    <mergeCell ref="E51:E52"/>
    <mergeCell ref="E23:E24"/>
    <mergeCell ref="E19:E20"/>
    <mergeCell ref="C21:C22"/>
    <mergeCell ref="D21:D22"/>
    <mergeCell ref="E21:E22"/>
    <mergeCell ref="C27:C28"/>
    <mergeCell ref="C37:C38"/>
    <mergeCell ref="D39:D40"/>
    <mergeCell ref="E39:E40"/>
    <mergeCell ref="C33:C34"/>
    <mergeCell ref="D33:D34"/>
    <mergeCell ref="C35:C36"/>
    <mergeCell ref="D35:D36"/>
    <mergeCell ref="E35:E36"/>
    <mergeCell ref="E27:E28"/>
    <mergeCell ref="E29:E30"/>
    <mergeCell ref="B23:B24"/>
    <mergeCell ref="B21:B22"/>
    <mergeCell ref="C19:C20"/>
    <mergeCell ref="D19:D20"/>
    <mergeCell ref="C25:C26"/>
    <mergeCell ref="C23:C24"/>
    <mergeCell ref="B25:B26"/>
    <mergeCell ref="C39:C40"/>
    <mergeCell ref="D23:D24"/>
    <mergeCell ref="C29:C30"/>
    <mergeCell ref="B27:B28"/>
    <mergeCell ref="B29:B30"/>
    <mergeCell ref="E15:E16"/>
    <mergeCell ref="B15:B16"/>
    <mergeCell ref="B17:B18"/>
    <mergeCell ref="C15:C16"/>
    <mergeCell ref="D15:D16"/>
    <mergeCell ref="C17:C18"/>
    <mergeCell ref="D17:D18"/>
    <mergeCell ref="E17:E18"/>
    <mergeCell ref="B19:B20"/>
    <mergeCell ref="B45:B46"/>
    <mergeCell ref="B31:B32"/>
    <mergeCell ref="B41:B42"/>
    <mergeCell ref="C31:C32"/>
    <mergeCell ref="B33:B34"/>
    <mergeCell ref="B61:B62"/>
    <mergeCell ref="B47:B48"/>
    <mergeCell ref="B49:B50"/>
    <mergeCell ref="B51:B52"/>
    <mergeCell ref="B53:B54"/>
    <mergeCell ref="C53:C54"/>
    <mergeCell ref="C51:C52"/>
    <mergeCell ref="B59:B60"/>
    <mergeCell ref="B37:B38"/>
    <mergeCell ref="C45:C46"/>
    <mergeCell ref="C49:C50"/>
    <mergeCell ref="C47:C48"/>
    <mergeCell ref="C61:C62"/>
    <mergeCell ref="A102:H102"/>
    <mergeCell ref="B35:B36"/>
    <mergeCell ref="B39:B40"/>
    <mergeCell ref="C59:C60"/>
    <mergeCell ref="B57:B58"/>
    <mergeCell ref="C57:C58"/>
    <mergeCell ref="B43:B44"/>
    <mergeCell ref="B55:B56"/>
    <mergeCell ref="C55:C56"/>
    <mergeCell ref="C43:C44"/>
    <mergeCell ref="B65:B66"/>
    <mergeCell ref="B95:C97"/>
    <mergeCell ref="B67:B68"/>
    <mergeCell ref="B93:B94"/>
    <mergeCell ref="C93:C94"/>
    <mergeCell ref="B63:B64"/>
    <mergeCell ref="C63:C64"/>
    <mergeCell ref="F39:F40"/>
    <mergeCell ref="E45:E46"/>
    <mergeCell ref="H95:H97"/>
    <mergeCell ref="F35:F36"/>
    <mergeCell ref="G35:G36"/>
    <mergeCell ref="G43:G44"/>
    <mergeCell ref="C41:C42"/>
  </mergeCells>
  <phoneticPr fontId="24"/>
  <dataValidations xWindow="866" yWindow="590" count="3">
    <dataValidation allowBlank="1" showErrorMessage="1" sqref="H42:H94 BP35:BP94 I15:I94 BQ15:BQ94 AM15:AM94 AL15:AL24 AL27:AL94" xr:uid="{00000000-0002-0000-0800-000000000000}"/>
    <dataValidation type="list" allowBlank="1" showInputMessage="1" showErrorMessage="1" promptTitle="▼をクリック" prompt="保育士、保育助手などの職名を　選択してください_x000a_" sqref="AF39:AF94 B39:B94 BJ39:BJ94" xr:uid="{00000000-0002-0000-0800-000001000000}">
      <formula1>$M$1:$M$6</formula1>
    </dataValidation>
    <dataValidation type="list" allowBlank="1" showInputMessage="1" showErrorMessage="1" sqref="B35:B38 B15:B25 B29 B27 B31 B33 AF35:AF38 AF15:AF25 AF29 AF27 AF31 AF33 BJ35:BJ38 BJ15:BJ25 BJ29 BJ27 BJ31 BJ33" xr:uid="{6D39E027-32ED-4C03-8E54-3F434B8612C8}">
      <formula1>$AE$1:$AE$6</formula1>
    </dataValidation>
  </dataValidations>
  <printOptions horizontalCentered="1" verticalCentered="1"/>
  <pageMargins left="0.59055118110236227" right="0.39370078740157483" top="0.78740157480314965" bottom="0.59055118110236227" header="0.19685039370078741" footer="0.19685039370078741"/>
  <pageSetup paperSize="9" scale="25" fitToHeight="2" orientation="portrait" blackAndWhite="1" r:id="rId1"/>
  <headerFooter alignWithMargins="0"/>
  <rowBreaks count="1" manualBreakCount="1">
    <brk id="58" max="68" man="1"/>
  </rowBreaks>
  <ignoredErrors>
    <ignoredError sqref="K106:K107" formula="1"/>
  </ignoredErrors>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ransitionEvaluation="1">
    <pageSetUpPr fitToPage="1"/>
  </sheetPr>
  <dimension ref="A1:Q132"/>
  <sheetViews>
    <sheetView view="pageBreakPreview" topLeftCell="A12" zoomScaleNormal="90" zoomScaleSheetLayoutView="100" workbookViewId="0">
      <selection activeCell="B118" sqref="B118:P118"/>
    </sheetView>
  </sheetViews>
  <sheetFormatPr defaultColWidth="12.26953125" defaultRowHeight="14" outlineLevelRow="2"/>
  <cols>
    <col min="1" max="1" width="4.6328125" style="94" customWidth="1"/>
    <col min="2" max="2" width="22.7265625" style="94" customWidth="1"/>
    <col min="3" max="3" width="13.453125" style="94" customWidth="1"/>
    <col min="4" max="4" width="9.453125" style="94" bestFit="1" customWidth="1"/>
    <col min="5" max="16" width="4.08984375" style="94" customWidth="1"/>
    <col min="17" max="17" width="5.08984375" style="94" customWidth="1"/>
    <col min="18" max="16384" width="12.26953125" style="94"/>
  </cols>
  <sheetData>
    <row r="1" spans="1:17" ht="24" customHeight="1">
      <c r="A1" s="609"/>
      <c r="B1" s="610" t="s">
        <v>750</v>
      </c>
      <c r="C1" s="609"/>
      <c r="D1" s="609"/>
      <c r="E1" s="609"/>
      <c r="F1" s="609"/>
      <c r="G1" s="609"/>
      <c r="H1" s="609"/>
      <c r="I1" s="609"/>
      <c r="J1" s="609"/>
      <c r="K1" s="609"/>
      <c r="L1" s="609"/>
      <c r="M1" s="609"/>
      <c r="N1" s="609"/>
      <c r="O1" s="609"/>
      <c r="P1" s="609"/>
    </row>
    <row r="2" spans="1:17" ht="20.149999999999999" customHeight="1">
      <c r="A2" s="94" t="s">
        <v>411</v>
      </c>
      <c r="Q2" s="363"/>
    </row>
    <row r="3" spans="1:17" ht="20.149999999999999" customHeight="1">
      <c r="A3" s="364"/>
      <c r="C3" s="971" t="s">
        <v>204</v>
      </c>
      <c r="D3" s="972"/>
      <c r="E3" s="925"/>
      <c r="F3" s="925"/>
      <c r="G3" s="925"/>
      <c r="Q3" s="363" t="s">
        <v>693</v>
      </c>
    </row>
    <row r="4" spans="1:17" ht="11.25" customHeight="1">
      <c r="A4" s="365"/>
      <c r="B4" s="366"/>
      <c r="C4" s="366"/>
      <c r="D4" s="366"/>
    </row>
    <row r="5" spans="1:17" ht="23.25" customHeight="1" thickBot="1">
      <c r="D5" s="367"/>
      <c r="I5" s="986" t="s">
        <v>205</v>
      </c>
      <c r="J5" s="986"/>
      <c r="K5" s="989" t="str">
        <f>①入力ﾏﾆｭｱﾙ!$D$11</f>
        <v>兵庫県庁病院</v>
      </c>
      <c r="L5" s="989"/>
      <c r="M5" s="989"/>
      <c r="N5" s="989"/>
      <c r="O5" s="989"/>
      <c r="P5" s="989"/>
    </row>
    <row r="6" spans="1:17" ht="21" customHeight="1" thickBot="1">
      <c r="D6" s="367"/>
      <c r="I6" s="987" t="s">
        <v>206</v>
      </c>
      <c r="J6" s="988"/>
      <c r="K6" s="990" t="str">
        <f>①入力ﾏﾆｭｱﾙ!$D$22</f>
        <v>なかよし保育園</v>
      </c>
      <c r="L6" s="990"/>
      <c r="M6" s="990"/>
      <c r="N6" s="990"/>
      <c r="O6" s="990"/>
      <c r="P6" s="990"/>
    </row>
    <row r="7" spans="1:17" ht="12.75" customHeight="1" thickBot="1"/>
    <row r="8" spans="1:17" ht="16.5" customHeight="1">
      <c r="A8" s="95"/>
      <c r="B8" s="982" t="s">
        <v>412</v>
      </c>
      <c r="C8" s="984" t="s">
        <v>207</v>
      </c>
      <c r="D8" s="984" t="s">
        <v>208</v>
      </c>
      <c r="E8" s="973" t="s">
        <v>209</v>
      </c>
      <c r="F8" s="974"/>
      <c r="G8" s="974"/>
      <c r="H8" s="974"/>
      <c r="I8" s="974"/>
      <c r="J8" s="974"/>
      <c r="K8" s="974"/>
      <c r="L8" s="974"/>
      <c r="M8" s="974"/>
      <c r="N8" s="974"/>
      <c r="O8" s="974"/>
      <c r="P8" s="975"/>
    </row>
    <row r="9" spans="1:17" ht="16.5" customHeight="1" thickBot="1">
      <c r="A9" s="96"/>
      <c r="B9" s="983"/>
      <c r="C9" s="985"/>
      <c r="D9" s="985"/>
      <c r="E9" s="976" t="s">
        <v>210</v>
      </c>
      <c r="F9" s="977"/>
      <c r="G9" s="978"/>
      <c r="H9" s="978"/>
      <c r="I9" s="978"/>
      <c r="J9" s="978"/>
      <c r="K9" s="978"/>
      <c r="L9" s="978"/>
      <c r="M9" s="978"/>
      <c r="N9" s="978"/>
      <c r="O9" s="978"/>
      <c r="P9" s="979"/>
    </row>
    <row r="10" spans="1:17" ht="17.25" customHeight="1">
      <c r="A10" s="97"/>
      <c r="B10" s="645"/>
      <c r="C10" s="368"/>
      <c r="D10" s="369" t="s">
        <v>211</v>
      </c>
      <c r="E10" s="370" t="s">
        <v>690</v>
      </c>
      <c r="F10" s="371" t="s">
        <v>691</v>
      </c>
      <c r="G10" s="371" t="s">
        <v>692</v>
      </c>
      <c r="H10" s="371" t="s">
        <v>153</v>
      </c>
      <c r="I10" s="371" t="s">
        <v>154</v>
      </c>
      <c r="J10" s="371" t="s">
        <v>155</v>
      </c>
      <c r="K10" s="371" t="s">
        <v>156</v>
      </c>
      <c r="L10" s="371" t="s">
        <v>157</v>
      </c>
      <c r="M10" s="371" t="s">
        <v>158</v>
      </c>
      <c r="N10" s="371" t="s">
        <v>159</v>
      </c>
      <c r="O10" s="371" t="s">
        <v>160</v>
      </c>
      <c r="P10" s="372" t="s">
        <v>161</v>
      </c>
    </row>
    <row r="11" spans="1:17" ht="27" customHeight="1">
      <c r="A11" s="98">
        <v>1</v>
      </c>
      <c r="B11" s="644" t="s">
        <v>892</v>
      </c>
      <c r="C11" s="594" t="s">
        <v>903</v>
      </c>
      <c r="D11" s="373">
        <f>COUNTIF(E11:P11,"○")</f>
        <v>12</v>
      </c>
      <c r="E11" s="597" t="s">
        <v>914</v>
      </c>
      <c r="F11" s="598" t="s">
        <v>914</v>
      </c>
      <c r="G11" s="598" t="s">
        <v>914</v>
      </c>
      <c r="H11" s="598" t="s">
        <v>914</v>
      </c>
      <c r="I11" s="598" t="s">
        <v>914</v>
      </c>
      <c r="J11" s="598" t="s">
        <v>914</v>
      </c>
      <c r="K11" s="598" t="s">
        <v>914</v>
      </c>
      <c r="L11" s="598" t="s">
        <v>914</v>
      </c>
      <c r="M11" s="598" t="s">
        <v>914</v>
      </c>
      <c r="N11" s="598" t="s">
        <v>914</v>
      </c>
      <c r="O11" s="598" t="s">
        <v>914</v>
      </c>
      <c r="P11" s="599" t="s">
        <v>914</v>
      </c>
    </row>
    <row r="12" spans="1:17" ht="27" customHeight="1">
      <c r="A12" s="100">
        <v>2</v>
      </c>
      <c r="B12" s="101" t="s">
        <v>904</v>
      </c>
      <c r="C12" s="595" t="s">
        <v>903</v>
      </c>
      <c r="D12" s="374">
        <f t="shared" ref="D12:D29" si="0">COUNTIF(E12:P12,"○")</f>
        <v>12</v>
      </c>
      <c r="E12" s="597" t="s">
        <v>914</v>
      </c>
      <c r="F12" s="598" t="s">
        <v>914</v>
      </c>
      <c r="G12" s="598" t="s">
        <v>914</v>
      </c>
      <c r="H12" s="598" t="s">
        <v>914</v>
      </c>
      <c r="I12" s="598" t="s">
        <v>914</v>
      </c>
      <c r="J12" s="598" t="s">
        <v>914</v>
      </c>
      <c r="K12" s="598" t="s">
        <v>914</v>
      </c>
      <c r="L12" s="598" t="s">
        <v>914</v>
      </c>
      <c r="M12" s="598" t="s">
        <v>914</v>
      </c>
      <c r="N12" s="598" t="s">
        <v>914</v>
      </c>
      <c r="O12" s="598" t="s">
        <v>914</v>
      </c>
      <c r="P12" s="599" t="s">
        <v>914</v>
      </c>
    </row>
    <row r="13" spans="1:17" ht="27" customHeight="1">
      <c r="A13" s="100">
        <v>3</v>
      </c>
      <c r="B13" s="101" t="s">
        <v>905</v>
      </c>
      <c r="C13" s="595" t="s">
        <v>903</v>
      </c>
      <c r="D13" s="374">
        <f t="shared" si="0"/>
        <v>12</v>
      </c>
      <c r="E13" s="597" t="s">
        <v>914</v>
      </c>
      <c r="F13" s="598" t="s">
        <v>914</v>
      </c>
      <c r="G13" s="598" t="s">
        <v>914</v>
      </c>
      <c r="H13" s="598" t="s">
        <v>914</v>
      </c>
      <c r="I13" s="598" t="s">
        <v>914</v>
      </c>
      <c r="J13" s="598" t="s">
        <v>914</v>
      </c>
      <c r="K13" s="598" t="s">
        <v>914</v>
      </c>
      <c r="L13" s="598" t="s">
        <v>914</v>
      </c>
      <c r="M13" s="598" t="s">
        <v>914</v>
      </c>
      <c r="N13" s="598" t="s">
        <v>914</v>
      </c>
      <c r="O13" s="598" t="s">
        <v>914</v>
      </c>
      <c r="P13" s="599" t="s">
        <v>914</v>
      </c>
    </row>
    <row r="14" spans="1:17" ht="27" customHeight="1">
      <c r="A14" s="100">
        <v>4</v>
      </c>
      <c r="B14" s="101" t="s">
        <v>906</v>
      </c>
      <c r="C14" s="595" t="s">
        <v>903</v>
      </c>
      <c r="D14" s="374">
        <f t="shared" si="0"/>
        <v>12</v>
      </c>
      <c r="E14" s="597" t="s">
        <v>914</v>
      </c>
      <c r="F14" s="598" t="s">
        <v>914</v>
      </c>
      <c r="G14" s="598" t="s">
        <v>914</v>
      </c>
      <c r="H14" s="598" t="s">
        <v>914</v>
      </c>
      <c r="I14" s="598" t="s">
        <v>914</v>
      </c>
      <c r="J14" s="598" t="s">
        <v>914</v>
      </c>
      <c r="K14" s="598" t="s">
        <v>914</v>
      </c>
      <c r="L14" s="598" t="s">
        <v>914</v>
      </c>
      <c r="M14" s="598" t="s">
        <v>914</v>
      </c>
      <c r="N14" s="598" t="s">
        <v>914</v>
      </c>
      <c r="O14" s="598" t="s">
        <v>914</v>
      </c>
      <c r="P14" s="599" t="s">
        <v>914</v>
      </c>
    </row>
    <row r="15" spans="1:17" ht="27" customHeight="1">
      <c r="A15" s="100">
        <v>5</v>
      </c>
      <c r="B15" s="101" t="s">
        <v>907</v>
      </c>
      <c r="C15" s="595" t="s">
        <v>903</v>
      </c>
      <c r="D15" s="374">
        <f t="shared" si="0"/>
        <v>12</v>
      </c>
      <c r="E15" s="597" t="s">
        <v>914</v>
      </c>
      <c r="F15" s="598" t="s">
        <v>914</v>
      </c>
      <c r="G15" s="598" t="s">
        <v>914</v>
      </c>
      <c r="H15" s="598" t="s">
        <v>914</v>
      </c>
      <c r="I15" s="598" t="s">
        <v>914</v>
      </c>
      <c r="J15" s="598" t="s">
        <v>914</v>
      </c>
      <c r="K15" s="598" t="s">
        <v>914</v>
      </c>
      <c r="L15" s="598" t="s">
        <v>914</v>
      </c>
      <c r="M15" s="598" t="s">
        <v>914</v>
      </c>
      <c r="N15" s="598" t="s">
        <v>914</v>
      </c>
      <c r="O15" s="598" t="s">
        <v>914</v>
      </c>
      <c r="P15" s="599" t="s">
        <v>914</v>
      </c>
    </row>
    <row r="16" spans="1:17" ht="27" customHeight="1">
      <c r="A16" s="100">
        <v>6</v>
      </c>
      <c r="B16" s="101" t="s">
        <v>908</v>
      </c>
      <c r="C16" s="595" t="s">
        <v>909</v>
      </c>
      <c r="D16" s="374">
        <f t="shared" si="0"/>
        <v>12</v>
      </c>
      <c r="E16" s="597" t="s">
        <v>914</v>
      </c>
      <c r="F16" s="598" t="s">
        <v>914</v>
      </c>
      <c r="G16" s="598" t="s">
        <v>914</v>
      </c>
      <c r="H16" s="598" t="s">
        <v>914</v>
      </c>
      <c r="I16" s="598" t="s">
        <v>914</v>
      </c>
      <c r="J16" s="598" t="s">
        <v>914</v>
      </c>
      <c r="K16" s="598" t="s">
        <v>914</v>
      </c>
      <c r="L16" s="598" t="s">
        <v>914</v>
      </c>
      <c r="M16" s="598" t="s">
        <v>914</v>
      </c>
      <c r="N16" s="598" t="s">
        <v>914</v>
      </c>
      <c r="O16" s="598" t="s">
        <v>914</v>
      </c>
      <c r="P16" s="599" t="s">
        <v>914</v>
      </c>
    </row>
    <row r="17" spans="1:16" ht="27" customHeight="1">
      <c r="A17" s="100">
        <v>7</v>
      </c>
      <c r="B17" s="101" t="s">
        <v>910</v>
      </c>
      <c r="C17" s="595" t="s">
        <v>911</v>
      </c>
      <c r="D17" s="374">
        <f t="shared" si="0"/>
        <v>12</v>
      </c>
      <c r="E17" s="597" t="s">
        <v>914</v>
      </c>
      <c r="F17" s="598" t="s">
        <v>914</v>
      </c>
      <c r="G17" s="598" t="s">
        <v>914</v>
      </c>
      <c r="H17" s="598" t="s">
        <v>914</v>
      </c>
      <c r="I17" s="598" t="s">
        <v>914</v>
      </c>
      <c r="J17" s="598" t="s">
        <v>914</v>
      </c>
      <c r="K17" s="598" t="s">
        <v>914</v>
      </c>
      <c r="L17" s="598" t="s">
        <v>914</v>
      </c>
      <c r="M17" s="598" t="s">
        <v>914</v>
      </c>
      <c r="N17" s="598" t="s">
        <v>914</v>
      </c>
      <c r="O17" s="598" t="s">
        <v>914</v>
      </c>
      <c r="P17" s="599" t="s">
        <v>914</v>
      </c>
    </row>
    <row r="18" spans="1:16" ht="27" customHeight="1">
      <c r="A18" s="100">
        <v>8</v>
      </c>
      <c r="B18" s="101" t="s">
        <v>912</v>
      </c>
      <c r="C18" s="595" t="s">
        <v>911</v>
      </c>
      <c r="D18" s="374">
        <f t="shared" si="0"/>
        <v>12</v>
      </c>
      <c r="E18" s="597" t="s">
        <v>914</v>
      </c>
      <c r="F18" s="598" t="s">
        <v>914</v>
      </c>
      <c r="G18" s="598" t="s">
        <v>914</v>
      </c>
      <c r="H18" s="598" t="s">
        <v>914</v>
      </c>
      <c r="I18" s="598" t="s">
        <v>914</v>
      </c>
      <c r="J18" s="598" t="s">
        <v>914</v>
      </c>
      <c r="K18" s="598" t="s">
        <v>914</v>
      </c>
      <c r="L18" s="598" t="s">
        <v>914</v>
      </c>
      <c r="M18" s="598" t="s">
        <v>914</v>
      </c>
      <c r="N18" s="598" t="s">
        <v>914</v>
      </c>
      <c r="O18" s="598" t="s">
        <v>914</v>
      </c>
      <c r="P18" s="599" t="s">
        <v>914</v>
      </c>
    </row>
    <row r="19" spans="1:16" ht="27" customHeight="1">
      <c r="A19" s="100">
        <v>9</v>
      </c>
      <c r="B19" s="101" t="s">
        <v>905</v>
      </c>
      <c r="C19" s="595" t="s">
        <v>913</v>
      </c>
      <c r="D19" s="374">
        <f t="shared" si="0"/>
        <v>12</v>
      </c>
      <c r="E19" s="597" t="s">
        <v>914</v>
      </c>
      <c r="F19" s="598" t="s">
        <v>914</v>
      </c>
      <c r="G19" s="598" t="s">
        <v>914</v>
      </c>
      <c r="H19" s="598" t="s">
        <v>914</v>
      </c>
      <c r="I19" s="598" t="s">
        <v>914</v>
      </c>
      <c r="J19" s="598" t="s">
        <v>914</v>
      </c>
      <c r="K19" s="598" t="s">
        <v>914</v>
      </c>
      <c r="L19" s="598" t="s">
        <v>914</v>
      </c>
      <c r="M19" s="598" t="s">
        <v>914</v>
      </c>
      <c r="N19" s="598" t="s">
        <v>914</v>
      </c>
      <c r="O19" s="598" t="s">
        <v>914</v>
      </c>
      <c r="P19" s="599" t="s">
        <v>914</v>
      </c>
    </row>
    <row r="20" spans="1:16" ht="27" customHeight="1">
      <c r="A20" s="100">
        <v>10</v>
      </c>
      <c r="B20" s="101" t="s">
        <v>906</v>
      </c>
      <c r="C20" s="595" t="s">
        <v>913</v>
      </c>
      <c r="D20" s="374">
        <f t="shared" si="0"/>
        <v>12</v>
      </c>
      <c r="E20" s="602" t="s">
        <v>914</v>
      </c>
      <c r="F20" s="600" t="s">
        <v>914</v>
      </c>
      <c r="G20" s="600" t="s">
        <v>914</v>
      </c>
      <c r="H20" s="600" t="s">
        <v>914</v>
      </c>
      <c r="I20" s="600" t="s">
        <v>914</v>
      </c>
      <c r="J20" s="598" t="s">
        <v>914</v>
      </c>
      <c r="K20" s="598" t="s">
        <v>914</v>
      </c>
      <c r="L20" s="598" t="s">
        <v>914</v>
      </c>
      <c r="M20" s="598" t="s">
        <v>914</v>
      </c>
      <c r="N20" s="598" t="s">
        <v>914</v>
      </c>
      <c r="O20" s="598" t="s">
        <v>914</v>
      </c>
      <c r="P20" s="599" t="s">
        <v>914</v>
      </c>
    </row>
    <row r="21" spans="1:16" ht="27" customHeight="1">
      <c r="A21" s="100">
        <v>11</v>
      </c>
      <c r="B21" s="101" t="s">
        <v>907</v>
      </c>
      <c r="C21" s="595" t="s">
        <v>903</v>
      </c>
      <c r="D21" s="374">
        <f t="shared" si="0"/>
        <v>6</v>
      </c>
      <c r="E21" s="602" t="s">
        <v>914</v>
      </c>
      <c r="F21" s="600" t="s">
        <v>914</v>
      </c>
      <c r="G21" s="600" t="s">
        <v>914</v>
      </c>
      <c r="H21" s="600" t="s">
        <v>914</v>
      </c>
      <c r="I21" s="600" t="s">
        <v>914</v>
      </c>
      <c r="J21" s="600" t="s">
        <v>914</v>
      </c>
      <c r="K21" s="600"/>
      <c r="L21" s="600"/>
      <c r="M21" s="600"/>
      <c r="N21" s="600"/>
      <c r="O21" s="600"/>
      <c r="P21" s="601"/>
    </row>
    <row r="22" spans="1:16" ht="27" customHeight="1">
      <c r="A22" s="100">
        <v>12</v>
      </c>
      <c r="B22" s="101" t="s">
        <v>908</v>
      </c>
      <c r="C22" s="595" t="s">
        <v>913</v>
      </c>
      <c r="D22" s="374">
        <f t="shared" si="0"/>
        <v>6</v>
      </c>
      <c r="E22" s="602"/>
      <c r="F22" s="600"/>
      <c r="G22" s="600"/>
      <c r="H22" s="600"/>
      <c r="I22" s="600"/>
      <c r="J22" s="600"/>
      <c r="K22" s="600" t="s">
        <v>914</v>
      </c>
      <c r="L22" s="600" t="s">
        <v>914</v>
      </c>
      <c r="M22" s="600" t="s">
        <v>914</v>
      </c>
      <c r="N22" s="600" t="s">
        <v>914</v>
      </c>
      <c r="O22" s="600" t="s">
        <v>914</v>
      </c>
      <c r="P22" s="601" t="s">
        <v>914</v>
      </c>
    </row>
    <row r="23" spans="1:16" ht="27" customHeight="1">
      <c r="A23" s="100">
        <v>13</v>
      </c>
      <c r="B23" s="101"/>
      <c r="C23" s="595"/>
      <c r="D23" s="374">
        <f t="shared" si="0"/>
        <v>0</v>
      </c>
      <c r="E23" s="602"/>
      <c r="F23" s="600"/>
      <c r="G23" s="600"/>
      <c r="H23" s="600"/>
      <c r="I23" s="600"/>
      <c r="J23" s="600"/>
      <c r="K23" s="600"/>
      <c r="L23" s="600"/>
      <c r="M23" s="600"/>
      <c r="N23" s="600"/>
      <c r="O23" s="600"/>
      <c r="P23" s="601"/>
    </row>
    <row r="24" spans="1:16" ht="27" customHeight="1">
      <c r="A24" s="100">
        <v>14</v>
      </c>
      <c r="B24" s="101"/>
      <c r="C24" s="595"/>
      <c r="D24" s="374">
        <f t="shared" si="0"/>
        <v>0</v>
      </c>
      <c r="E24" s="602"/>
      <c r="F24" s="600"/>
      <c r="G24" s="600"/>
      <c r="H24" s="600"/>
      <c r="I24" s="600"/>
      <c r="J24" s="600"/>
      <c r="K24" s="600"/>
      <c r="L24" s="600"/>
      <c r="M24" s="600"/>
      <c r="N24" s="600"/>
      <c r="O24" s="600"/>
      <c r="P24" s="601"/>
    </row>
    <row r="25" spans="1:16" ht="27" customHeight="1">
      <c r="A25" s="100">
        <v>15</v>
      </c>
      <c r="B25" s="101"/>
      <c r="C25" s="595"/>
      <c r="D25" s="374">
        <f t="shared" si="0"/>
        <v>0</v>
      </c>
      <c r="E25" s="602"/>
      <c r="F25" s="600"/>
      <c r="G25" s="600"/>
      <c r="H25" s="600"/>
      <c r="I25" s="600"/>
      <c r="J25" s="600"/>
      <c r="K25" s="600"/>
      <c r="L25" s="600"/>
      <c r="M25" s="600"/>
      <c r="N25" s="600"/>
      <c r="O25" s="600"/>
      <c r="P25" s="601"/>
    </row>
    <row r="26" spans="1:16" ht="27" customHeight="1">
      <c r="A26" s="100">
        <v>16</v>
      </c>
      <c r="B26" s="101"/>
      <c r="C26" s="595"/>
      <c r="D26" s="374">
        <f t="shared" si="0"/>
        <v>0</v>
      </c>
      <c r="E26" s="602"/>
      <c r="F26" s="600"/>
      <c r="G26" s="600"/>
      <c r="H26" s="600"/>
      <c r="I26" s="600"/>
      <c r="J26" s="600"/>
      <c r="K26" s="600"/>
      <c r="L26" s="600"/>
      <c r="M26" s="600"/>
      <c r="N26" s="600"/>
      <c r="O26" s="600"/>
      <c r="P26" s="601"/>
    </row>
    <row r="27" spans="1:16" ht="27" customHeight="1">
      <c r="A27" s="100">
        <v>17</v>
      </c>
      <c r="B27" s="101"/>
      <c r="C27" s="595"/>
      <c r="D27" s="374">
        <f t="shared" si="0"/>
        <v>0</v>
      </c>
      <c r="E27" s="602"/>
      <c r="F27" s="600"/>
      <c r="G27" s="600"/>
      <c r="H27" s="600"/>
      <c r="I27" s="600"/>
      <c r="J27" s="600"/>
      <c r="K27" s="600"/>
      <c r="L27" s="600"/>
      <c r="M27" s="600"/>
      <c r="N27" s="600"/>
      <c r="O27" s="600"/>
      <c r="P27" s="601"/>
    </row>
    <row r="28" spans="1:16" ht="27" customHeight="1">
      <c r="A28" s="100">
        <v>18</v>
      </c>
      <c r="B28" s="101"/>
      <c r="C28" s="595"/>
      <c r="D28" s="374">
        <f t="shared" si="0"/>
        <v>0</v>
      </c>
      <c r="E28" s="602"/>
      <c r="F28" s="600"/>
      <c r="G28" s="600"/>
      <c r="H28" s="600"/>
      <c r="I28" s="600"/>
      <c r="J28" s="600"/>
      <c r="K28" s="600"/>
      <c r="L28" s="600"/>
      <c r="M28" s="600"/>
      <c r="N28" s="600"/>
      <c r="O28" s="600"/>
      <c r="P28" s="601"/>
    </row>
    <row r="29" spans="1:16" ht="27" customHeight="1">
      <c r="A29" s="100">
        <v>19</v>
      </c>
      <c r="B29" s="101"/>
      <c r="C29" s="595"/>
      <c r="D29" s="374">
        <f t="shared" si="0"/>
        <v>0</v>
      </c>
      <c r="E29" s="602"/>
      <c r="F29" s="600"/>
      <c r="G29" s="600"/>
      <c r="H29" s="600"/>
      <c r="I29" s="600"/>
      <c r="J29" s="600"/>
      <c r="K29" s="600"/>
      <c r="L29" s="600"/>
      <c r="M29" s="600"/>
      <c r="N29" s="600"/>
      <c r="O29" s="600"/>
      <c r="P29" s="601"/>
    </row>
    <row r="30" spans="1:16" ht="27" customHeight="1" thickBot="1">
      <c r="A30" s="100">
        <v>20</v>
      </c>
      <c r="B30" s="101"/>
      <c r="C30" s="595"/>
      <c r="D30" s="374"/>
      <c r="E30" s="603"/>
      <c r="F30" s="604"/>
      <c r="G30" s="604"/>
      <c r="H30" s="600"/>
      <c r="I30" s="600"/>
      <c r="J30" s="600"/>
      <c r="K30" s="600"/>
      <c r="L30" s="600"/>
      <c r="M30" s="600"/>
      <c r="N30" s="600"/>
      <c r="O30" s="600"/>
      <c r="P30" s="601"/>
    </row>
    <row r="31" spans="1:16" ht="27" hidden="1" customHeight="1" outlineLevel="1">
      <c r="A31" s="100">
        <v>21</v>
      </c>
      <c r="B31" s="101"/>
      <c r="C31" s="595"/>
      <c r="D31" s="374">
        <f t="shared" ref="D31:D75" si="1">COUNTIF(E31:P31,"○")</f>
        <v>0</v>
      </c>
      <c r="E31" s="603"/>
      <c r="F31" s="604"/>
      <c r="G31" s="604"/>
      <c r="H31" s="600"/>
      <c r="I31" s="600"/>
      <c r="J31" s="600"/>
      <c r="K31" s="600"/>
      <c r="L31" s="600"/>
      <c r="M31" s="600"/>
      <c r="N31" s="600"/>
      <c r="O31" s="600"/>
      <c r="P31" s="601"/>
    </row>
    <row r="32" spans="1:16" ht="27" hidden="1" customHeight="1" outlineLevel="1">
      <c r="A32" s="100">
        <v>22</v>
      </c>
      <c r="B32" s="101"/>
      <c r="C32" s="595"/>
      <c r="D32" s="374">
        <f t="shared" si="1"/>
        <v>0</v>
      </c>
      <c r="E32" s="603"/>
      <c r="F32" s="604"/>
      <c r="G32" s="604"/>
      <c r="H32" s="600"/>
      <c r="I32" s="600"/>
      <c r="J32" s="600"/>
      <c r="K32" s="600"/>
      <c r="L32" s="600"/>
      <c r="M32" s="600"/>
      <c r="N32" s="600"/>
      <c r="O32" s="600"/>
      <c r="P32" s="601"/>
    </row>
    <row r="33" spans="1:16" ht="27" hidden="1" customHeight="1" outlineLevel="1">
      <c r="A33" s="100">
        <v>23</v>
      </c>
      <c r="B33" s="101"/>
      <c r="C33" s="595"/>
      <c r="D33" s="374">
        <f t="shared" si="1"/>
        <v>0</v>
      </c>
      <c r="E33" s="603"/>
      <c r="F33" s="604"/>
      <c r="G33" s="604"/>
      <c r="H33" s="600"/>
      <c r="I33" s="600"/>
      <c r="J33" s="600"/>
      <c r="K33" s="600"/>
      <c r="L33" s="600"/>
      <c r="M33" s="600"/>
      <c r="N33" s="600"/>
      <c r="O33" s="600"/>
      <c r="P33" s="601"/>
    </row>
    <row r="34" spans="1:16" ht="27" hidden="1" customHeight="1" outlineLevel="1">
      <c r="A34" s="100">
        <v>24</v>
      </c>
      <c r="B34" s="101"/>
      <c r="C34" s="595"/>
      <c r="D34" s="374">
        <f t="shared" si="1"/>
        <v>0</v>
      </c>
      <c r="E34" s="603"/>
      <c r="F34" s="604"/>
      <c r="G34" s="604"/>
      <c r="H34" s="600"/>
      <c r="I34" s="600"/>
      <c r="J34" s="600"/>
      <c r="K34" s="600"/>
      <c r="L34" s="600"/>
      <c r="M34" s="600"/>
      <c r="N34" s="600"/>
      <c r="O34" s="600"/>
      <c r="P34" s="601"/>
    </row>
    <row r="35" spans="1:16" ht="27" hidden="1" customHeight="1" outlineLevel="1">
      <c r="A35" s="100">
        <v>25</v>
      </c>
      <c r="B35" s="101"/>
      <c r="C35" s="595"/>
      <c r="D35" s="374">
        <f t="shared" si="1"/>
        <v>0</v>
      </c>
      <c r="E35" s="603"/>
      <c r="F35" s="604"/>
      <c r="G35" s="604"/>
      <c r="H35" s="600"/>
      <c r="I35" s="600"/>
      <c r="J35" s="600"/>
      <c r="K35" s="600"/>
      <c r="L35" s="600"/>
      <c r="M35" s="600"/>
      <c r="N35" s="600"/>
      <c r="O35" s="600"/>
      <c r="P35" s="601"/>
    </row>
    <row r="36" spans="1:16" ht="27" hidden="1" customHeight="1" outlineLevel="1">
      <c r="A36" s="100">
        <v>26</v>
      </c>
      <c r="B36" s="101"/>
      <c r="C36" s="595"/>
      <c r="D36" s="374">
        <f t="shared" si="1"/>
        <v>0</v>
      </c>
      <c r="E36" s="603"/>
      <c r="F36" s="604"/>
      <c r="G36" s="604"/>
      <c r="H36" s="600"/>
      <c r="I36" s="600"/>
      <c r="J36" s="600"/>
      <c r="K36" s="600"/>
      <c r="L36" s="600"/>
      <c r="M36" s="600"/>
      <c r="N36" s="600"/>
      <c r="O36" s="600"/>
      <c r="P36" s="601"/>
    </row>
    <row r="37" spans="1:16" ht="27" hidden="1" customHeight="1" outlineLevel="1">
      <c r="A37" s="100">
        <v>27</v>
      </c>
      <c r="B37" s="101"/>
      <c r="C37" s="595"/>
      <c r="D37" s="374">
        <f t="shared" si="1"/>
        <v>0</v>
      </c>
      <c r="E37" s="603"/>
      <c r="F37" s="604"/>
      <c r="G37" s="604"/>
      <c r="H37" s="600"/>
      <c r="I37" s="600"/>
      <c r="J37" s="600"/>
      <c r="K37" s="600"/>
      <c r="L37" s="600"/>
      <c r="M37" s="600"/>
      <c r="N37" s="600"/>
      <c r="O37" s="600"/>
      <c r="P37" s="601"/>
    </row>
    <row r="38" spans="1:16" ht="27" hidden="1" customHeight="1" outlineLevel="1">
      <c r="A38" s="100">
        <v>28</v>
      </c>
      <c r="B38" s="101"/>
      <c r="C38" s="595"/>
      <c r="D38" s="374">
        <f t="shared" si="1"/>
        <v>0</v>
      </c>
      <c r="E38" s="603"/>
      <c r="F38" s="604"/>
      <c r="G38" s="604"/>
      <c r="H38" s="600"/>
      <c r="I38" s="600"/>
      <c r="J38" s="600"/>
      <c r="K38" s="600"/>
      <c r="L38" s="600"/>
      <c r="M38" s="600"/>
      <c r="N38" s="600"/>
      <c r="O38" s="600"/>
      <c r="P38" s="601"/>
    </row>
    <row r="39" spans="1:16" ht="27" hidden="1" customHeight="1" outlineLevel="1">
      <c r="A39" s="100">
        <v>29</v>
      </c>
      <c r="B39" s="101"/>
      <c r="C39" s="595"/>
      <c r="D39" s="374">
        <f t="shared" si="1"/>
        <v>0</v>
      </c>
      <c r="E39" s="603"/>
      <c r="F39" s="604"/>
      <c r="G39" s="604"/>
      <c r="H39" s="600"/>
      <c r="I39" s="600"/>
      <c r="J39" s="600"/>
      <c r="K39" s="600"/>
      <c r="L39" s="600"/>
      <c r="M39" s="600"/>
      <c r="N39" s="600"/>
      <c r="O39" s="600"/>
      <c r="P39" s="601"/>
    </row>
    <row r="40" spans="1:16" ht="27" hidden="1" customHeight="1" outlineLevel="1">
      <c r="A40" s="100">
        <v>30</v>
      </c>
      <c r="B40" s="101"/>
      <c r="C40" s="595"/>
      <c r="D40" s="374">
        <f t="shared" si="1"/>
        <v>0</v>
      </c>
      <c r="E40" s="603"/>
      <c r="F40" s="604"/>
      <c r="G40" s="604"/>
      <c r="H40" s="600"/>
      <c r="I40" s="600"/>
      <c r="J40" s="600"/>
      <c r="K40" s="600"/>
      <c r="L40" s="600"/>
      <c r="M40" s="600"/>
      <c r="N40" s="600"/>
      <c r="O40" s="600"/>
      <c r="P40" s="601"/>
    </row>
    <row r="41" spans="1:16" ht="27" hidden="1" customHeight="1" outlineLevel="1">
      <c r="A41" s="100">
        <v>31</v>
      </c>
      <c r="B41" s="101"/>
      <c r="C41" s="595"/>
      <c r="D41" s="374">
        <f t="shared" si="1"/>
        <v>0</v>
      </c>
      <c r="E41" s="603"/>
      <c r="F41" s="604"/>
      <c r="G41" s="604"/>
      <c r="H41" s="600"/>
      <c r="I41" s="600"/>
      <c r="J41" s="600"/>
      <c r="K41" s="600"/>
      <c r="L41" s="600"/>
      <c r="M41" s="600"/>
      <c r="N41" s="600"/>
      <c r="O41" s="600"/>
      <c r="P41" s="601"/>
    </row>
    <row r="42" spans="1:16" ht="27" hidden="1" customHeight="1" outlineLevel="1">
      <c r="A42" s="100">
        <v>32</v>
      </c>
      <c r="B42" s="101"/>
      <c r="C42" s="595"/>
      <c r="D42" s="374">
        <f t="shared" si="1"/>
        <v>0</v>
      </c>
      <c r="E42" s="603"/>
      <c r="F42" s="604"/>
      <c r="G42" s="604"/>
      <c r="H42" s="600"/>
      <c r="I42" s="600"/>
      <c r="J42" s="600"/>
      <c r="K42" s="600"/>
      <c r="L42" s="600"/>
      <c r="M42" s="600"/>
      <c r="N42" s="600"/>
      <c r="O42" s="600"/>
      <c r="P42" s="601"/>
    </row>
    <row r="43" spans="1:16" ht="27" hidden="1" customHeight="1" outlineLevel="1">
      <c r="A43" s="100">
        <v>33</v>
      </c>
      <c r="B43" s="101"/>
      <c r="C43" s="595"/>
      <c r="D43" s="374">
        <f t="shared" si="1"/>
        <v>0</v>
      </c>
      <c r="E43" s="603"/>
      <c r="F43" s="604"/>
      <c r="G43" s="604"/>
      <c r="H43" s="600"/>
      <c r="I43" s="600"/>
      <c r="J43" s="600"/>
      <c r="K43" s="600"/>
      <c r="L43" s="600"/>
      <c r="M43" s="600"/>
      <c r="N43" s="600"/>
      <c r="O43" s="600"/>
      <c r="P43" s="601"/>
    </row>
    <row r="44" spans="1:16" ht="27" hidden="1" customHeight="1" outlineLevel="1">
      <c r="A44" s="100">
        <v>34</v>
      </c>
      <c r="B44" s="101"/>
      <c r="C44" s="595"/>
      <c r="D44" s="374">
        <f t="shared" si="1"/>
        <v>0</v>
      </c>
      <c r="E44" s="603"/>
      <c r="F44" s="604"/>
      <c r="G44" s="604"/>
      <c r="H44" s="600"/>
      <c r="I44" s="600"/>
      <c r="J44" s="600"/>
      <c r="K44" s="600"/>
      <c r="L44" s="600"/>
      <c r="M44" s="600"/>
      <c r="N44" s="600"/>
      <c r="O44" s="600"/>
      <c r="P44" s="601"/>
    </row>
    <row r="45" spans="1:16" ht="27" hidden="1" customHeight="1" outlineLevel="1">
      <c r="A45" s="100">
        <v>35</v>
      </c>
      <c r="B45" s="101"/>
      <c r="C45" s="595"/>
      <c r="D45" s="374">
        <f t="shared" si="1"/>
        <v>0</v>
      </c>
      <c r="E45" s="603"/>
      <c r="F45" s="604"/>
      <c r="G45" s="604"/>
      <c r="H45" s="600"/>
      <c r="I45" s="600"/>
      <c r="J45" s="600"/>
      <c r="K45" s="600"/>
      <c r="L45" s="600"/>
      <c r="M45" s="600"/>
      <c r="N45" s="600"/>
      <c r="O45" s="600"/>
      <c r="P45" s="601"/>
    </row>
    <row r="46" spans="1:16" ht="27" hidden="1" customHeight="1" outlineLevel="1">
      <c r="A46" s="100">
        <v>36</v>
      </c>
      <c r="B46" s="101"/>
      <c r="C46" s="595"/>
      <c r="D46" s="374">
        <f t="shared" si="1"/>
        <v>0</v>
      </c>
      <c r="E46" s="603"/>
      <c r="F46" s="604"/>
      <c r="G46" s="604"/>
      <c r="H46" s="600"/>
      <c r="I46" s="600"/>
      <c r="J46" s="600"/>
      <c r="K46" s="600"/>
      <c r="L46" s="600"/>
      <c r="M46" s="600"/>
      <c r="N46" s="600"/>
      <c r="O46" s="600"/>
      <c r="P46" s="601"/>
    </row>
    <row r="47" spans="1:16" ht="27" hidden="1" customHeight="1" outlineLevel="1">
      <c r="A47" s="100">
        <v>37</v>
      </c>
      <c r="B47" s="101"/>
      <c r="C47" s="595"/>
      <c r="D47" s="374">
        <f t="shared" si="1"/>
        <v>0</v>
      </c>
      <c r="E47" s="603"/>
      <c r="F47" s="604"/>
      <c r="G47" s="604"/>
      <c r="H47" s="600"/>
      <c r="I47" s="600"/>
      <c r="J47" s="600"/>
      <c r="K47" s="600"/>
      <c r="L47" s="600"/>
      <c r="M47" s="600"/>
      <c r="N47" s="600"/>
      <c r="O47" s="600"/>
      <c r="P47" s="601"/>
    </row>
    <row r="48" spans="1:16" ht="27" hidden="1" customHeight="1" outlineLevel="1">
      <c r="A48" s="100">
        <v>38</v>
      </c>
      <c r="B48" s="101"/>
      <c r="C48" s="595"/>
      <c r="D48" s="374">
        <f t="shared" si="1"/>
        <v>0</v>
      </c>
      <c r="E48" s="603"/>
      <c r="F48" s="604"/>
      <c r="G48" s="604"/>
      <c r="H48" s="600"/>
      <c r="I48" s="600"/>
      <c r="J48" s="600"/>
      <c r="K48" s="600"/>
      <c r="L48" s="600"/>
      <c r="M48" s="600"/>
      <c r="N48" s="600"/>
      <c r="O48" s="600"/>
      <c r="P48" s="601"/>
    </row>
    <row r="49" spans="1:16" ht="27" hidden="1" customHeight="1" outlineLevel="1">
      <c r="A49" s="100">
        <v>39</v>
      </c>
      <c r="B49" s="101"/>
      <c r="C49" s="595"/>
      <c r="D49" s="374">
        <f t="shared" si="1"/>
        <v>0</v>
      </c>
      <c r="E49" s="603"/>
      <c r="F49" s="604"/>
      <c r="G49" s="604"/>
      <c r="H49" s="600"/>
      <c r="I49" s="600"/>
      <c r="J49" s="600"/>
      <c r="K49" s="600"/>
      <c r="L49" s="600"/>
      <c r="M49" s="600"/>
      <c r="N49" s="600"/>
      <c r="O49" s="600"/>
      <c r="P49" s="601"/>
    </row>
    <row r="50" spans="1:16" ht="27" hidden="1" customHeight="1" outlineLevel="1">
      <c r="A50" s="100">
        <v>40</v>
      </c>
      <c r="B50" s="101"/>
      <c r="C50" s="595"/>
      <c r="D50" s="374">
        <f t="shared" si="1"/>
        <v>0</v>
      </c>
      <c r="E50" s="603"/>
      <c r="F50" s="604"/>
      <c r="G50" s="604"/>
      <c r="H50" s="600"/>
      <c r="I50" s="600"/>
      <c r="J50" s="600"/>
      <c r="K50" s="600"/>
      <c r="L50" s="600"/>
      <c r="M50" s="600"/>
      <c r="N50" s="600"/>
      <c r="O50" s="600"/>
      <c r="P50" s="601"/>
    </row>
    <row r="51" spans="1:16" ht="27" hidden="1" customHeight="1" outlineLevel="2">
      <c r="A51" s="100">
        <v>41</v>
      </c>
      <c r="B51" s="101"/>
      <c r="C51" s="595"/>
      <c r="D51" s="374">
        <f t="shared" si="1"/>
        <v>0</v>
      </c>
      <c r="E51" s="603"/>
      <c r="F51" s="604"/>
      <c r="G51" s="604"/>
      <c r="H51" s="600"/>
      <c r="I51" s="600"/>
      <c r="J51" s="600"/>
      <c r="K51" s="600"/>
      <c r="L51" s="600"/>
      <c r="M51" s="600"/>
      <c r="N51" s="600"/>
      <c r="O51" s="600"/>
      <c r="P51" s="601"/>
    </row>
    <row r="52" spans="1:16" ht="27" hidden="1" customHeight="1" outlineLevel="2">
      <c r="A52" s="100">
        <v>42</v>
      </c>
      <c r="B52" s="101"/>
      <c r="C52" s="595"/>
      <c r="D52" s="374">
        <f t="shared" si="1"/>
        <v>0</v>
      </c>
      <c r="E52" s="603"/>
      <c r="F52" s="604"/>
      <c r="G52" s="604"/>
      <c r="H52" s="600"/>
      <c r="I52" s="600"/>
      <c r="J52" s="600"/>
      <c r="K52" s="600"/>
      <c r="L52" s="600"/>
      <c r="M52" s="600"/>
      <c r="N52" s="600"/>
      <c r="O52" s="600"/>
      <c r="P52" s="601"/>
    </row>
    <row r="53" spans="1:16" ht="27" hidden="1" customHeight="1" outlineLevel="2">
      <c r="A53" s="100">
        <v>43</v>
      </c>
      <c r="B53" s="101"/>
      <c r="C53" s="595"/>
      <c r="D53" s="374">
        <f t="shared" si="1"/>
        <v>0</v>
      </c>
      <c r="E53" s="603"/>
      <c r="F53" s="604"/>
      <c r="G53" s="604"/>
      <c r="H53" s="600"/>
      <c r="I53" s="600"/>
      <c r="J53" s="600"/>
      <c r="K53" s="600"/>
      <c r="L53" s="600"/>
      <c r="M53" s="600"/>
      <c r="N53" s="600"/>
      <c r="O53" s="600"/>
      <c r="P53" s="601"/>
    </row>
    <row r="54" spans="1:16" ht="27" hidden="1" customHeight="1" outlineLevel="2">
      <c r="A54" s="100">
        <v>44</v>
      </c>
      <c r="B54" s="101"/>
      <c r="C54" s="595"/>
      <c r="D54" s="374">
        <f t="shared" si="1"/>
        <v>0</v>
      </c>
      <c r="E54" s="603"/>
      <c r="F54" s="604"/>
      <c r="G54" s="604"/>
      <c r="H54" s="600"/>
      <c r="I54" s="600"/>
      <c r="J54" s="600"/>
      <c r="K54" s="600"/>
      <c r="L54" s="600"/>
      <c r="M54" s="600"/>
      <c r="N54" s="600"/>
      <c r="O54" s="600"/>
      <c r="P54" s="601"/>
    </row>
    <row r="55" spans="1:16" ht="27" hidden="1" customHeight="1" outlineLevel="2">
      <c r="A55" s="100">
        <v>45</v>
      </c>
      <c r="B55" s="101"/>
      <c r="C55" s="595"/>
      <c r="D55" s="374">
        <f t="shared" si="1"/>
        <v>0</v>
      </c>
      <c r="E55" s="603"/>
      <c r="F55" s="604"/>
      <c r="G55" s="604"/>
      <c r="H55" s="600"/>
      <c r="I55" s="600"/>
      <c r="J55" s="600"/>
      <c r="K55" s="600"/>
      <c r="L55" s="600"/>
      <c r="M55" s="600"/>
      <c r="N55" s="600"/>
      <c r="O55" s="600"/>
      <c r="P55" s="601"/>
    </row>
    <row r="56" spans="1:16" ht="27" hidden="1" customHeight="1" outlineLevel="2">
      <c r="A56" s="100">
        <v>46</v>
      </c>
      <c r="B56" s="101"/>
      <c r="C56" s="595"/>
      <c r="D56" s="374">
        <f t="shared" si="1"/>
        <v>0</v>
      </c>
      <c r="E56" s="603"/>
      <c r="F56" s="604"/>
      <c r="G56" s="604"/>
      <c r="H56" s="600"/>
      <c r="I56" s="600"/>
      <c r="J56" s="600"/>
      <c r="K56" s="600"/>
      <c r="L56" s="600"/>
      <c r="M56" s="600"/>
      <c r="N56" s="600"/>
      <c r="O56" s="600"/>
      <c r="P56" s="601"/>
    </row>
    <row r="57" spans="1:16" ht="27" hidden="1" customHeight="1" outlineLevel="2">
      <c r="A57" s="100">
        <v>47</v>
      </c>
      <c r="B57" s="101"/>
      <c r="C57" s="595"/>
      <c r="D57" s="374">
        <f t="shared" si="1"/>
        <v>0</v>
      </c>
      <c r="E57" s="603"/>
      <c r="F57" s="604"/>
      <c r="G57" s="604"/>
      <c r="H57" s="600"/>
      <c r="I57" s="600"/>
      <c r="J57" s="600"/>
      <c r="K57" s="600"/>
      <c r="L57" s="600"/>
      <c r="M57" s="600"/>
      <c r="N57" s="600"/>
      <c r="O57" s="600"/>
      <c r="P57" s="601"/>
    </row>
    <row r="58" spans="1:16" ht="27" hidden="1" customHeight="1" outlineLevel="2">
      <c r="A58" s="100">
        <v>48</v>
      </c>
      <c r="B58" s="101"/>
      <c r="C58" s="595"/>
      <c r="D58" s="374">
        <f t="shared" si="1"/>
        <v>0</v>
      </c>
      <c r="E58" s="603"/>
      <c r="F58" s="604"/>
      <c r="G58" s="604"/>
      <c r="H58" s="600"/>
      <c r="I58" s="600"/>
      <c r="J58" s="600"/>
      <c r="K58" s="600"/>
      <c r="L58" s="600"/>
      <c r="M58" s="600"/>
      <c r="N58" s="600"/>
      <c r="O58" s="600"/>
      <c r="P58" s="601"/>
    </row>
    <row r="59" spans="1:16" ht="27" hidden="1" customHeight="1" outlineLevel="2">
      <c r="A59" s="100">
        <v>49</v>
      </c>
      <c r="B59" s="101"/>
      <c r="C59" s="595"/>
      <c r="D59" s="374">
        <f t="shared" si="1"/>
        <v>0</v>
      </c>
      <c r="E59" s="603"/>
      <c r="F59" s="604"/>
      <c r="G59" s="604"/>
      <c r="H59" s="600"/>
      <c r="I59" s="600"/>
      <c r="J59" s="600"/>
      <c r="K59" s="600"/>
      <c r="L59" s="600"/>
      <c r="M59" s="600"/>
      <c r="N59" s="600"/>
      <c r="O59" s="600"/>
      <c r="P59" s="601"/>
    </row>
    <row r="60" spans="1:16" ht="27" hidden="1" customHeight="1" outlineLevel="2">
      <c r="A60" s="100">
        <v>50</v>
      </c>
      <c r="B60" s="101"/>
      <c r="C60" s="595"/>
      <c r="D60" s="374">
        <f t="shared" si="1"/>
        <v>0</v>
      </c>
      <c r="E60" s="603"/>
      <c r="F60" s="604"/>
      <c r="G60" s="604"/>
      <c r="H60" s="600"/>
      <c r="I60" s="600"/>
      <c r="J60" s="600"/>
      <c r="K60" s="600"/>
      <c r="L60" s="600"/>
      <c r="M60" s="600"/>
      <c r="N60" s="600"/>
      <c r="O60" s="600"/>
      <c r="P60" s="601"/>
    </row>
    <row r="61" spans="1:16" ht="27" hidden="1" customHeight="1" outlineLevel="2">
      <c r="A61" s="100">
        <v>51</v>
      </c>
      <c r="B61" s="101"/>
      <c r="C61" s="595"/>
      <c r="D61" s="374">
        <f t="shared" si="1"/>
        <v>0</v>
      </c>
      <c r="E61" s="603"/>
      <c r="F61" s="604"/>
      <c r="G61" s="604"/>
      <c r="H61" s="600"/>
      <c r="I61" s="600"/>
      <c r="J61" s="600"/>
      <c r="K61" s="600"/>
      <c r="L61" s="600"/>
      <c r="M61" s="600"/>
      <c r="N61" s="600"/>
      <c r="O61" s="600"/>
      <c r="P61" s="601"/>
    </row>
    <row r="62" spans="1:16" ht="27" hidden="1" customHeight="1" outlineLevel="2">
      <c r="A62" s="100">
        <v>52</v>
      </c>
      <c r="B62" s="101"/>
      <c r="C62" s="595"/>
      <c r="D62" s="374">
        <f t="shared" si="1"/>
        <v>0</v>
      </c>
      <c r="E62" s="603"/>
      <c r="F62" s="604"/>
      <c r="G62" s="604"/>
      <c r="H62" s="600"/>
      <c r="I62" s="600"/>
      <c r="J62" s="600"/>
      <c r="K62" s="600"/>
      <c r="L62" s="600"/>
      <c r="M62" s="600"/>
      <c r="N62" s="600"/>
      <c r="O62" s="600"/>
      <c r="P62" s="601"/>
    </row>
    <row r="63" spans="1:16" ht="27" hidden="1" customHeight="1" outlineLevel="2">
      <c r="A63" s="100">
        <v>53</v>
      </c>
      <c r="B63" s="101"/>
      <c r="C63" s="595"/>
      <c r="D63" s="374">
        <f t="shared" si="1"/>
        <v>0</v>
      </c>
      <c r="E63" s="603"/>
      <c r="F63" s="604"/>
      <c r="G63" s="604"/>
      <c r="H63" s="600"/>
      <c r="I63" s="600"/>
      <c r="J63" s="600"/>
      <c r="K63" s="600"/>
      <c r="L63" s="600"/>
      <c r="M63" s="600"/>
      <c r="N63" s="600"/>
      <c r="O63" s="600"/>
      <c r="P63" s="601"/>
    </row>
    <row r="64" spans="1:16" ht="27" hidden="1" customHeight="1" outlineLevel="2">
      <c r="A64" s="100">
        <v>54</v>
      </c>
      <c r="B64" s="101"/>
      <c r="C64" s="595"/>
      <c r="D64" s="374">
        <f t="shared" si="1"/>
        <v>0</v>
      </c>
      <c r="E64" s="603"/>
      <c r="F64" s="604"/>
      <c r="G64" s="604"/>
      <c r="H64" s="600"/>
      <c r="I64" s="600"/>
      <c r="J64" s="600"/>
      <c r="K64" s="600"/>
      <c r="L64" s="600"/>
      <c r="M64" s="600"/>
      <c r="N64" s="600"/>
      <c r="O64" s="600"/>
      <c r="P64" s="601"/>
    </row>
    <row r="65" spans="1:16" ht="27" hidden="1" customHeight="1" outlineLevel="2">
      <c r="A65" s="100">
        <v>55</v>
      </c>
      <c r="B65" s="101"/>
      <c r="C65" s="595"/>
      <c r="D65" s="374">
        <f t="shared" si="1"/>
        <v>0</v>
      </c>
      <c r="E65" s="603"/>
      <c r="F65" s="604"/>
      <c r="G65" s="604"/>
      <c r="H65" s="600"/>
      <c r="I65" s="600"/>
      <c r="J65" s="600"/>
      <c r="K65" s="600"/>
      <c r="L65" s="600"/>
      <c r="M65" s="600"/>
      <c r="N65" s="600"/>
      <c r="O65" s="600"/>
      <c r="P65" s="601"/>
    </row>
    <row r="66" spans="1:16" ht="27" hidden="1" customHeight="1" outlineLevel="2">
      <c r="A66" s="100">
        <v>56</v>
      </c>
      <c r="B66" s="101"/>
      <c r="C66" s="595"/>
      <c r="D66" s="374">
        <f t="shared" si="1"/>
        <v>0</v>
      </c>
      <c r="E66" s="603"/>
      <c r="F66" s="604"/>
      <c r="G66" s="604"/>
      <c r="H66" s="600"/>
      <c r="I66" s="600"/>
      <c r="J66" s="600"/>
      <c r="K66" s="600"/>
      <c r="L66" s="600"/>
      <c r="M66" s="600"/>
      <c r="N66" s="600"/>
      <c r="O66" s="600"/>
      <c r="P66" s="601"/>
    </row>
    <row r="67" spans="1:16" ht="27" hidden="1" customHeight="1" outlineLevel="2">
      <c r="A67" s="100">
        <v>57</v>
      </c>
      <c r="B67" s="101"/>
      <c r="C67" s="595"/>
      <c r="D67" s="374">
        <f t="shared" si="1"/>
        <v>0</v>
      </c>
      <c r="E67" s="603"/>
      <c r="F67" s="604"/>
      <c r="G67" s="604"/>
      <c r="H67" s="600"/>
      <c r="I67" s="600"/>
      <c r="J67" s="600"/>
      <c r="K67" s="600"/>
      <c r="L67" s="600"/>
      <c r="M67" s="600"/>
      <c r="N67" s="600"/>
      <c r="O67" s="600"/>
      <c r="P67" s="601"/>
    </row>
    <row r="68" spans="1:16" ht="27" hidden="1" customHeight="1" outlineLevel="2">
      <c r="A68" s="100">
        <v>58</v>
      </c>
      <c r="B68" s="101"/>
      <c r="C68" s="595"/>
      <c r="D68" s="374">
        <f t="shared" si="1"/>
        <v>0</v>
      </c>
      <c r="E68" s="603"/>
      <c r="F68" s="604"/>
      <c r="G68" s="604"/>
      <c r="H68" s="600"/>
      <c r="I68" s="600"/>
      <c r="J68" s="600"/>
      <c r="K68" s="600"/>
      <c r="L68" s="600"/>
      <c r="M68" s="600"/>
      <c r="N68" s="600"/>
      <c r="O68" s="600"/>
      <c r="P68" s="601"/>
    </row>
    <row r="69" spans="1:16" ht="27" hidden="1" customHeight="1" outlineLevel="2">
      <c r="A69" s="100">
        <v>59</v>
      </c>
      <c r="B69" s="101"/>
      <c r="C69" s="595"/>
      <c r="D69" s="374">
        <f t="shared" si="1"/>
        <v>0</v>
      </c>
      <c r="E69" s="603"/>
      <c r="F69" s="604"/>
      <c r="G69" s="604"/>
      <c r="H69" s="600"/>
      <c r="I69" s="600"/>
      <c r="J69" s="600"/>
      <c r="K69" s="600"/>
      <c r="L69" s="600"/>
      <c r="M69" s="600"/>
      <c r="N69" s="600"/>
      <c r="O69" s="600"/>
      <c r="P69" s="601"/>
    </row>
    <row r="70" spans="1:16" ht="27" hidden="1" customHeight="1" outlineLevel="2">
      <c r="A70" s="100">
        <v>60</v>
      </c>
      <c r="B70" s="101"/>
      <c r="C70" s="595"/>
      <c r="D70" s="374">
        <f t="shared" si="1"/>
        <v>0</v>
      </c>
      <c r="E70" s="603"/>
      <c r="F70" s="604"/>
      <c r="G70" s="604"/>
      <c r="H70" s="600"/>
      <c r="I70" s="600"/>
      <c r="J70" s="600"/>
      <c r="K70" s="600"/>
      <c r="L70" s="600"/>
      <c r="M70" s="600"/>
      <c r="N70" s="600"/>
      <c r="O70" s="600"/>
      <c r="P70" s="601"/>
    </row>
    <row r="71" spans="1:16" ht="27" hidden="1" customHeight="1" outlineLevel="2">
      <c r="A71" s="100">
        <v>61</v>
      </c>
      <c r="B71" s="101"/>
      <c r="C71" s="595"/>
      <c r="D71" s="374">
        <f t="shared" si="1"/>
        <v>0</v>
      </c>
      <c r="E71" s="603"/>
      <c r="F71" s="604"/>
      <c r="G71" s="604"/>
      <c r="H71" s="600"/>
      <c r="I71" s="600"/>
      <c r="J71" s="600"/>
      <c r="K71" s="600"/>
      <c r="L71" s="600"/>
      <c r="M71" s="600"/>
      <c r="N71" s="600"/>
      <c r="O71" s="600"/>
      <c r="P71" s="601"/>
    </row>
    <row r="72" spans="1:16" ht="27" hidden="1" customHeight="1" outlineLevel="2">
      <c r="A72" s="100">
        <v>62</v>
      </c>
      <c r="B72" s="101"/>
      <c r="C72" s="595"/>
      <c r="D72" s="374">
        <f t="shared" si="1"/>
        <v>0</v>
      </c>
      <c r="E72" s="603"/>
      <c r="F72" s="604"/>
      <c r="G72" s="604"/>
      <c r="H72" s="600"/>
      <c r="I72" s="600"/>
      <c r="J72" s="600"/>
      <c r="K72" s="600"/>
      <c r="L72" s="600"/>
      <c r="M72" s="600"/>
      <c r="N72" s="600"/>
      <c r="O72" s="600"/>
      <c r="P72" s="601"/>
    </row>
    <row r="73" spans="1:16" ht="27" hidden="1" customHeight="1" outlineLevel="2">
      <c r="A73" s="100">
        <v>63</v>
      </c>
      <c r="B73" s="101"/>
      <c r="C73" s="595"/>
      <c r="D73" s="374">
        <f t="shared" si="1"/>
        <v>0</v>
      </c>
      <c r="E73" s="603"/>
      <c r="F73" s="604"/>
      <c r="G73" s="604"/>
      <c r="H73" s="600"/>
      <c r="I73" s="600"/>
      <c r="J73" s="600"/>
      <c r="K73" s="600"/>
      <c r="L73" s="600"/>
      <c r="M73" s="600"/>
      <c r="N73" s="600"/>
      <c r="O73" s="600"/>
      <c r="P73" s="601"/>
    </row>
    <row r="74" spans="1:16" ht="27" hidden="1" customHeight="1" outlineLevel="2">
      <c r="A74" s="100">
        <v>64</v>
      </c>
      <c r="B74" s="101"/>
      <c r="C74" s="595"/>
      <c r="D74" s="374">
        <f t="shared" si="1"/>
        <v>0</v>
      </c>
      <c r="E74" s="603"/>
      <c r="F74" s="604"/>
      <c r="G74" s="604"/>
      <c r="H74" s="600"/>
      <c r="I74" s="600"/>
      <c r="J74" s="600"/>
      <c r="K74" s="600"/>
      <c r="L74" s="600"/>
      <c r="M74" s="600"/>
      <c r="N74" s="600"/>
      <c r="O74" s="600"/>
      <c r="P74" s="601"/>
    </row>
    <row r="75" spans="1:16" ht="27" hidden="1" customHeight="1" outlineLevel="2">
      <c r="A75" s="100">
        <v>65</v>
      </c>
      <c r="B75" s="101"/>
      <c r="C75" s="595"/>
      <c r="D75" s="374">
        <f t="shared" si="1"/>
        <v>0</v>
      </c>
      <c r="E75" s="603"/>
      <c r="F75" s="604"/>
      <c r="G75" s="604"/>
      <c r="H75" s="600"/>
      <c r="I75" s="600"/>
      <c r="J75" s="600"/>
      <c r="K75" s="600"/>
      <c r="L75" s="600"/>
      <c r="M75" s="600"/>
      <c r="N75" s="600"/>
      <c r="O75" s="600"/>
      <c r="P75" s="601"/>
    </row>
    <row r="76" spans="1:16" ht="27" hidden="1" customHeight="1" outlineLevel="2">
      <c r="A76" s="100">
        <v>66</v>
      </c>
      <c r="B76" s="101"/>
      <c r="C76" s="595"/>
      <c r="D76" s="374">
        <f t="shared" ref="D76:D110" si="2">COUNTIF(E76:P76,"○")</f>
        <v>0</v>
      </c>
      <c r="E76" s="603"/>
      <c r="F76" s="604"/>
      <c r="G76" s="604"/>
      <c r="H76" s="600"/>
      <c r="I76" s="600"/>
      <c r="J76" s="600"/>
      <c r="K76" s="600"/>
      <c r="L76" s="600"/>
      <c r="M76" s="600"/>
      <c r="N76" s="600"/>
      <c r="O76" s="600"/>
      <c r="P76" s="601"/>
    </row>
    <row r="77" spans="1:16" ht="27" hidden="1" customHeight="1" outlineLevel="2">
      <c r="A77" s="100">
        <v>67</v>
      </c>
      <c r="B77" s="101"/>
      <c r="C77" s="595"/>
      <c r="D77" s="374">
        <f t="shared" si="2"/>
        <v>0</v>
      </c>
      <c r="E77" s="603"/>
      <c r="F77" s="604"/>
      <c r="G77" s="604"/>
      <c r="H77" s="600"/>
      <c r="I77" s="600"/>
      <c r="J77" s="600"/>
      <c r="K77" s="600"/>
      <c r="L77" s="600"/>
      <c r="M77" s="600"/>
      <c r="N77" s="600"/>
      <c r="O77" s="600"/>
      <c r="P77" s="601"/>
    </row>
    <row r="78" spans="1:16" ht="27" hidden="1" customHeight="1" outlineLevel="2">
      <c r="A78" s="100">
        <v>68</v>
      </c>
      <c r="B78" s="101"/>
      <c r="C78" s="595"/>
      <c r="D78" s="374">
        <f t="shared" si="2"/>
        <v>0</v>
      </c>
      <c r="E78" s="603"/>
      <c r="F78" s="604"/>
      <c r="G78" s="604"/>
      <c r="H78" s="600"/>
      <c r="I78" s="600"/>
      <c r="J78" s="600"/>
      <c r="K78" s="600"/>
      <c r="L78" s="600"/>
      <c r="M78" s="600"/>
      <c r="N78" s="600"/>
      <c r="O78" s="600"/>
      <c r="P78" s="601"/>
    </row>
    <row r="79" spans="1:16" ht="27" hidden="1" customHeight="1" outlineLevel="2">
      <c r="A79" s="100">
        <v>69</v>
      </c>
      <c r="B79" s="101"/>
      <c r="C79" s="595"/>
      <c r="D79" s="374">
        <f t="shared" si="2"/>
        <v>0</v>
      </c>
      <c r="E79" s="603"/>
      <c r="F79" s="604"/>
      <c r="G79" s="604"/>
      <c r="H79" s="600"/>
      <c r="I79" s="600"/>
      <c r="J79" s="600"/>
      <c r="K79" s="600"/>
      <c r="L79" s="600"/>
      <c r="M79" s="600"/>
      <c r="N79" s="600"/>
      <c r="O79" s="600"/>
      <c r="P79" s="601"/>
    </row>
    <row r="80" spans="1:16" ht="27" hidden="1" customHeight="1" outlineLevel="2">
      <c r="A80" s="100">
        <v>70</v>
      </c>
      <c r="B80" s="101"/>
      <c r="C80" s="595"/>
      <c r="D80" s="374">
        <f t="shared" si="2"/>
        <v>0</v>
      </c>
      <c r="E80" s="603"/>
      <c r="F80" s="604"/>
      <c r="G80" s="604"/>
      <c r="H80" s="600"/>
      <c r="I80" s="600"/>
      <c r="J80" s="600"/>
      <c r="K80" s="600"/>
      <c r="L80" s="600"/>
      <c r="M80" s="600"/>
      <c r="N80" s="600"/>
      <c r="O80" s="600"/>
      <c r="P80" s="601"/>
    </row>
    <row r="81" spans="1:16" ht="27" hidden="1" customHeight="1" outlineLevel="2">
      <c r="A81" s="100">
        <v>71</v>
      </c>
      <c r="B81" s="101"/>
      <c r="C81" s="595"/>
      <c r="D81" s="374">
        <f t="shared" si="2"/>
        <v>0</v>
      </c>
      <c r="E81" s="603"/>
      <c r="F81" s="604"/>
      <c r="G81" s="604"/>
      <c r="H81" s="600"/>
      <c r="I81" s="600"/>
      <c r="J81" s="600"/>
      <c r="K81" s="600"/>
      <c r="L81" s="600"/>
      <c r="M81" s="600"/>
      <c r="N81" s="600"/>
      <c r="O81" s="600"/>
      <c r="P81" s="601"/>
    </row>
    <row r="82" spans="1:16" ht="27" hidden="1" customHeight="1" outlineLevel="2">
      <c r="A82" s="100">
        <v>72</v>
      </c>
      <c r="B82" s="101"/>
      <c r="C82" s="595"/>
      <c r="D82" s="374">
        <f t="shared" si="2"/>
        <v>0</v>
      </c>
      <c r="E82" s="603"/>
      <c r="F82" s="604"/>
      <c r="G82" s="604"/>
      <c r="H82" s="600"/>
      <c r="I82" s="600"/>
      <c r="J82" s="600"/>
      <c r="K82" s="600"/>
      <c r="L82" s="600"/>
      <c r="M82" s="600"/>
      <c r="N82" s="600"/>
      <c r="O82" s="600"/>
      <c r="P82" s="601"/>
    </row>
    <row r="83" spans="1:16" ht="27" hidden="1" customHeight="1" outlineLevel="2">
      <c r="A83" s="100">
        <v>73</v>
      </c>
      <c r="B83" s="101"/>
      <c r="C83" s="595"/>
      <c r="D83" s="374">
        <f t="shared" si="2"/>
        <v>0</v>
      </c>
      <c r="E83" s="603"/>
      <c r="F83" s="604"/>
      <c r="G83" s="604"/>
      <c r="H83" s="600"/>
      <c r="I83" s="600"/>
      <c r="J83" s="600"/>
      <c r="K83" s="600"/>
      <c r="L83" s="600"/>
      <c r="M83" s="600"/>
      <c r="N83" s="600"/>
      <c r="O83" s="600"/>
      <c r="P83" s="601"/>
    </row>
    <row r="84" spans="1:16" ht="27" hidden="1" customHeight="1" outlineLevel="2">
      <c r="A84" s="100">
        <v>74</v>
      </c>
      <c r="B84" s="101"/>
      <c r="C84" s="595"/>
      <c r="D84" s="374">
        <f t="shared" si="2"/>
        <v>0</v>
      </c>
      <c r="E84" s="603"/>
      <c r="F84" s="604"/>
      <c r="G84" s="604"/>
      <c r="H84" s="600"/>
      <c r="I84" s="600"/>
      <c r="J84" s="600"/>
      <c r="K84" s="600"/>
      <c r="L84" s="600"/>
      <c r="M84" s="600"/>
      <c r="N84" s="600"/>
      <c r="O84" s="600"/>
      <c r="P84" s="601"/>
    </row>
    <row r="85" spans="1:16" ht="27" hidden="1" customHeight="1" outlineLevel="2">
      <c r="A85" s="100">
        <v>75</v>
      </c>
      <c r="B85" s="101"/>
      <c r="C85" s="595"/>
      <c r="D85" s="374">
        <f t="shared" si="2"/>
        <v>0</v>
      </c>
      <c r="E85" s="603"/>
      <c r="F85" s="604"/>
      <c r="G85" s="604"/>
      <c r="H85" s="600"/>
      <c r="I85" s="600"/>
      <c r="J85" s="600"/>
      <c r="K85" s="600"/>
      <c r="L85" s="600"/>
      <c r="M85" s="600"/>
      <c r="N85" s="600"/>
      <c r="O85" s="600"/>
      <c r="P85" s="601"/>
    </row>
    <row r="86" spans="1:16" ht="27" hidden="1" customHeight="1" outlineLevel="2">
      <c r="A86" s="100">
        <v>76</v>
      </c>
      <c r="B86" s="101"/>
      <c r="C86" s="595"/>
      <c r="D86" s="374">
        <f t="shared" si="2"/>
        <v>0</v>
      </c>
      <c r="E86" s="603"/>
      <c r="F86" s="604"/>
      <c r="G86" s="604"/>
      <c r="H86" s="600"/>
      <c r="I86" s="600"/>
      <c r="J86" s="600"/>
      <c r="K86" s="600"/>
      <c r="L86" s="600"/>
      <c r="M86" s="600"/>
      <c r="N86" s="600"/>
      <c r="O86" s="600"/>
      <c r="P86" s="601"/>
    </row>
    <row r="87" spans="1:16" ht="27" hidden="1" customHeight="1" outlineLevel="2">
      <c r="A87" s="100">
        <v>77</v>
      </c>
      <c r="B87" s="101"/>
      <c r="C87" s="595"/>
      <c r="D87" s="374">
        <f t="shared" si="2"/>
        <v>0</v>
      </c>
      <c r="E87" s="603"/>
      <c r="F87" s="604"/>
      <c r="G87" s="604"/>
      <c r="H87" s="600"/>
      <c r="I87" s="600"/>
      <c r="J87" s="600"/>
      <c r="K87" s="600"/>
      <c r="L87" s="600"/>
      <c r="M87" s="600"/>
      <c r="N87" s="600"/>
      <c r="O87" s="600"/>
      <c r="P87" s="601"/>
    </row>
    <row r="88" spans="1:16" ht="27" hidden="1" customHeight="1" outlineLevel="2">
      <c r="A88" s="100">
        <v>78</v>
      </c>
      <c r="B88" s="101"/>
      <c r="C88" s="595"/>
      <c r="D88" s="374">
        <f t="shared" si="2"/>
        <v>0</v>
      </c>
      <c r="E88" s="603"/>
      <c r="F88" s="604"/>
      <c r="G88" s="604"/>
      <c r="H88" s="600"/>
      <c r="I88" s="600"/>
      <c r="J88" s="600"/>
      <c r="K88" s="600"/>
      <c r="L88" s="600"/>
      <c r="M88" s="600"/>
      <c r="N88" s="600"/>
      <c r="O88" s="600"/>
      <c r="P88" s="601"/>
    </row>
    <row r="89" spans="1:16" ht="27" hidden="1" customHeight="1" outlineLevel="2">
      <c r="A89" s="100">
        <v>79</v>
      </c>
      <c r="B89" s="101"/>
      <c r="C89" s="595"/>
      <c r="D89" s="374">
        <f t="shared" si="2"/>
        <v>0</v>
      </c>
      <c r="E89" s="603"/>
      <c r="F89" s="604"/>
      <c r="G89" s="604"/>
      <c r="H89" s="600"/>
      <c r="I89" s="600"/>
      <c r="J89" s="600"/>
      <c r="K89" s="600"/>
      <c r="L89" s="600"/>
      <c r="M89" s="600"/>
      <c r="N89" s="600"/>
      <c r="O89" s="600"/>
      <c r="P89" s="601"/>
    </row>
    <row r="90" spans="1:16" ht="27" hidden="1" customHeight="1" outlineLevel="2">
      <c r="A90" s="100">
        <v>80</v>
      </c>
      <c r="B90" s="101"/>
      <c r="C90" s="595"/>
      <c r="D90" s="374">
        <f t="shared" si="2"/>
        <v>0</v>
      </c>
      <c r="E90" s="603"/>
      <c r="F90" s="604"/>
      <c r="G90" s="604"/>
      <c r="H90" s="600"/>
      <c r="I90" s="600"/>
      <c r="J90" s="600"/>
      <c r="K90" s="600"/>
      <c r="L90" s="600"/>
      <c r="M90" s="600"/>
      <c r="N90" s="600"/>
      <c r="O90" s="600"/>
      <c r="P90" s="601"/>
    </row>
    <row r="91" spans="1:16" ht="27" hidden="1" customHeight="1" outlineLevel="2">
      <c r="A91" s="100">
        <v>81</v>
      </c>
      <c r="B91" s="101"/>
      <c r="C91" s="595"/>
      <c r="D91" s="374">
        <f t="shared" si="2"/>
        <v>0</v>
      </c>
      <c r="E91" s="603"/>
      <c r="F91" s="604"/>
      <c r="G91" s="604"/>
      <c r="H91" s="600"/>
      <c r="I91" s="600"/>
      <c r="J91" s="600"/>
      <c r="K91" s="600"/>
      <c r="L91" s="600"/>
      <c r="M91" s="600"/>
      <c r="N91" s="600"/>
      <c r="O91" s="600"/>
      <c r="P91" s="601"/>
    </row>
    <row r="92" spans="1:16" ht="27" hidden="1" customHeight="1" outlineLevel="2">
      <c r="A92" s="100">
        <v>82</v>
      </c>
      <c r="B92" s="101"/>
      <c r="C92" s="595"/>
      <c r="D92" s="374">
        <f t="shared" si="2"/>
        <v>0</v>
      </c>
      <c r="E92" s="603"/>
      <c r="F92" s="604"/>
      <c r="G92" s="604"/>
      <c r="H92" s="600"/>
      <c r="I92" s="600"/>
      <c r="J92" s="600"/>
      <c r="K92" s="600"/>
      <c r="L92" s="600"/>
      <c r="M92" s="600"/>
      <c r="N92" s="600"/>
      <c r="O92" s="600"/>
      <c r="P92" s="601"/>
    </row>
    <row r="93" spans="1:16" ht="27" hidden="1" customHeight="1" outlineLevel="2">
      <c r="A93" s="100">
        <v>83</v>
      </c>
      <c r="B93" s="101"/>
      <c r="C93" s="595"/>
      <c r="D93" s="374">
        <f t="shared" si="2"/>
        <v>0</v>
      </c>
      <c r="E93" s="603"/>
      <c r="F93" s="604"/>
      <c r="G93" s="604"/>
      <c r="H93" s="600"/>
      <c r="I93" s="600"/>
      <c r="J93" s="600"/>
      <c r="K93" s="600"/>
      <c r="L93" s="600"/>
      <c r="M93" s="600"/>
      <c r="N93" s="600"/>
      <c r="O93" s="600"/>
      <c r="P93" s="601"/>
    </row>
    <row r="94" spans="1:16" ht="27" hidden="1" customHeight="1" outlineLevel="2">
      <c r="A94" s="100">
        <v>84</v>
      </c>
      <c r="B94" s="101"/>
      <c r="C94" s="595"/>
      <c r="D94" s="374">
        <f t="shared" si="2"/>
        <v>0</v>
      </c>
      <c r="E94" s="603"/>
      <c r="F94" s="604"/>
      <c r="G94" s="604"/>
      <c r="H94" s="600"/>
      <c r="I94" s="600"/>
      <c r="J94" s="600"/>
      <c r="K94" s="600"/>
      <c r="L94" s="600"/>
      <c r="M94" s="600"/>
      <c r="N94" s="600"/>
      <c r="O94" s="600"/>
      <c r="P94" s="601"/>
    </row>
    <row r="95" spans="1:16" ht="27" hidden="1" customHeight="1" outlineLevel="2">
      <c r="A95" s="100">
        <v>85</v>
      </c>
      <c r="B95" s="101"/>
      <c r="C95" s="595"/>
      <c r="D95" s="374">
        <f t="shared" si="2"/>
        <v>0</v>
      </c>
      <c r="E95" s="603"/>
      <c r="F95" s="604"/>
      <c r="G95" s="604"/>
      <c r="H95" s="600"/>
      <c r="I95" s="600"/>
      <c r="J95" s="600"/>
      <c r="K95" s="600"/>
      <c r="L95" s="600"/>
      <c r="M95" s="600"/>
      <c r="N95" s="600"/>
      <c r="O95" s="600"/>
      <c r="P95" s="601"/>
    </row>
    <row r="96" spans="1:16" ht="27" hidden="1" customHeight="1" outlineLevel="2">
      <c r="A96" s="100">
        <v>86</v>
      </c>
      <c r="B96" s="101"/>
      <c r="C96" s="595"/>
      <c r="D96" s="374">
        <f t="shared" si="2"/>
        <v>0</v>
      </c>
      <c r="E96" s="603"/>
      <c r="F96" s="604"/>
      <c r="G96" s="604"/>
      <c r="H96" s="600"/>
      <c r="I96" s="600"/>
      <c r="J96" s="600"/>
      <c r="K96" s="600"/>
      <c r="L96" s="600"/>
      <c r="M96" s="600"/>
      <c r="N96" s="600"/>
      <c r="O96" s="600"/>
      <c r="P96" s="601"/>
    </row>
    <row r="97" spans="1:17" ht="27" hidden="1" customHeight="1" outlineLevel="2">
      <c r="A97" s="100">
        <v>87</v>
      </c>
      <c r="B97" s="101"/>
      <c r="C97" s="595"/>
      <c r="D97" s="374">
        <f t="shared" si="2"/>
        <v>0</v>
      </c>
      <c r="E97" s="603"/>
      <c r="F97" s="604"/>
      <c r="G97" s="604"/>
      <c r="H97" s="600"/>
      <c r="I97" s="600"/>
      <c r="J97" s="600"/>
      <c r="K97" s="600"/>
      <c r="L97" s="600"/>
      <c r="M97" s="600"/>
      <c r="N97" s="600"/>
      <c r="O97" s="600"/>
      <c r="P97" s="601"/>
    </row>
    <row r="98" spans="1:17" ht="27" hidden="1" customHeight="1" outlineLevel="2">
      <c r="A98" s="100">
        <v>88</v>
      </c>
      <c r="B98" s="101"/>
      <c r="C98" s="595"/>
      <c r="D98" s="374">
        <f t="shared" si="2"/>
        <v>0</v>
      </c>
      <c r="E98" s="603"/>
      <c r="F98" s="604"/>
      <c r="G98" s="604"/>
      <c r="H98" s="600"/>
      <c r="I98" s="600"/>
      <c r="J98" s="600"/>
      <c r="K98" s="600"/>
      <c r="L98" s="600"/>
      <c r="M98" s="600"/>
      <c r="N98" s="600"/>
      <c r="O98" s="600"/>
      <c r="P98" s="601"/>
    </row>
    <row r="99" spans="1:17" ht="27" hidden="1" customHeight="1" outlineLevel="2">
      <c r="A99" s="100">
        <v>89</v>
      </c>
      <c r="B99" s="101"/>
      <c r="C99" s="595"/>
      <c r="D99" s="374">
        <f t="shared" si="2"/>
        <v>0</v>
      </c>
      <c r="E99" s="603"/>
      <c r="F99" s="604"/>
      <c r="G99" s="604"/>
      <c r="H99" s="600"/>
      <c r="I99" s="600"/>
      <c r="J99" s="600"/>
      <c r="K99" s="600"/>
      <c r="L99" s="600"/>
      <c r="M99" s="600"/>
      <c r="N99" s="600"/>
      <c r="O99" s="600"/>
      <c r="P99" s="601"/>
    </row>
    <row r="100" spans="1:17" ht="27" hidden="1" customHeight="1" outlineLevel="2">
      <c r="A100" s="100">
        <v>90</v>
      </c>
      <c r="B100" s="101"/>
      <c r="C100" s="595"/>
      <c r="D100" s="374">
        <f t="shared" si="2"/>
        <v>0</v>
      </c>
      <c r="E100" s="603"/>
      <c r="F100" s="604"/>
      <c r="G100" s="604"/>
      <c r="H100" s="600"/>
      <c r="I100" s="600"/>
      <c r="J100" s="600"/>
      <c r="K100" s="600"/>
      <c r="L100" s="600"/>
      <c r="M100" s="600"/>
      <c r="N100" s="600"/>
      <c r="O100" s="600"/>
      <c r="P100" s="601"/>
    </row>
    <row r="101" spans="1:17" ht="27" hidden="1" customHeight="1" outlineLevel="2">
      <c r="A101" s="100">
        <v>91</v>
      </c>
      <c r="B101" s="101"/>
      <c r="C101" s="595"/>
      <c r="D101" s="374">
        <f t="shared" si="2"/>
        <v>0</v>
      </c>
      <c r="E101" s="603"/>
      <c r="F101" s="604"/>
      <c r="G101" s="604"/>
      <c r="H101" s="600"/>
      <c r="I101" s="600"/>
      <c r="J101" s="600"/>
      <c r="K101" s="600"/>
      <c r="L101" s="600"/>
      <c r="M101" s="600"/>
      <c r="N101" s="600"/>
      <c r="O101" s="600"/>
      <c r="P101" s="601"/>
    </row>
    <row r="102" spans="1:17" ht="27" hidden="1" customHeight="1" outlineLevel="2">
      <c r="A102" s="100">
        <v>92</v>
      </c>
      <c r="B102" s="101"/>
      <c r="C102" s="595"/>
      <c r="D102" s="374">
        <f t="shared" si="2"/>
        <v>0</v>
      </c>
      <c r="E102" s="603"/>
      <c r="F102" s="604"/>
      <c r="G102" s="604"/>
      <c r="H102" s="600"/>
      <c r="I102" s="600"/>
      <c r="J102" s="600"/>
      <c r="K102" s="600"/>
      <c r="L102" s="600"/>
      <c r="M102" s="600"/>
      <c r="N102" s="600"/>
      <c r="O102" s="600"/>
      <c r="P102" s="601"/>
    </row>
    <row r="103" spans="1:17" ht="27" hidden="1" customHeight="1" outlineLevel="2">
      <c r="A103" s="100">
        <v>93</v>
      </c>
      <c r="B103" s="101"/>
      <c r="C103" s="595"/>
      <c r="D103" s="374">
        <f t="shared" si="2"/>
        <v>0</v>
      </c>
      <c r="E103" s="603"/>
      <c r="F103" s="604"/>
      <c r="G103" s="604"/>
      <c r="H103" s="600"/>
      <c r="I103" s="600"/>
      <c r="J103" s="600"/>
      <c r="K103" s="600"/>
      <c r="L103" s="600"/>
      <c r="M103" s="600"/>
      <c r="N103" s="600"/>
      <c r="O103" s="600"/>
      <c r="P103" s="601"/>
    </row>
    <row r="104" spans="1:17" ht="27" hidden="1" customHeight="1" outlineLevel="2">
      <c r="A104" s="100">
        <v>94</v>
      </c>
      <c r="B104" s="101"/>
      <c r="C104" s="595"/>
      <c r="D104" s="374">
        <f t="shared" si="2"/>
        <v>0</v>
      </c>
      <c r="E104" s="603"/>
      <c r="F104" s="604"/>
      <c r="G104" s="604"/>
      <c r="H104" s="600"/>
      <c r="I104" s="600"/>
      <c r="J104" s="600"/>
      <c r="K104" s="600"/>
      <c r="L104" s="600"/>
      <c r="M104" s="600"/>
      <c r="N104" s="600"/>
      <c r="O104" s="600"/>
      <c r="P104" s="601"/>
    </row>
    <row r="105" spans="1:17" ht="27" hidden="1" customHeight="1" outlineLevel="2">
      <c r="A105" s="100">
        <v>95</v>
      </c>
      <c r="B105" s="101"/>
      <c r="C105" s="595"/>
      <c r="D105" s="374">
        <f t="shared" si="2"/>
        <v>0</v>
      </c>
      <c r="E105" s="603"/>
      <c r="F105" s="604"/>
      <c r="G105" s="604"/>
      <c r="H105" s="600"/>
      <c r="I105" s="600"/>
      <c r="J105" s="600"/>
      <c r="K105" s="600"/>
      <c r="L105" s="600"/>
      <c r="M105" s="600"/>
      <c r="N105" s="600"/>
      <c r="O105" s="600"/>
      <c r="P105" s="601"/>
    </row>
    <row r="106" spans="1:17" ht="27" hidden="1" customHeight="1" outlineLevel="2">
      <c r="A106" s="100">
        <v>96</v>
      </c>
      <c r="B106" s="101"/>
      <c r="C106" s="595"/>
      <c r="D106" s="374">
        <f t="shared" si="2"/>
        <v>0</v>
      </c>
      <c r="E106" s="603"/>
      <c r="F106" s="604"/>
      <c r="G106" s="604"/>
      <c r="H106" s="600"/>
      <c r="I106" s="600"/>
      <c r="J106" s="600"/>
      <c r="K106" s="600"/>
      <c r="L106" s="600"/>
      <c r="M106" s="600"/>
      <c r="N106" s="600"/>
      <c r="O106" s="600"/>
      <c r="P106" s="601"/>
    </row>
    <row r="107" spans="1:17" ht="27" hidden="1" customHeight="1" outlineLevel="2">
      <c r="A107" s="100">
        <v>97</v>
      </c>
      <c r="B107" s="101"/>
      <c r="C107" s="595"/>
      <c r="D107" s="374">
        <f t="shared" si="2"/>
        <v>0</v>
      </c>
      <c r="E107" s="603"/>
      <c r="F107" s="604"/>
      <c r="G107" s="604"/>
      <c r="H107" s="600"/>
      <c r="I107" s="600"/>
      <c r="J107" s="600"/>
      <c r="K107" s="600"/>
      <c r="L107" s="600"/>
      <c r="M107" s="600"/>
      <c r="N107" s="600"/>
      <c r="O107" s="600"/>
      <c r="P107" s="601"/>
    </row>
    <row r="108" spans="1:17" ht="27" hidden="1" customHeight="1" outlineLevel="2">
      <c r="A108" s="100">
        <v>98</v>
      </c>
      <c r="B108" s="101"/>
      <c r="C108" s="595"/>
      <c r="D108" s="374">
        <f t="shared" si="2"/>
        <v>0</v>
      </c>
      <c r="E108" s="603"/>
      <c r="F108" s="604"/>
      <c r="G108" s="604"/>
      <c r="H108" s="600"/>
      <c r="I108" s="600"/>
      <c r="J108" s="600"/>
      <c r="K108" s="600"/>
      <c r="L108" s="600"/>
      <c r="M108" s="600"/>
      <c r="N108" s="600"/>
      <c r="O108" s="600"/>
      <c r="P108" s="601"/>
    </row>
    <row r="109" spans="1:17" ht="27" hidden="1" customHeight="1" outlineLevel="2">
      <c r="A109" s="100">
        <v>99</v>
      </c>
      <c r="B109" s="101"/>
      <c r="C109" s="595"/>
      <c r="D109" s="374">
        <f t="shared" si="2"/>
        <v>0</v>
      </c>
      <c r="E109" s="603"/>
      <c r="F109" s="604"/>
      <c r="G109" s="604"/>
      <c r="H109" s="600"/>
      <c r="I109" s="600"/>
      <c r="J109" s="600"/>
      <c r="K109" s="600"/>
      <c r="L109" s="600"/>
      <c r="M109" s="600"/>
      <c r="N109" s="600"/>
      <c r="O109" s="600"/>
      <c r="P109" s="601"/>
    </row>
    <row r="110" spans="1:17" ht="27" hidden="1" customHeight="1" outlineLevel="2" thickBot="1">
      <c r="A110" s="100">
        <v>100</v>
      </c>
      <c r="B110" s="99"/>
      <c r="C110" s="596"/>
      <c r="D110" s="373">
        <f t="shared" si="2"/>
        <v>0</v>
      </c>
      <c r="E110" s="605"/>
      <c r="F110" s="606"/>
      <c r="G110" s="606"/>
      <c r="H110" s="607"/>
      <c r="I110" s="607"/>
      <c r="J110" s="607"/>
      <c r="K110" s="607"/>
      <c r="L110" s="607"/>
      <c r="M110" s="607"/>
      <c r="N110" s="607"/>
      <c r="O110" s="607"/>
      <c r="P110" s="608"/>
    </row>
    <row r="111" spans="1:17" ht="27" customHeight="1" collapsed="1" thickBot="1">
      <c r="A111" s="980" t="s">
        <v>212</v>
      </c>
      <c r="B111" s="981"/>
      <c r="C111" s="375"/>
      <c r="D111" s="376">
        <f>SUM(D11:D110)</f>
        <v>132</v>
      </c>
      <c r="E111" s="426">
        <f>COUNTIF(E11:E110,"○")</f>
        <v>11</v>
      </c>
      <c r="F111" s="427">
        <f t="shared" ref="F111:P111" si="3">COUNTIF(F11:F110,"○")</f>
        <v>11</v>
      </c>
      <c r="G111" s="427">
        <f t="shared" si="3"/>
        <v>11</v>
      </c>
      <c r="H111" s="427">
        <f t="shared" si="3"/>
        <v>11</v>
      </c>
      <c r="I111" s="427">
        <f t="shared" si="3"/>
        <v>11</v>
      </c>
      <c r="J111" s="427">
        <f t="shared" si="3"/>
        <v>11</v>
      </c>
      <c r="K111" s="427">
        <f t="shared" si="3"/>
        <v>11</v>
      </c>
      <c r="L111" s="427">
        <f t="shared" si="3"/>
        <v>11</v>
      </c>
      <c r="M111" s="427">
        <f t="shared" si="3"/>
        <v>11</v>
      </c>
      <c r="N111" s="427">
        <f t="shared" si="3"/>
        <v>11</v>
      </c>
      <c r="O111" s="427">
        <f t="shared" si="3"/>
        <v>11</v>
      </c>
      <c r="P111" s="428">
        <f t="shared" si="3"/>
        <v>11</v>
      </c>
      <c r="Q111" s="429">
        <f>SUM(E111:P111)-D111</f>
        <v>0</v>
      </c>
    </row>
    <row r="112" spans="1:17" ht="27" customHeight="1" thickBot="1">
      <c r="A112" s="963" t="s">
        <v>213</v>
      </c>
      <c r="B112" s="964"/>
      <c r="C112" s="965"/>
      <c r="D112" s="360">
        <f>ROUNDDOWN($D$111/12,0)</f>
        <v>11</v>
      </c>
    </row>
    <row r="113" spans="1:16">
      <c r="A113" s="361" t="s">
        <v>290</v>
      </c>
      <c r="B113" s="362"/>
      <c r="C113" s="362"/>
      <c r="D113" s="362"/>
      <c r="E113" s="362"/>
      <c r="F113" s="362"/>
      <c r="G113" s="362"/>
      <c r="H113" s="362"/>
      <c r="I113" s="362"/>
      <c r="J113" s="362"/>
      <c r="K113" s="362"/>
      <c r="L113" s="362"/>
      <c r="M113" s="362"/>
      <c r="N113" s="362"/>
      <c r="O113" s="362"/>
      <c r="P113" s="362"/>
    </row>
    <row r="114" spans="1:16">
      <c r="A114" s="362" t="s">
        <v>291</v>
      </c>
      <c r="B114" s="362"/>
      <c r="C114" s="362"/>
      <c r="D114" s="362"/>
      <c r="E114" s="362"/>
      <c r="F114" s="362"/>
      <c r="G114" s="362"/>
      <c r="H114" s="362"/>
      <c r="I114" s="362"/>
      <c r="J114" s="362"/>
      <c r="K114" s="362"/>
      <c r="L114" s="362"/>
      <c r="M114" s="362"/>
      <c r="N114" s="362"/>
      <c r="O114" s="362"/>
      <c r="P114" s="362"/>
    </row>
    <row r="115" spans="1:16">
      <c r="A115" s="966" t="s">
        <v>292</v>
      </c>
      <c r="B115" s="967"/>
      <c r="C115" s="967"/>
      <c r="D115" s="967"/>
      <c r="E115" s="967"/>
      <c r="F115" s="967"/>
      <c r="G115" s="967"/>
      <c r="H115" s="967"/>
      <c r="I115" s="967"/>
      <c r="J115" s="967"/>
      <c r="K115" s="967"/>
      <c r="L115" s="967"/>
      <c r="M115" s="967"/>
      <c r="N115" s="967"/>
      <c r="O115" s="967"/>
      <c r="P115" s="967"/>
    </row>
    <row r="116" spans="1:16">
      <c r="A116" s="362" t="s">
        <v>293</v>
      </c>
      <c r="B116" s="377"/>
      <c r="C116" s="362"/>
      <c r="D116" s="362"/>
      <c r="E116" s="362"/>
      <c r="F116" s="362"/>
      <c r="G116" s="362"/>
      <c r="H116" s="362"/>
      <c r="I116" s="362"/>
      <c r="J116" s="362"/>
      <c r="K116" s="362"/>
      <c r="L116" s="362"/>
      <c r="M116" s="362"/>
      <c r="N116" s="362"/>
      <c r="O116" s="362"/>
      <c r="P116" s="362"/>
    </row>
    <row r="117" spans="1:16">
      <c r="A117" s="362" t="s">
        <v>328</v>
      </c>
      <c r="B117" s="362"/>
      <c r="C117" s="362"/>
      <c r="D117" s="362"/>
      <c r="E117" s="362"/>
      <c r="F117" s="362"/>
      <c r="G117" s="362"/>
      <c r="H117" s="362"/>
      <c r="I117" s="362"/>
      <c r="J117" s="362"/>
      <c r="K117" s="362"/>
      <c r="L117" s="362"/>
      <c r="M117" s="362"/>
      <c r="N117" s="362"/>
      <c r="O117" s="362"/>
      <c r="P117" s="362"/>
    </row>
    <row r="118" spans="1:16" ht="26.25" customHeight="1">
      <c r="A118" s="362"/>
      <c r="B118" s="968" t="s">
        <v>698</v>
      </c>
      <c r="C118" s="925"/>
      <c r="D118" s="925"/>
      <c r="E118" s="925"/>
      <c r="F118" s="925"/>
      <c r="G118" s="925"/>
      <c r="H118" s="925"/>
      <c r="I118" s="925"/>
      <c r="J118" s="925"/>
      <c r="K118" s="925"/>
      <c r="L118" s="925"/>
      <c r="M118" s="925"/>
      <c r="N118" s="925"/>
      <c r="O118" s="925"/>
      <c r="P118" s="925"/>
    </row>
    <row r="119" spans="1:16">
      <c r="A119" s="362"/>
      <c r="B119" s="377" t="s">
        <v>593</v>
      </c>
      <c r="C119" s="362"/>
      <c r="D119" s="362"/>
      <c r="E119" s="362"/>
      <c r="F119" s="362"/>
      <c r="G119" s="362"/>
      <c r="H119" s="362"/>
      <c r="I119" s="362"/>
      <c r="J119" s="362"/>
      <c r="K119" s="362"/>
      <c r="L119" s="362"/>
      <c r="M119" s="362"/>
      <c r="N119" s="362"/>
      <c r="O119" s="362"/>
      <c r="P119" s="362"/>
    </row>
    <row r="120" spans="1:16">
      <c r="A120" s="362" t="s">
        <v>294</v>
      </c>
      <c r="B120" s="362"/>
      <c r="C120" s="362"/>
      <c r="D120" s="362"/>
      <c r="E120" s="362"/>
      <c r="F120" s="362"/>
      <c r="G120" s="362"/>
      <c r="H120" s="362"/>
      <c r="I120" s="362"/>
      <c r="J120" s="362"/>
      <c r="K120" s="362"/>
      <c r="L120" s="362"/>
      <c r="M120" s="362"/>
      <c r="N120" s="362"/>
      <c r="O120" s="362"/>
      <c r="P120" s="362"/>
    </row>
    <row r="121" spans="1:16" ht="24.75" customHeight="1">
      <c r="A121" s="362"/>
      <c r="B121" s="969" t="s">
        <v>304</v>
      </c>
      <c r="C121" s="970"/>
      <c r="D121" s="970"/>
      <c r="E121" s="970"/>
      <c r="F121" s="970"/>
      <c r="G121" s="970"/>
      <c r="H121" s="970"/>
      <c r="I121" s="970"/>
      <c r="J121" s="970"/>
      <c r="K121" s="970"/>
      <c r="L121" s="970"/>
      <c r="M121" s="970"/>
      <c r="N121" s="970"/>
      <c r="O121" s="970"/>
      <c r="P121" s="970"/>
    </row>
    <row r="122" spans="1:16">
      <c r="A122" s="362"/>
      <c r="B122" s="91" t="s">
        <v>305</v>
      </c>
      <c r="C122" s="362"/>
      <c r="D122" s="362"/>
      <c r="E122" s="362"/>
      <c r="F122" s="362"/>
      <c r="G122" s="362"/>
      <c r="H122" s="362"/>
      <c r="I122" s="362"/>
      <c r="J122" s="362"/>
      <c r="K122" s="362"/>
      <c r="L122" s="362"/>
      <c r="M122" s="362"/>
      <c r="N122" s="362"/>
      <c r="O122" s="362"/>
      <c r="P122" s="362"/>
    </row>
    <row r="123" spans="1:16">
      <c r="A123" s="362" t="s">
        <v>295</v>
      </c>
      <c r="B123" s="362"/>
      <c r="C123" s="362"/>
      <c r="D123" s="362"/>
      <c r="E123" s="362"/>
      <c r="F123" s="362"/>
      <c r="G123" s="362"/>
      <c r="H123" s="362"/>
      <c r="I123" s="362"/>
      <c r="J123" s="362"/>
      <c r="K123" s="362"/>
      <c r="L123" s="362"/>
      <c r="M123" s="362"/>
      <c r="N123" s="362"/>
      <c r="O123" s="362"/>
      <c r="P123" s="362"/>
    </row>
    <row r="124" spans="1:16">
      <c r="A124" s="362" t="s">
        <v>303</v>
      </c>
      <c r="B124" s="362"/>
      <c r="C124" s="362"/>
      <c r="D124" s="362"/>
      <c r="E124" s="362"/>
      <c r="F124" s="362"/>
      <c r="G124" s="362"/>
      <c r="H124" s="362"/>
      <c r="I124" s="362"/>
      <c r="J124" s="362"/>
      <c r="K124" s="362"/>
      <c r="L124" s="362"/>
      <c r="M124" s="362"/>
      <c r="N124" s="362"/>
      <c r="O124" s="362"/>
      <c r="P124" s="362"/>
    </row>
    <row r="125" spans="1:16">
      <c r="A125" s="362"/>
      <c r="B125" s="91" t="s">
        <v>296</v>
      </c>
      <c r="C125" s="362"/>
      <c r="D125" s="362"/>
      <c r="E125" s="362"/>
      <c r="F125" s="362"/>
      <c r="G125" s="362"/>
      <c r="H125" s="362"/>
      <c r="I125" s="362"/>
      <c r="J125" s="362"/>
      <c r="K125" s="362"/>
      <c r="L125" s="362"/>
      <c r="M125" s="362"/>
      <c r="N125" s="362"/>
      <c r="O125" s="362"/>
      <c r="P125" s="362"/>
    </row>
    <row r="126" spans="1:16">
      <c r="B126" s="91"/>
    </row>
    <row r="127" spans="1:16">
      <c r="D127" s="378" t="s">
        <v>657</v>
      </c>
      <c r="E127" s="379">
        <f>COUNTIFS($C$11:$C$110,"看護職員",$E$11:$E$110,"○")</f>
        <v>6</v>
      </c>
      <c r="F127" s="379">
        <f>COUNTIFS($C$11:$C$110,"看護職員",$F$11:$F$110,"○")</f>
        <v>6</v>
      </c>
      <c r="G127" s="379">
        <f>COUNTIFS($C$11:$C$110,"看護職員",$G$11:$G$110,"○")</f>
        <v>6</v>
      </c>
      <c r="H127" s="379">
        <f>COUNTIFS($C$11:$C$110,"看護職員",$H$11:$H$110,"○")</f>
        <v>6</v>
      </c>
      <c r="I127" s="379">
        <f>COUNTIFS($C$11:$C$110,"看護職員",$I$11:$I$110,"○")</f>
        <v>6</v>
      </c>
      <c r="J127" s="379">
        <f>COUNTIFS($C$11:$C$110,"看護職員",$J$11:$J$110,"○")</f>
        <v>6</v>
      </c>
      <c r="K127" s="379">
        <f>COUNTIFS($C$11:$C$110,"看護職員",$K$11:$K$110,"○")</f>
        <v>5</v>
      </c>
      <c r="L127" s="379">
        <f>COUNTIFS($C$11:$C$110,"看護職員",$L$11:$L$110,"○")</f>
        <v>5</v>
      </c>
      <c r="M127" s="379">
        <f>COUNTIFS($C$11:$C$110,"看護職員",$M$11:$M$110,"○")</f>
        <v>5</v>
      </c>
      <c r="N127" s="379">
        <f>COUNTIFS($C$11:$C$110,"看護職員",$N$11:$N$110,"○")</f>
        <v>5</v>
      </c>
      <c r="O127" s="379">
        <f>COUNTIFS($C$11:$C$110,"看護職員",$O$11:$O$110,"○")</f>
        <v>5</v>
      </c>
      <c r="P127" s="379">
        <f>COUNTIFS($C$11:$C$110,"看護職員",$P$11:$P$110,"○")</f>
        <v>5</v>
      </c>
    </row>
    <row r="128" spans="1:16">
      <c r="D128" s="378" t="s">
        <v>695</v>
      </c>
      <c r="E128" s="379">
        <f>COUNTIFS($C$11:$C$110,"医師（男性）",$E$11:$E$110,"○")</f>
        <v>1</v>
      </c>
      <c r="F128" s="379">
        <f>COUNTIFS($C$11:$C$110,"医師（男性）",$F$11:$F$110,"○")</f>
        <v>1</v>
      </c>
      <c r="G128" s="379">
        <f>COUNTIFS($C$11:$C$110,"医師（男性）",$G$11:$G$110,"○")</f>
        <v>1</v>
      </c>
      <c r="H128" s="379">
        <f>COUNTIFS($C$11:$C$110,"医師（男性）",$H$11:$H$110,"○")</f>
        <v>1</v>
      </c>
      <c r="I128" s="379">
        <f>COUNTIFS($C$11:$C$110,"医師（男性）",$I$11:$I$110,"○")</f>
        <v>1</v>
      </c>
      <c r="J128" s="379">
        <f>COUNTIFS($C$11:$C$110,"医師（男性）",$J$11:$J$110,"○")</f>
        <v>1</v>
      </c>
      <c r="K128" s="379">
        <f>COUNTIFS($C$11:$C$110,"医師（男性）",$K$11:$K$110,"○")</f>
        <v>1</v>
      </c>
      <c r="L128" s="379">
        <f>COUNTIFS($C$11:$C$110,"医師（男性）",$L$11:$L$110,"○")</f>
        <v>1</v>
      </c>
      <c r="M128" s="379">
        <f>COUNTIFS($C$11:$C$110,"医師（男性）",$M$11:$M$110,"○")</f>
        <v>1</v>
      </c>
      <c r="N128" s="379">
        <f>COUNTIFS($C$11:$C$110,"医師（男性）",$N$11:$N$110,"○")</f>
        <v>1</v>
      </c>
      <c r="O128" s="379">
        <f>COUNTIFS($C$11:$C$110,"医師（男性）",$O$11:$O$110,"○")</f>
        <v>1</v>
      </c>
      <c r="P128" s="379">
        <f>COUNTIFS($C$11:$C$110,"医師（男性）",$P$11:$P$110,"○")</f>
        <v>1</v>
      </c>
    </row>
    <row r="129" spans="4:17">
      <c r="D129" s="378" t="s">
        <v>694</v>
      </c>
      <c r="E129" s="379">
        <f>COUNTIFS($C$11:$C$110,"医師（女性）",$E$11:$E$110,"○")</f>
        <v>2</v>
      </c>
      <c r="F129" s="379">
        <f>COUNTIFS($C$11:$C$110,"医師（女性）",$F$11:$F$110,"○")</f>
        <v>2</v>
      </c>
      <c r="G129" s="379">
        <f>COUNTIFS($C$11:$C$110,"医師（女性）",$G$11:$G$110,"○")</f>
        <v>2</v>
      </c>
      <c r="H129" s="379">
        <f>COUNTIFS($C$11:$C$110,"医師（女性）",$H$11:$H$110,"○")</f>
        <v>2</v>
      </c>
      <c r="I129" s="379">
        <f>COUNTIFS($C$11:$C$110,"医師（女性）",$I$11:$I$110,"○")</f>
        <v>2</v>
      </c>
      <c r="J129" s="379">
        <f>COUNTIFS($C$11:$C$110,"医師（女性）",$J$11:$J$110,"○")</f>
        <v>2</v>
      </c>
      <c r="K129" s="379">
        <f>COUNTIFS($C$11:$C$110,"医師（女性）",$K$11:$K$110,"○")</f>
        <v>2</v>
      </c>
      <c r="L129" s="379">
        <f>COUNTIFS($C$11:$C$110,"医師（女性）",$L$11:$L$110,"○")</f>
        <v>2</v>
      </c>
      <c r="M129" s="379">
        <f>COUNTIFS($C$11:$C$110,"医師（女性）",$M$11:$M$110,"○")</f>
        <v>2</v>
      </c>
      <c r="N129" s="379">
        <f>COUNTIFS($C$11:$C$110,"医師（女性）",$N$11:$N$110,"○")</f>
        <v>2</v>
      </c>
      <c r="O129" s="379">
        <f>COUNTIFS($C$11:$C$110,"医師（女性）",$O$11:$O$110,"○")</f>
        <v>2</v>
      </c>
      <c r="P129" s="379">
        <f>COUNTIFS($C$11:$C$110,"医師（女性）",$P$11:$P$110,"○")</f>
        <v>2</v>
      </c>
    </row>
    <row r="130" spans="4:17">
      <c r="D130" s="378" t="s">
        <v>656</v>
      </c>
      <c r="E130" s="379">
        <f>COUNTIFS($C$11:$C$110,"その他の職員",$E$11:$E$110,"○")</f>
        <v>2</v>
      </c>
      <c r="F130" s="379">
        <f>COUNTIFS($C$11:$C$110,"その他の職員",$F$11:$F$110,"○")</f>
        <v>2</v>
      </c>
      <c r="G130" s="379">
        <f>COUNTIFS($C$11:$C$110,"その他の職員",$G$11:$G$110,"○")</f>
        <v>2</v>
      </c>
      <c r="H130" s="379">
        <f>COUNTIFS($C$11:$C$110,"その他の職員",$H$11:$H$110,"○")</f>
        <v>2</v>
      </c>
      <c r="I130" s="379">
        <f>COUNTIFS($C$11:$C$110,"その他の職員",$I$11:$I$110,"○")</f>
        <v>2</v>
      </c>
      <c r="J130" s="379">
        <f>COUNTIFS($C$11:$C$110,"その他の職員",$J$11:$J$110,"○")</f>
        <v>2</v>
      </c>
      <c r="K130" s="379">
        <f>COUNTIFS($C$11:$C$110,"その他の職員",$K$11:$K$110,"○")</f>
        <v>3</v>
      </c>
      <c r="L130" s="379">
        <f>COUNTIFS($C$11:$C$110,"その他の職員",$L$11:$L$110,"○")</f>
        <v>3</v>
      </c>
      <c r="M130" s="379">
        <f>COUNTIFS($C$11:$C$110,"その他の職員",$M$11:$M$110,"○")</f>
        <v>3</v>
      </c>
      <c r="N130" s="379">
        <f>COUNTIFS($C$11:$C$110,"その他の職員",$N$11:$N$110,"○")</f>
        <v>3</v>
      </c>
      <c r="O130" s="379">
        <f>COUNTIFS($C$11:$C$110,"その他の職員",$O$11:$O$110,"○")</f>
        <v>3</v>
      </c>
      <c r="P130" s="379">
        <f>COUNTIFS($C$11:$C$110,"その他の職員",$P$11:$P$110,"○")</f>
        <v>3</v>
      </c>
    </row>
    <row r="131" spans="4:17">
      <c r="D131" s="378" t="s">
        <v>212</v>
      </c>
      <c r="E131" s="380">
        <f>SUM(E127:E130)</f>
        <v>11</v>
      </c>
      <c r="F131" s="380">
        <f t="shared" ref="F131:P131" si="4">SUM(F127:F130)</f>
        <v>11</v>
      </c>
      <c r="G131" s="380">
        <f t="shared" si="4"/>
        <v>11</v>
      </c>
      <c r="H131" s="380">
        <f t="shared" si="4"/>
        <v>11</v>
      </c>
      <c r="I131" s="380">
        <f t="shared" si="4"/>
        <v>11</v>
      </c>
      <c r="J131" s="380">
        <f t="shared" si="4"/>
        <v>11</v>
      </c>
      <c r="K131" s="380">
        <f t="shared" si="4"/>
        <v>11</v>
      </c>
      <c r="L131" s="380">
        <f t="shared" si="4"/>
        <v>11</v>
      </c>
      <c r="M131" s="380">
        <f t="shared" si="4"/>
        <v>11</v>
      </c>
      <c r="N131" s="380">
        <f t="shared" si="4"/>
        <v>11</v>
      </c>
      <c r="O131" s="380">
        <f t="shared" si="4"/>
        <v>11</v>
      </c>
      <c r="P131" s="380">
        <f t="shared" si="4"/>
        <v>11</v>
      </c>
      <c r="Q131" s="94">
        <f>SUM(E131:P131)</f>
        <v>132</v>
      </c>
    </row>
    <row r="132" spans="4:17">
      <c r="E132" s="94">
        <f>E131-④様式3!H9</f>
        <v>0</v>
      </c>
      <c r="F132" s="94">
        <f>F131-④様式3!H10</f>
        <v>0</v>
      </c>
      <c r="G132" s="94">
        <f>G131-④様式3!H11</f>
        <v>0</v>
      </c>
      <c r="H132" s="94">
        <f>H131-④様式3!H12</f>
        <v>0</v>
      </c>
      <c r="I132" s="94">
        <f>I131-④様式3!H13</f>
        <v>0</v>
      </c>
      <c r="J132" s="94">
        <f>J131-④様式3!H14</f>
        <v>0</v>
      </c>
      <c r="K132" s="94">
        <f>K131-④様式3!H15</f>
        <v>0</v>
      </c>
      <c r="L132" s="94">
        <f>L131-④様式3!H16</f>
        <v>0</v>
      </c>
      <c r="M132" s="94">
        <f>M131-④様式3!H17</f>
        <v>0</v>
      </c>
      <c r="N132" s="94">
        <f>N131-④様式3!H18</f>
        <v>0</v>
      </c>
      <c r="O132" s="94">
        <f>O131-④様式3!H19</f>
        <v>0</v>
      </c>
      <c r="P132" s="94">
        <f>P131-④様式3!H20</f>
        <v>0</v>
      </c>
    </row>
  </sheetData>
  <sheetProtection sheet="1"/>
  <mergeCells count="15">
    <mergeCell ref="A112:C112"/>
    <mergeCell ref="A115:P115"/>
    <mergeCell ref="B118:P118"/>
    <mergeCell ref="B121:P121"/>
    <mergeCell ref="C3:G3"/>
    <mergeCell ref="E8:P8"/>
    <mergeCell ref="E9:P9"/>
    <mergeCell ref="A111:B111"/>
    <mergeCell ref="B8:B9"/>
    <mergeCell ref="C8:C9"/>
    <mergeCell ref="I5:J5"/>
    <mergeCell ref="I6:J6"/>
    <mergeCell ref="K5:P5"/>
    <mergeCell ref="K6:P6"/>
    <mergeCell ref="D8:D9"/>
  </mergeCells>
  <phoneticPr fontId="24"/>
  <dataValidations count="2">
    <dataValidation type="list" allowBlank="1" showInputMessage="1" showErrorMessage="1" promptTitle="▼をクリック" prompt="保育施設利用者の職種を選択ください。_x000a_" sqref="C11:C110" xr:uid="{00000000-0002-0000-0F00-000000000000}">
      <formula1>"看護職員,医師（男性）,医師（女性）,その他の職員"</formula1>
    </dataValidation>
    <dataValidation type="list" allowBlank="1" showInputMessage="1" showErrorMessage="1" sqref="E11:P110" xr:uid="{00000000-0002-0000-0F00-000001000000}">
      <formula1>$Q$2:$Q$3</formula1>
    </dataValidation>
  </dataValidations>
  <printOptions horizontalCentered="1"/>
  <pageMargins left="0.98425196850393704" right="0.59055118110236227" top="0.59055118110236227" bottom="0.39370078740157483" header="0.51181102362204722" footer="0.51181102362204722"/>
  <pageSetup paperSize="9" scale="87" fitToHeight="2" orientation="portrait" blackAndWhite="1" r:id="rId1"/>
  <headerFooter alignWithMargins="0"/>
  <ignoredErrors>
    <ignoredError sqref="E127:P130 E131:Q131 E132 F132:P132 D31:D110" unlockedFormula="1"/>
  </ignoredErrors>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AA41"/>
  <sheetViews>
    <sheetView tabSelected="1" view="pageBreakPreview" zoomScale="85" zoomScaleNormal="100" zoomScaleSheetLayoutView="85" workbookViewId="0"/>
  </sheetViews>
  <sheetFormatPr defaultColWidth="9" defaultRowHeight="13"/>
  <cols>
    <col min="1" max="1" width="3.90625" style="14" customWidth="1"/>
    <col min="2" max="2" width="6.453125" style="14" customWidth="1"/>
    <col min="3" max="20" width="9.6328125" style="14" customWidth="1"/>
    <col min="21" max="21" width="13" style="14" customWidth="1"/>
    <col min="22" max="22" width="1.36328125" style="14" customWidth="1"/>
    <col min="23" max="23" width="9" style="14" customWidth="1"/>
    <col min="24" max="25" width="9" style="14"/>
    <col min="26" max="26" width="9" style="14" bestFit="1" customWidth="1"/>
    <col min="27" max="27" width="8" style="14" bestFit="1" customWidth="1"/>
    <col min="28" max="16384" width="9" style="14"/>
  </cols>
  <sheetData>
    <row r="1" spans="1:27" ht="21" customHeight="1">
      <c r="A1" s="102" t="s">
        <v>214</v>
      </c>
      <c r="B1" s="102"/>
    </row>
    <row r="2" spans="1:27" ht="21" customHeight="1">
      <c r="C2" s="1014" t="s">
        <v>641</v>
      </c>
      <c r="D2" s="1015"/>
      <c r="E2" s="1015"/>
      <c r="F2" s="1015"/>
      <c r="G2" s="1015"/>
      <c r="H2" s="1015"/>
      <c r="I2" s="1015"/>
      <c r="J2" s="1015"/>
      <c r="K2" s="1015"/>
      <c r="L2" s="1015"/>
      <c r="M2" s="1015"/>
      <c r="N2" s="103"/>
      <c r="O2" s="103"/>
      <c r="Q2" s="103"/>
      <c r="R2" s="103"/>
      <c r="S2" s="103"/>
      <c r="T2" s="103"/>
    </row>
    <row r="3" spans="1:27" ht="33.75" customHeight="1">
      <c r="A3" s="1000" t="s">
        <v>215</v>
      </c>
      <c r="B3" s="1001"/>
      <c r="C3" s="1001"/>
      <c r="D3" s="1002"/>
      <c r="E3" s="1022" t="str">
        <f>①入力ﾏﾆｭｱﾙ!D11</f>
        <v>兵庫県庁病院</v>
      </c>
      <c r="F3" s="1023"/>
      <c r="G3" s="1024"/>
      <c r="H3" s="104"/>
      <c r="I3" s="55"/>
    </row>
    <row r="4" spans="1:27" ht="28" customHeight="1">
      <c r="A4" s="995" t="s">
        <v>216</v>
      </c>
      <c r="B4" s="995"/>
      <c r="C4" s="1020" t="s">
        <v>696</v>
      </c>
      <c r="D4" s="1020"/>
      <c r="E4" s="1020"/>
      <c r="F4" s="1020"/>
      <c r="G4" s="1020"/>
      <c r="H4" s="1021"/>
      <c r="I4" s="1003" t="s">
        <v>716</v>
      </c>
      <c r="J4" s="998" t="s">
        <v>717</v>
      </c>
      <c r="K4" s="1016"/>
      <c r="L4" s="1016"/>
      <c r="M4" s="1016"/>
      <c r="N4" s="1016"/>
      <c r="O4" s="1016"/>
      <c r="P4" s="1016"/>
      <c r="Q4" s="1016"/>
      <c r="R4" s="1016"/>
      <c r="S4" s="1016"/>
      <c r="T4" s="105"/>
      <c r="U4" s="995" t="s">
        <v>217</v>
      </c>
    </row>
    <row r="5" spans="1:27" ht="53.25" customHeight="1">
      <c r="A5" s="996"/>
      <c r="B5" s="996"/>
      <c r="C5" s="1003" t="s">
        <v>326</v>
      </c>
      <c r="D5" s="1006" t="s">
        <v>697</v>
      </c>
      <c r="E5" s="1007"/>
      <c r="F5" s="1007"/>
      <c r="G5" s="1007"/>
      <c r="H5" s="1008"/>
      <c r="I5" s="1004"/>
      <c r="J5" s="1012" t="s">
        <v>218</v>
      </c>
      <c r="K5" s="1013"/>
      <c r="L5" s="1013"/>
      <c r="M5" s="1012" t="s">
        <v>219</v>
      </c>
      <c r="N5" s="1013"/>
      <c r="O5" s="1013"/>
      <c r="P5" s="1012" t="s">
        <v>72</v>
      </c>
      <c r="Q5" s="1013"/>
      <c r="R5" s="1013"/>
      <c r="S5" s="108" t="s">
        <v>220</v>
      </c>
      <c r="T5" s="109" t="s">
        <v>221</v>
      </c>
      <c r="U5" s="996"/>
      <c r="Z5" s="454"/>
      <c r="AA5" s="455"/>
    </row>
    <row r="6" spans="1:27" ht="21" customHeight="1">
      <c r="A6" s="996"/>
      <c r="B6" s="996"/>
      <c r="C6" s="1004"/>
      <c r="D6" s="1003" t="s">
        <v>224</v>
      </c>
      <c r="E6" s="1012" t="s">
        <v>222</v>
      </c>
      <c r="F6" s="1017"/>
      <c r="G6" s="1018" t="s">
        <v>223</v>
      </c>
      <c r="H6" s="1003" t="s">
        <v>225</v>
      </c>
      <c r="I6" s="1004"/>
      <c r="J6" s="1003" t="s">
        <v>226</v>
      </c>
      <c r="K6" s="998" t="s">
        <v>227</v>
      </c>
      <c r="L6" s="999"/>
      <c r="M6" s="1003" t="s">
        <v>226</v>
      </c>
      <c r="N6" s="998" t="s">
        <v>227</v>
      </c>
      <c r="O6" s="999"/>
      <c r="P6" s="1003" t="s">
        <v>226</v>
      </c>
      <c r="Q6" s="998" t="s">
        <v>227</v>
      </c>
      <c r="R6" s="999"/>
      <c r="S6" s="1003" t="s">
        <v>228</v>
      </c>
      <c r="T6" s="1003" t="s">
        <v>473</v>
      </c>
      <c r="U6" s="996"/>
      <c r="Z6" s="466"/>
      <c r="AA6" s="1009" t="s">
        <v>221</v>
      </c>
    </row>
    <row r="7" spans="1:27" ht="21.75" customHeight="1">
      <c r="A7" s="997"/>
      <c r="B7" s="997"/>
      <c r="C7" s="1005"/>
      <c r="D7" s="1005"/>
      <c r="E7" s="110" t="s">
        <v>229</v>
      </c>
      <c r="F7" s="110" t="s">
        <v>230</v>
      </c>
      <c r="G7" s="1019"/>
      <c r="H7" s="1005"/>
      <c r="I7" s="1005"/>
      <c r="J7" s="997"/>
      <c r="K7" s="111"/>
      <c r="L7" s="112" t="s">
        <v>231</v>
      </c>
      <c r="M7" s="997"/>
      <c r="N7" s="111"/>
      <c r="O7" s="112" t="s">
        <v>231</v>
      </c>
      <c r="P7" s="997"/>
      <c r="Q7" s="111"/>
      <c r="R7" s="112" t="s">
        <v>231</v>
      </c>
      <c r="S7" s="1011"/>
      <c r="T7" s="1011"/>
      <c r="U7" s="997"/>
      <c r="Z7" s="467" t="s">
        <v>220</v>
      </c>
      <c r="AA7" s="1010"/>
    </row>
    <row r="8" spans="1:27" ht="12.75" customHeight="1">
      <c r="A8" s="106"/>
      <c r="B8" s="106"/>
      <c r="C8" s="115" t="s">
        <v>83</v>
      </c>
      <c r="D8" s="113" t="s">
        <v>119</v>
      </c>
      <c r="E8" s="113" t="s">
        <v>119</v>
      </c>
      <c r="F8" s="113" t="s">
        <v>119</v>
      </c>
      <c r="G8" s="114" t="s">
        <v>119</v>
      </c>
      <c r="H8" s="113" t="s">
        <v>119</v>
      </c>
      <c r="I8" s="113" t="s">
        <v>83</v>
      </c>
      <c r="J8" s="113" t="s">
        <v>119</v>
      </c>
      <c r="K8" s="157"/>
      <c r="L8" s="159" t="s">
        <v>119</v>
      </c>
      <c r="M8" s="116" t="s">
        <v>119</v>
      </c>
      <c r="N8" s="160"/>
      <c r="O8" s="158" t="s">
        <v>119</v>
      </c>
      <c r="P8" s="113" t="s">
        <v>119</v>
      </c>
      <c r="Q8" s="157"/>
      <c r="R8" s="161" t="s">
        <v>119</v>
      </c>
      <c r="S8" s="117" t="s">
        <v>119</v>
      </c>
      <c r="T8" s="117" t="s">
        <v>119</v>
      </c>
      <c r="U8" s="118"/>
      <c r="Z8" s="468"/>
      <c r="AA8" s="468"/>
    </row>
    <row r="9" spans="1:27" ht="27" customHeight="1">
      <c r="A9" s="119" t="s">
        <v>95</v>
      </c>
      <c r="B9" s="110" t="s">
        <v>327</v>
      </c>
      <c r="C9" s="120">
        <v>24</v>
      </c>
      <c r="D9" s="471">
        <f>COUNTIFS('③様式2-7'!$C$11:$C$110,"看護職員",'③様式2-7'!$E$11:$E$110,"○")</f>
        <v>6</v>
      </c>
      <c r="E9" s="471">
        <f>COUNTIFS('③様式2-7'!$C$11:$C$110,"医師（男性）",'③様式2-7'!$E$11:$E$110,"○")</f>
        <v>1</v>
      </c>
      <c r="F9" s="471">
        <f>COUNTIFS('③様式2-7'!$C$11:$C$110,"医師（女性）",'③様式2-7'!$E$11:$E$110,"○")</f>
        <v>2</v>
      </c>
      <c r="G9" s="471">
        <f>COUNTIFS('③様式2-7'!$C$11:$C$110,"その他の職員",'③様式2-7'!$E$11:$E$110,"○")</f>
        <v>2</v>
      </c>
      <c r="H9" s="472">
        <f>SUM(D9:G9)</f>
        <v>11</v>
      </c>
      <c r="I9" s="419">
        <v>15</v>
      </c>
      <c r="J9" s="154">
        <v>3</v>
      </c>
      <c r="K9" s="420">
        <v>1</v>
      </c>
      <c r="L9" s="121">
        <v>0.5</v>
      </c>
      <c r="M9" s="154">
        <v>1</v>
      </c>
      <c r="N9" s="420"/>
      <c r="O9" s="121"/>
      <c r="P9" s="156">
        <f>J9+M9</f>
        <v>4</v>
      </c>
      <c r="Q9" s="122">
        <f>K9+N9</f>
        <v>1</v>
      </c>
      <c r="R9" s="123">
        <f>L9+O9</f>
        <v>0.5</v>
      </c>
      <c r="S9" s="456">
        <v>1</v>
      </c>
      <c r="T9" s="456">
        <v>1</v>
      </c>
      <c r="U9" s="124"/>
      <c r="W9" s="465">
        <f>P9+R9</f>
        <v>4.5</v>
      </c>
      <c r="Z9" s="469">
        <f>COUNTIFS('②様式1-3'!$B$15:$B$94,"看護師（病児保育）",'②様式1-3'!$J$15:$J$94,1)-S9</f>
        <v>-1</v>
      </c>
      <c r="AA9" s="469">
        <f>COUNTIFS('②様式1-3'!$B$15:$B$94,"保育士等（児童保育専門職員）",'②様式1-3'!$J$15:$J$94,1)-T9</f>
        <v>-1</v>
      </c>
    </row>
    <row r="10" spans="1:27" ht="27" customHeight="1">
      <c r="A10" s="119"/>
      <c r="B10" s="107" t="s">
        <v>152</v>
      </c>
      <c r="C10" s="125">
        <v>22</v>
      </c>
      <c r="D10" s="471">
        <f>COUNTIFS('③様式2-7'!$C$11:$C$110,"看護職員",'③様式2-7'!$F$11:$F$110,"○")</f>
        <v>6</v>
      </c>
      <c r="E10" s="471">
        <f>COUNTIFS('③様式2-7'!$C$11:$C$110,"医師（男性）",'③様式2-7'!$F$11:$F$110,"○")</f>
        <v>1</v>
      </c>
      <c r="F10" s="471">
        <f>COUNTIFS('③様式2-7'!$C$11:$C$110,"医師（女性）",'③様式2-7'!$F$11:$F$110,"○")</f>
        <v>2</v>
      </c>
      <c r="G10" s="471">
        <f>COUNTIFS('③様式2-7'!$C$11:$C$110,"その他の職員",'③様式2-7'!$F$11:$F$110,"○")</f>
        <v>2</v>
      </c>
      <c r="H10" s="472">
        <f t="shared" ref="H10:H20" si="0">SUM(D10:G10)</f>
        <v>11</v>
      </c>
      <c r="I10" s="421">
        <v>11</v>
      </c>
      <c r="J10" s="155">
        <v>3</v>
      </c>
      <c r="K10" s="422">
        <v>1</v>
      </c>
      <c r="L10" s="121">
        <v>0.5</v>
      </c>
      <c r="M10" s="155">
        <v>2</v>
      </c>
      <c r="N10" s="422"/>
      <c r="O10" s="121"/>
      <c r="P10" s="156">
        <f t="shared" ref="P10:R20" si="1">J10+M10</f>
        <v>5</v>
      </c>
      <c r="Q10" s="122">
        <f t="shared" si="1"/>
        <v>1</v>
      </c>
      <c r="R10" s="123">
        <f t="shared" si="1"/>
        <v>0.5</v>
      </c>
      <c r="S10" s="456">
        <v>1</v>
      </c>
      <c r="T10" s="456">
        <v>1</v>
      </c>
      <c r="U10" s="126"/>
      <c r="W10" s="465">
        <f t="shared" ref="W10:W20" si="2">P10+R10</f>
        <v>5.5</v>
      </c>
      <c r="Z10" s="469">
        <f>COUNTIFS('②様式1-3'!$B$15:$B$94,"看護師（病児保育）",'②様式1-3'!$J$15:$J$94,1)-S10</f>
        <v>-1</v>
      </c>
      <c r="AA10" s="469">
        <f>COUNTIFS('②様式1-3'!$B$15:$B$94,"保育士等（児童保育専門職員）",'②様式1-3'!$J$15:$J$94,1)-T10</f>
        <v>-1</v>
      </c>
    </row>
    <row r="11" spans="1:27" ht="27" customHeight="1">
      <c r="A11" s="633"/>
      <c r="B11" s="107" t="s">
        <v>232</v>
      </c>
      <c r="C11" s="125">
        <v>22</v>
      </c>
      <c r="D11" s="471">
        <f>COUNTIFS('③様式2-7'!$C$11:$C$110,"看護職員",'③様式2-7'!$G$11:$G$110,"○")</f>
        <v>6</v>
      </c>
      <c r="E11" s="471">
        <f>COUNTIFS('③様式2-7'!$C$11:$C$110,"医師（男性）",'③様式2-7'!$G$11:$G$110,"○")</f>
        <v>1</v>
      </c>
      <c r="F11" s="471">
        <f>COUNTIFS('③様式2-7'!$C$11:$C$110,"医師（女性）",'③様式2-7'!$G$11:$G$110,"○")</f>
        <v>2</v>
      </c>
      <c r="G11" s="471">
        <f>COUNTIFS('③様式2-7'!$C$11:$C$110,"その他の職員",'③様式2-7'!$G$11:$G$110,"○")</f>
        <v>2</v>
      </c>
      <c r="H11" s="472">
        <f t="shared" si="0"/>
        <v>11</v>
      </c>
      <c r="I11" s="421">
        <v>12</v>
      </c>
      <c r="J11" s="155">
        <v>3</v>
      </c>
      <c r="K11" s="422">
        <v>2</v>
      </c>
      <c r="L11" s="121">
        <v>0.8</v>
      </c>
      <c r="M11" s="155">
        <v>2</v>
      </c>
      <c r="N11" s="422">
        <v>1</v>
      </c>
      <c r="O11" s="121">
        <v>0.5</v>
      </c>
      <c r="P11" s="156">
        <f t="shared" si="1"/>
        <v>5</v>
      </c>
      <c r="Q11" s="122">
        <f t="shared" si="1"/>
        <v>3</v>
      </c>
      <c r="R11" s="123">
        <f t="shared" si="1"/>
        <v>1.3</v>
      </c>
      <c r="S11" s="456">
        <v>1</v>
      </c>
      <c r="T11" s="456">
        <v>1</v>
      </c>
      <c r="U11" s="126"/>
      <c r="W11" s="465">
        <f t="shared" si="2"/>
        <v>6.3</v>
      </c>
      <c r="Z11" s="469">
        <f>COUNTIFS('②様式1-3'!$B$15:$B$94,"看護師（病児保育）",'②様式1-3'!$J$15:$J$94,1)-S11</f>
        <v>-1</v>
      </c>
      <c r="AA11" s="469">
        <f>COUNTIFS('②様式1-3'!$B$15:$B$94,"保育士等（児童保育専門職員）",'②様式1-3'!$J$15:$J$94,1)-T11</f>
        <v>-1</v>
      </c>
    </row>
    <row r="12" spans="1:27" ht="27" customHeight="1">
      <c r="A12" s="991" t="s">
        <v>772</v>
      </c>
      <c r="B12" s="107" t="s">
        <v>233</v>
      </c>
      <c r="C12" s="125">
        <v>24</v>
      </c>
      <c r="D12" s="471">
        <f>COUNTIFS('③様式2-7'!$C$11:$C$110,"看護職員",'③様式2-7'!$H$11:$H$110,"○")</f>
        <v>6</v>
      </c>
      <c r="E12" s="471">
        <f>COUNTIFS('③様式2-7'!$C$11:$C$110,"医師（男性）",'③様式2-7'!$H$11:$H$110,"○")</f>
        <v>1</v>
      </c>
      <c r="F12" s="471">
        <f>COUNTIFS('③様式2-7'!$C$11:$C$110,"医師（女性）",'③様式2-7'!$H$11:$H$110,"○")</f>
        <v>2</v>
      </c>
      <c r="G12" s="471">
        <f>COUNTIFS('③様式2-7'!$C$11:$C$110,"その他の職員",'③様式2-7'!$H$11:$H$110,"○")</f>
        <v>2</v>
      </c>
      <c r="H12" s="472">
        <f t="shared" si="0"/>
        <v>11</v>
      </c>
      <c r="I12" s="421">
        <v>16</v>
      </c>
      <c r="J12" s="155">
        <v>3</v>
      </c>
      <c r="K12" s="422">
        <v>2</v>
      </c>
      <c r="L12" s="121">
        <v>1</v>
      </c>
      <c r="M12" s="155">
        <v>2</v>
      </c>
      <c r="N12" s="422">
        <v>1</v>
      </c>
      <c r="O12" s="121">
        <v>0.5</v>
      </c>
      <c r="P12" s="156">
        <f t="shared" si="1"/>
        <v>5</v>
      </c>
      <c r="Q12" s="122">
        <f t="shared" si="1"/>
        <v>3</v>
      </c>
      <c r="R12" s="123">
        <f t="shared" si="1"/>
        <v>1.5</v>
      </c>
      <c r="S12" s="456">
        <v>1</v>
      </c>
      <c r="T12" s="456">
        <v>1</v>
      </c>
      <c r="U12" s="126"/>
      <c r="W12" s="465">
        <f t="shared" si="2"/>
        <v>6.5</v>
      </c>
      <c r="Z12" s="469">
        <f>COUNTIFS('②様式1-3'!$B$15:$B$94,"看護師（病児保育）",'②様式1-3'!$J$15:$J$94,1)-S12</f>
        <v>-1</v>
      </c>
      <c r="AA12" s="469">
        <f>COUNTIFS('②様式1-3'!$B$15:$B$94,"保育士等（児童保育専門職員）",'②様式1-3'!$J$15:$J$94,1)-T12</f>
        <v>-1</v>
      </c>
    </row>
    <row r="13" spans="1:27" ht="27" customHeight="1">
      <c r="A13" s="992"/>
      <c r="B13" s="107" t="s">
        <v>234</v>
      </c>
      <c r="C13" s="125">
        <v>25</v>
      </c>
      <c r="D13" s="471">
        <f>COUNTIFS('③様式2-7'!$C$11:$C$110,"看護職員",'③様式2-7'!$I$11:$I$110,"○")</f>
        <v>6</v>
      </c>
      <c r="E13" s="471">
        <f>COUNTIFS('③様式2-7'!$C$11:$C$110,"医師（男性）",'③様式2-7'!$I$11:$I$110,"○")</f>
        <v>1</v>
      </c>
      <c r="F13" s="471">
        <f>COUNTIFS('③様式2-7'!$C$11:$C$110,"医師（女性）",'③様式2-7'!$I$11:$I$110,"○")</f>
        <v>2</v>
      </c>
      <c r="G13" s="471">
        <f>COUNTIFS('③様式2-7'!$C$11:$C$110,"その他の職員",'③様式2-7'!$I$11:$I$110,"○")</f>
        <v>2</v>
      </c>
      <c r="H13" s="472">
        <f t="shared" si="0"/>
        <v>11</v>
      </c>
      <c r="I13" s="421">
        <v>17</v>
      </c>
      <c r="J13" s="155">
        <v>3</v>
      </c>
      <c r="K13" s="422">
        <v>2</v>
      </c>
      <c r="L13" s="121">
        <v>1</v>
      </c>
      <c r="M13" s="155">
        <v>2</v>
      </c>
      <c r="N13" s="422">
        <v>1</v>
      </c>
      <c r="O13" s="121">
        <v>0.5</v>
      </c>
      <c r="P13" s="156">
        <f t="shared" si="1"/>
        <v>5</v>
      </c>
      <c r="Q13" s="122">
        <f t="shared" si="1"/>
        <v>3</v>
      </c>
      <c r="R13" s="123">
        <f t="shared" si="1"/>
        <v>1.5</v>
      </c>
      <c r="S13" s="456">
        <v>1</v>
      </c>
      <c r="T13" s="456">
        <v>1</v>
      </c>
      <c r="U13" s="126"/>
      <c r="W13" s="465">
        <f t="shared" si="2"/>
        <v>6.5</v>
      </c>
      <c r="Z13" s="469">
        <f>COUNTIFS('②様式1-3'!$B$15:$B$94,"看護師（病児保育）",'②様式1-3'!$J$15:$J$94,1)-S13</f>
        <v>-1</v>
      </c>
      <c r="AA13" s="469">
        <f>COUNTIFS('②様式1-3'!$B$15:$B$94,"保育士等（児童保育専門職員）",'②様式1-3'!$J$15:$J$94,1)-T13</f>
        <v>-1</v>
      </c>
    </row>
    <row r="14" spans="1:27" ht="27" customHeight="1">
      <c r="A14" s="119">
        <f>①入力ﾏﾆｭｱﾙ!B2</f>
        <v>8</v>
      </c>
      <c r="B14" s="107" t="s">
        <v>235</v>
      </c>
      <c r="C14" s="125">
        <v>21</v>
      </c>
      <c r="D14" s="471">
        <f>COUNTIFS('③様式2-7'!$C$11:$C$110,"看護職員",'③様式2-7'!$J$11:$J$110,"○")</f>
        <v>6</v>
      </c>
      <c r="E14" s="471">
        <f>COUNTIFS('③様式2-7'!$C$11:$C$110,"医師（男性）",'③様式2-7'!$J$11:$J$110,"○")</f>
        <v>1</v>
      </c>
      <c r="F14" s="471">
        <f>COUNTIFS('③様式2-7'!$C$11:$C$110,"医師（女性）",'③様式2-7'!$J$11:$J$110,"○")</f>
        <v>2</v>
      </c>
      <c r="G14" s="471">
        <f>COUNTIFS('③様式2-7'!$C$11:$C$110,"その他の職員",'③様式2-7'!$J$11:$J$110,"○")</f>
        <v>2</v>
      </c>
      <c r="H14" s="472">
        <f t="shared" si="0"/>
        <v>11</v>
      </c>
      <c r="I14" s="421">
        <v>15</v>
      </c>
      <c r="J14" s="155">
        <v>3</v>
      </c>
      <c r="K14" s="422">
        <v>2</v>
      </c>
      <c r="L14" s="121">
        <v>1</v>
      </c>
      <c r="M14" s="155">
        <v>2</v>
      </c>
      <c r="N14" s="422">
        <v>1</v>
      </c>
      <c r="O14" s="121">
        <v>0.5</v>
      </c>
      <c r="P14" s="156">
        <f t="shared" si="1"/>
        <v>5</v>
      </c>
      <c r="Q14" s="122">
        <f t="shared" si="1"/>
        <v>3</v>
      </c>
      <c r="R14" s="123">
        <f t="shared" si="1"/>
        <v>1.5</v>
      </c>
      <c r="S14" s="456">
        <v>1</v>
      </c>
      <c r="T14" s="456">
        <v>1</v>
      </c>
      <c r="U14" s="126"/>
      <c r="W14" s="465">
        <f t="shared" si="2"/>
        <v>6.5</v>
      </c>
      <c r="Z14" s="469">
        <f>COUNTIFS('②様式1-3'!$B$15:$B$94,"看護師（病児保育）",'②様式1-3'!$J$15:$J$94,1)-S14</f>
        <v>-1</v>
      </c>
      <c r="AA14" s="469">
        <f>COUNTIFS('②様式1-3'!$B$15:$B$94,"保育士等（児童保育専門職員）",'②様式1-3'!$J$15:$J$94,1)-T14</f>
        <v>-1</v>
      </c>
    </row>
    <row r="15" spans="1:27" ht="27" customHeight="1">
      <c r="A15" s="993" t="s">
        <v>758</v>
      </c>
      <c r="B15" s="107" t="s">
        <v>236</v>
      </c>
      <c r="C15" s="125">
        <v>20</v>
      </c>
      <c r="D15" s="471">
        <f>COUNTIFS('③様式2-7'!$C$11:$C$110,"看護職員",'③様式2-7'!$K$11:$K$110,"○")</f>
        <v>5</v>
      </c>
      <c r="E15" s="471">
        <f>COUNTIFS('③様式2-7'!$C$11:$C$110,"医師（男性）",'③様式2-7'!$K$11:$K$110,"○")</f>
        <v>1</v>
      </c>
      <c r="F15" s="471">
        <f>COUNTIFS('③様式2-7'!$C$11:$C$110,"医師（女性）",'③様式2-7'!$K$11:$K$110,"○")</f>
        <v>2</v>
      </c>
      <c r="G15" s="471">
        <f>COUNTIFS('③様式2-7'!$C$11:$C$110,"その他の職員",'③様式2-7'!$K$11:$K$110,"○")</f>
        <v>3</v>
      </c>
      <c r="H15" s="472">
        <f t="shared" si="0"/>
        <v>11</v>
      </c>
      <c r="I15" s="421">
        <v>15</v>
      </c>
      <c r="J15" s="155">
        <v>3</v>
      </c>
      <c r="K15" s="422">
        <v>2</v>
      </c>
      <c r="L15" s="121">
        <v>1</v>
      </c>
      <c r="M15" s="155">
        <v>2</v>
      </c>
      <c r="N15" s="422">
        <v>1</v>
      </c>
      <c r="O15" s="121">
        <v>0.5</v>
      </c>
      <c r="P15" s="156">
        <f t="shared" si="1"/>
        <v>5</v>
      </c>
      <c r="Q15" s="122">
        <f t="shared" si="1"/>
        <v>3</v>
      </c>
      <c r="R15" s="123">
        <f t="shared" si="1"/>
        <v>1.5</v>
      </c>
      <c r="S15" s="456">
        <v>1</v>
      </c>
      <c r="T15" s="456">
        <v>1</v>
      </c>
      <c r="U15" s="126"/>
      <c r="W15" s="465">
        <f t="shared" si="2"/>
        <v>6.5</v>
      </c>
      <c r="Z15" s="469">
        <f>COUNTIFS('②様式1-3'!$B$15:$B$94,"看護師（病児保育）",'②様式1-3'!$J$15:$J$94,1)-S15</f>
        <v>-1</v>
      </c>
      <c r="AA15" s="469">
        <f>COUNTIFS('②様式1-3'!$B$15:$B$94,"保育士等（児童保育専門職員）",'②様式1-3'!$J$15:$J$94,1)-T15</f>
        <v>-1</v>
      </c>
    </row>
    <row r="16" spans="1:27" ht="27" customHeight="1">
      <c r="A16" s="994"/>
      <c r="B16" s="107" t="s">
        <v>237</v>
      </c>
      <c r="C16" s="125">
        <v>22</v>
      </c>
      <c r="D16" s="471">
        <f>COUNTIFS('③様式2-7'!$C$11:$C$110,"看護職員",'③様式2-7'!$L$11:$L$110,"○")</f>
        <v>5</v>
      </c>
      <c r="E16" s="471">
        <f>COUNTIFS('③様式2-7'!$C$11:$C$110,"医師（男性）",'③様式2-7'!$L$11:$L$110,"○")</f>
        <v>1</v>
      </c>
      <c r="F16" s="471">
        <f>COUNTIFS('③様式2-7'!$C$11:$C$110,"医師（女性）",'③様式2-7'!$L$11:$L$110,"○")</f>
        <v>2</v>
      </c>
      <c r="G16" s="471">
        <f>COUNTIFS('③様式2-7'!$C$11:$C$110,"その他の職員",'③様式2-7'!$L$11:$L$110,"○")</f>
        <v>3</v>
      </c>
      <c r="H16" s="472">
        <f t="shared" si="0"/>
        <v>11</v>
      </c>
      <c r="I16" s="421">
        <v>14</v>
      </c>
      <c r="J16" s="155">
        <v>3</v>
      </c>
      <c r="K16" s="422">
        <v>2</v>
      </c>
      <c r="L16" s="121">
        <v>1</v>
      </c>
      <c r="M16" s="155">
        <v>2</v>
      </c>
      <c r="N16" s="422">
        <v>1</v>
      </c>
      <c r="O16" s="121">
        <v>0.5</v>
      </c>
      <c r="P16" s="156">
        <f t="shared" si="1"/>
        <v>5</v>
      </c>
      <c r="Q16" s="122">
        <f t="shared" si="1"/>
        <v>3</v>
      </c>
      <c r="R16" s="123">
        <f t="shared" si="1"/>
        <v>1.5</v>
      </c>
      <c r="S16" s="456">
        <v>1</v>
      </c>
      <c r="T16" s="456">
        <v>1</v>
      </c>
      <c r="U16" s="126"/>
      <c r="W16" s="465">
        <f t="shared" si="2"/>
        <v>6.5</v>
      </c>
      <c r="Z16" s="469">
        <f>COUNTIFS('②様式1-3'!$B$15:$B$94,"看護師（病児保育）",'②様式1-3'!$J$15:$J$94,1)-S16</f>
        <v>-1</v>
      </c>
      <c r="AA16" s="469">
        <f>COUNTIFS('②様式1-3'!$B$15:$B$94,"保育士等（児童保育専門職員）",'②様式1-3'!$J$15:$J$94,1)-T16</f>
        <v>-1</v>
      </c>
    </row>
    <row r="17" spans="1:27" ht="27" customHeight="1">
      <c r="A17" s="994"/>
      <c r="B17" s="107" t="s">
        <v>238</v>
      </c>
      <c r="C17" s="125">
        <v>25</v>
      </c>
      <c r="D17" s="471">
        <f>COUNTIFS('③様式2-7'!$C$11:$C$110,"看護職員",'③様式2-7'!$M$11:$M$110,"○")</f>
        <v>5</v>
      </c>
      <c r="E17" s="471">
        <f>COUNTIFS('③様式2-7'!$C$11:$C$110,"医師（男性）",'③様式2-7'!$M$11:$M$110,"○")</f>
        <v>1</v>
      </c>
      <c r="F17" s="471">
        <f>COUNTIFS('③様式2-7'!$C$11:$C$110,"医師（女性）",'③様式2-7'!$M$11:$M$110,"○")</f>
        <v>2</v>
      </c>
      <c r="G17" s="471">
        <f>COUNTIFS('③様式2-7'!$C$11:$C$110,"その他の職員",'③様式2-7'!$M$11:$M$110,"○")</f>
        <v>3</v>
      </c>
      <c r="H17" s="472">
        <f t="shared" si="0"/>
        <v>11</v>
      </c>
      <c r="I17" s="421">
        <v>16</v>
      </c>
      <c r="J17" s="155">
        <v>3</v>
      </c>
      <c r="K17" s="422">
        <v>2</v>
      </c>
      <c r="L17" s="121">
        <v>1</v>
      </c>
      <c r="M17" s="155">
        <v>2</v>
      </c>
      <c r="N17" s="422">
        <v>1</v>
      </c>
      <c r="O17" s="121">
        <v>0.5</v>
      </c>
      <c r="P17" s="156">
        <f t="shared" si="1"/>
        <v>5</v>
      </c>
      <c r="Q17" s="122">
        <f t="shared" si="1"/>
        <v>3</v>
      </c>
      <c r="R17" s="123">
        <f t="shared" si="1"/>
        <v>1.5</v>
      </c>
      <c r="S17" s="456">
        <v>1</v>
      </c>
      <c r="T17" s="456">
        <v>1</v>
      </c>
      <c r="U17" s="126"/>
      <c r="W17" s="465">
        <f t="shared" si="2"/>
        <v>6.5</v>
      </c>
      <c r="Z17" s="469">
        <f>COUNTIFS('②様式1-3'!$B$15:$B$94,"看護師（病児保育）",'②様式1-3'!$J$15:$J$94,1)-S17</f>
        <v>-1</v>
      </c>
      <c r="AA17" s="469">
        <f>COUNTIFS('②様式1-3'!$B$15:$B$94,"保育士等（児童保育専門職員）",'②様式1-3'!$J$15:$J$94,1)-T17</f>
        <v>-1</v>
      </c>
    </row>
    <row r="18" spans="1:27" ht="27" customHeight="1">
      <c r="A18" s="994"/>
      <c r="B18" s="107" t="s">
        <v>239</v>
      </c>
      <c r="C18" s="125">
        <v>24</v>
      </c>
      <c r="D18" s="471">
        <f>COUNTIFS('③様式2-7'!$C$11:$C$110,"看護職員",'③様式2-7'!$N$11:$N$110,"○")</f>
        <v>5</v>
      </c>
      <c r="E18" s="471">
        <f>COUNTIFS('③様式2-7'!$C$11:$C$110,"医師（男性）",'③様式2-7'!$N$11:$N$110,"○")</f>
        <v>1</v>
      </c>
      <c r="F18" s="471">
        <f>COUNTIFS('③様式2-7'!$C$11:$C$110,"医師（女性）",'③様式2-7'!$N$11:$N$110,"○")</f>
        <v>2</v>
      </c>
      <c r="G18" s="471">
        <f>COUNTIFS('③様式2-7'!$C$11:$C$110,"その他の職員",'③様式2-7'!$N$11:$N$110,"○")</f>
        <v>3</v>
      </c>
      <c r="H18" s="472">
        <f t="shared" si="0"/>
        <v>11</v>
      </c>
      <c r="I18" s="421">
        <v>16</v>
      </c>
      <c r="J18" s="155">
        <v>3</v>
      </c>
      <c r="K18" s="422">
        <v>2</v>
      </c>
      <c r="L18" s="121">
        <v>1</v>
      </c>
      <c r="M18" s="155">
        <v>2</v>
      </c>
      <c r="N18" s="422">
        <v>1</v>
      </c>
      <c r="O18" s="121">
        <v>0.5</v>
      </c>
      <c r="P18" s="156">
        <f t="shared" si="1"/>
        <v>5</v>
      </c>
      <c r="Q18" s="122">
        <f t="shared" si="1"/>
        <v>3</v>
      </c>
      <c r="R18" s="123">
        <f t="shared" si="1"/>
        <v>1.5</v>
      </c>
      <c r="S18" s="456">
        <v>1</v>
      </c>
      <c r="T18" s="456">
        <v>1</v>
      </c>
      <c r="U18" s="126"/>
      <c r="W18" s="465">
        <f t="shared" si="2"/>
        <v>6.5</v>
      </c>
      <c r="Z18" s="469">
        <f>COUNTIFS('②様式1-3'!$B$15:$B$94,"看護師（病児保育）",'②様式1-3'!$J$15:$J$94,1)-S18</f>
        <v>-1</v>
      </c>
      <c r="AA18" s="469">
        <f>COUNTIFS('②様式1-3'!$B$15:$B$94,"保育士等（児童保育専門職員）",'②様式1-3'!$J$15:$J$94,1)-T18</f>
        <v>-1</v>
      </c>
    </row>
    <row r="19" spans="1:27" ht="27" customHeight="1">
      <c r="A19" s="994"/>
      <c r="B19" s="107" t="s">
        <v>240</v>
      </c>
      <c r="C19" s="125">
        <v>23</v>
      </c>
      <c r="D19" s="471">
        <f>COUNTIFS('③様式2-7'!$C$11:$C$110,"看護職員",'③様式2-7'!$O$11:$O$110,"○")</f>
        <v>5</v>
      </c>
      <c r="E19" s="471">
        <f>COUNTIFS('③様式2-7'!$C$11:$C$110,"医師（男性）",'③様式2-7'!$O$11:$O$110,"○")</f>
        <v>1</v>
      </c>
      <c r="F19" s="471">
        <f>COUNTIFS('③様式2-7'!$C$11:$C$110,"医師（女性）",'③様式2-7'!$O$11:$O$110,"○")</f>
        <v>2</v>
      </c>
      <c r="G19" s="471">
        <f>COUNTIFS('③様式2-7'!$C$11:$C$110,"その他の職員",'③様式2-7'!$O$11:$O$110,"○")</f>
        <v>3</v>
      </c>
      <c r="H19" s="472">
        <f t="shared" si="0"/>
        <v>11</v>
      </c>
      <c r="I19" s="421">
        <v>17</v>
      </c>
      <c r="J19" s="155">
        <v>2.5</v>
      </c>
      <c r="K19" s="422">
        <v>2</v>
      </c>
      <c r="L19" s="121">
        <v>1</v>
      </c>
      <c r="M19" s="155">
        <v>2</v>
      </c>
      <c r="N19" s="422">
        <v>1</v>
      </c>
      <c r="O19" s="121">
        <v>0.5</v>
      </c>
      <c r="P19" s="156">
        <f t="shared" si="1"/>
        <v>4.5</v>
      </c>
      <c r="Q19" s="122">
        <f t="shared" si="1"/>
        <v>3</v>
      </c>
      <c r="R19" s="123">
        <f t="shared" si="1"/>
        <v>1.5</v>
      </c>
      <c r="S19" s="456">
        <v>1</v>
      </c>
      <c r="T19" s="456">
        <v>1</v>
      </c>
      <c r="U19" s="126" t="s">
        <v>915</v>
      </c>
      <c r="W19" s="465">
        <f t="shared" si="2"/>
        <v>6</v>
      </c>
      <c r="Z19" s="469">
        <f>COUNTIFS('②様式1-3'!$B$15:$B$94,"看護師（病児保育）",'②様式1-3'!$J$15:$J$94,1)-S19</f>
        <v>-1</v>
      </c>
      <c r="AA19" s="469">
        <f>COUNTIFS('②様式1-3'!$B$15:$B$94,"保育士等（児童保育専門職員）",'②様式1-3'!$J$15:$J$94,1)-T19</f>
        <v>-1</v>
      </c>
    </row>
    <row r="20" spans="1:27" ht="27" customHeight="1">
      <c r="A20" s="633"/>
      <c r="B20" s="107" t="s">
        <v>241</v>
      </c>
      <c r="C20" s="125">
        <v>24</v>
      </c>
      <c r="D20" s="471">
        <f>COUNTIFS('③様式2-7'!$C$11:$C$110,"看護職員",'③様式2-7'!$P$11:$P$110,"○")</f>
        <v>5</v>
      </c>
      <c r="E20" s="471">
        <f>COUNTIFS('③様式2-7'!$C$11:$C$110,"医師（男性）",'③様式2-7'!$P$11:$P$110,"○")</f>
        <v>1</v>
      </c>
      <c r="F20" s="471">
        <f>COUNTIFS('③様式2-7'!$C$11:$C$110,"医師（女性）",'③様式2-7'!$P$11:$P$110,"○")</f>
        <v>2</v>
      </c>
      <c r="G20" s="471">
        <f>COUNTIFS('③様式2-7'!$C$11:$C$110,"その他の職員",'③様式2-7'!$P$11:$P$110,"○")</f>
        <v>3</v>
      </c>
      <c r="H20" s="472">
        <f t="shared" si="0"/>
        <v>11</v>
      </c>
      <c r="I20" s="421">
        <v>16</v>
      </c>
      <c r="J20" s="155">
        <v>2</v>
      </c>
      <c r="K20" s="422">
        <v>2</v>
      </c>
      <c r="L20" s="121">
        <v>1</v>
      </c>
      <c r="M20" s="155">
        <v>1</v>
      </c>
      <c r="N20" s="422">
        <v>1</v>
      </c>
      <c r="O20" s="121">
        <v>0.3</v>
      </c>
      <c r="P20" s="156">
        <f t="shared" si="1"/>
        <v>3</v>
      </c>
      <c r="Q20" s="122">
        <f t="shared" si="1"/>
        <v>3</v>
      </c>
      <c r="R20" s="123">
        <f t="shared" si="1"/>
        <v>1.3</v>
      </c>
      <c r="S20" s="456">
        <v>1</v>
      </c>
      <c r="T20" s="456">
        <v>1</v>
      </c>
      <c r="U20" s="126" t="s">
        <v>916</v>
      </c>
      <c r="W20" s="465">
        <f t="shared" si="2"/>
        <v>4.3</v>
      </c>
      <c r="Z20" s="469">
        <f>COUNTIFS('②様式1-3'!$B$15:$B$94,"看護師（病児保育）",'②様式1-3'!$J$15:$J$94,1)-S20</f>
        <v>-1</v>
      </c>
      <c r="AA20" s="469">
        <f>COUNTIFS('②様式1-3'!$B$15:$B$94,"保育士等（児童保育専門職員）",'②様式1-3'!$J$15:$J$94,1)-T20</f>
        <v>-1</v>
      </c>
    </row>
    <row r="21" spans="1:27" ht="27" customHeight="1">
      <c r="A21" s="119"/>
      <c r="B21" s="107" t="s">
        <v>96</v>
      </c>
      <c r="C21" s="348">
        <f>SUM(C9:C20)</f>
        <v>276</v>
      </c>
      <c r="D21" s="473">
        <f t="shared" ref="D21:O21" si="3">SUM(D9:D20)</f>
        <v>66</v>
      </c>
      <c r="E21" s="473">
        <f t="shared" si="3"/>
        <v>12</v>
      </c>
      <c r="F21" s="473">
        <f t="shared" si="3"/>
        <v>24</v>
      </c>
      <c r="G21" s="473">
        <f t="shared" si="3"/>
        <v>30</v>
      </c>
      <c r="H21" s="474">
        <f>SUM(H9:H20)</f>
        <v>132</v>
      </c>
      <c r="I21" s="348">
        <f>SUM(I9:I20)</f>
        <v>180</v>
      </c>
      <c r="J21" s="349">
        <f t="shared" si="3"/>
        <v>34.5</v>
      </c>
      <c r="K21" s="350">
        <f t="shared" si="3"/>
        <v>22</v>
      </c>
      <c r="L21" s="351">
        <f t="shared" si="3"/>
        <v>10.8</v>
      </c>
      <c r="M21" s="352">
        <f t="shared" si="3"/>
        <v>22</v>
      </c>
      <c r="N21" s="353">
        <f t="shared" si="3"/>
        <v>10</v>
      </c>
      <c r="O21" s="351">
        <f t="shared" si="3"/>
        <v>4.8</v>
      </c>
      <c r="P21" s="352">
        <f t="shared" ref="P21:R22" si="4">J21+M21</f>
        <v>56.5</v>
      </c>
      <c r="Q21" s="353">
        <f t="shared" si="4"/>
        <v>32</v>
      </c>
      <c r="R21" s="351">
        <f t="shared" si="4"/>
        <v>15.600000000000001</v>
      </c>
      <c r="S21" s="354">
        <f>SUM(S9:S20)</f>
        <v>12</v>
      </c>
      <c r="T21" s="354">
        <f>SUM(T9:T20)</f>
        <v>12</v>
      </c>
      <c r="U21" s="355"/>
      <c r="Z21" s="470">
        <f>SUM(Z9:Z20)</f>
        <v>-12</v>
      </c>
      <c r="AA21" s="470">
        <f>SUM(AA9:AA20)</f>
        <v>-12</v>
      </c>
    </row>
    <row r="22" spans="1:27" ht="27" customHeight="1">
      <c r="A22" s="127"/>
      <c r="B22" s="107" t="s">
        <v>242</v>
      </c>
      <c r="C22" s="356">
        <f>ROUND(C21/12,1)</f>
        <v>23</v>
      </c>
      <c r="D22" s="356">
        <f t="shared" ref="D22:O22" si="5">ROUND(D21/12,1)</f>
        <v>5.5</v>
      </c>
      <c r="E22" s="356">
        <f t="shared" si="5"/>
        <v>1</v>
      </c>
      <c r="F22" s="356">
        <f t="shared" si="5"/>
        <v>2</v>
      </c>
      <c r="G22" s="356">
        <f t="shared" si="5"/>
        <v>2.5</v>
      </c>
      <c r="H22" s="356">
        <f>ROUND(H21/12,1)</f>
        <v>11</v>
      </c>
      <c r="I22" s="356">
        <f t="shared" si="5"/>
        <v>15</v>
      </c>
      <c r="J22" s="356">
        <f t="shared" si="5"/>
        <v>2.9</v>
      </c>
      <c r="K22" s="357">
        <f t="shared" si="5"/>
        <v>1.8</v>
      </c>
      <c r="L22" s="358">
        <f t="shared" si="5"/>
        <v>0.9</v>
      </c>
      <c r="M22" s="356">
        <f t="shared" si="5"/>
        <v>1.8</v>
      </c>
      <c r="N22" s="357">
        <f t="shared" si="5"/>
        <v>0.8</v>
      </c>
      <c r="O22" s="358">
        <f t="shared" si="5"/>
        <v>0.4</v>
      </c>
      <c r="P22" s="356">
        <f t="shared" si="4"/>
        <v>4.7</v>
      </c>
      <c r="Q22" s="357">
        <f t="shared" si="4"/>
        <v>2.6</v>
      </c>
      <c r="R22" s="358">
        <f t="shared" si="4"/>
        <v>1.3</v>
      </c>
      <c r="S22" s="359">
        <f>ROUND(S21/12,1)</f>
        <v>1</v>
      </c>
      <c r="T22" s="359">
        <f>ROUND(T21/12,1)</f>
        <v>1</v>
      </c>
      <c r="U22" s="355"/>
      <c r="W22" s="465">
        <f>MIN(W9,W10,W11,W12,W13,W14,W15,W16,W17,W18,W19,W20)</f>
        <v>4.3</v>
      </c>
    </row>
    <row r="24" spans="1:27">
      <c r="A24" s="14" t="s">
        <v>297</v>
      </c>
    </row>
    <row r="25" spans="1:27">
      <c r="A25" s="151" t="s">
        <v>939</v>
      </c>
    </row>
    <row r="26" spans="1:27">
      <c r="A26" s="14" t="s">
        <v>325</v>
      </c>
      <c r="B26" s="128" t="s">
        <v>243</v>
      </c>
    </row>
    <row r="27" spans="1:27">
      <c r="A27" s="14" t="s">
        <v>560</v>
      </c>
    </row>
    <row r="28" spans="1:27">
      <c r="A28" s="14" t="s">
        <v>940</v>
      </c>
    </row>
    <row r="29" spans="1:27">
      <c r="A29" s="14" t="s">
        <v>244</v>
      </c>
    </row>
    <row r="30" spans="1:27">
      <c r="A30" s="14" t="s">
        <v>756</v>
      </c>
      <c r="R30" s="891" t="s">
        <v>329</v>
      </c>
      <c r="S30" s="891"/>
      <c r="T30" s="891"/>
    </row>
    <row r="31" spans="1:27">
      <c r="A31" s="14" t="s">
        <v>245</v>
      </c>
    </row>
    <row r="32" spans="1:27">
      <c r="A32" s="14" t="s">
        <v>246</v>
      </c>
    </row>
    <row r="33" spans="1:19">
      <c r="A33" s="14" t="s">
        <v>247</v>
      </c>
    </row>
    <row r="34" spans="1:19" ht="16.5" hidden="1">
      <c r="D34" s="129"/>
      <c r="E34" s="129"/>
      <c r="F34" s="129"/>
      <c r="G34" s="129"/>
      <c r="H34" s="129"/>
      <c r="P34" s="130" t="str">
        <f>IF(P22+R22&gt;=10,"B特",IF(P22+R22&gt;=4,"AorB",IF(P22+R22&gt;=2,"A特orA","基準割れ")))</f>
        <v>AorB</v>
      </c>
    </row>
    <row r="35" spans="1:19" hidden="1">
      <c r="D35" s="132"/>
      <c r="E35" s="132"/>
      <c r="F35" s="132"/>
      <c r="G35" s="132"/>
      <c r="H35" s="132"/>
      <c r="P35" s="131" t="s">
        <v>248</v>
      </c>
    </row>
    <row r="36" spans="1:19" ht="13.5" hidden="1" thickBot="1">
      <c r="C36" s="133" t="s">
        <v>249</v>
      </c>
      <c r="Q36" s="1031" t="s">
        <v>249</v>
      </c>
      <c r="R36" s="1032"/>
      <c r="S36" s="134" t="s">
        <v>250</v>
      </c>
    </row>
    <row r="37" spans="1:19" hidden="1">
      <c r="C37" s="135" t="s">
        <v>5</v>
      </c>
      <c r="Q37" s="135" t="s">
        <v>5</v>
      </c>
      <c r="R37" s="136"/>
      <c r="S37" s="137" t="s">
        <v>251</v>
      </c>
    </row>
    <row r="38" spans="1:19" hidden="1">
      <c r="C38" s="138" t="s">
        <v>7</v>
      </c>
      <c r="Q38" s="1029" t="s">
        <v>7</v>
      </c>
      <c r="R38" s="1030"/>
      <c r="S38" s="137" t="s">
        <v>251</v>
      </c>
    </row>
    <row r="39" spans="1:19" hidden="1">
      <c r="C39" s="139" t="s">
        <v>253</v>
      </c>
      <c r="Q39" s="1027" t="s">
        <v>253</v>
      </c>
      <c r="R39" s="1028"/>
      <c r="S39" s="140" t="s">
        <v>252</v>
      </c>
    </row>
    <row r="40" spans="1:19" ht="13.5" hidden="1" thickBot="1">
      <c r="C40" s="141" t="s">
        <v>255</v>
      </c>
      <c r="Q40" s="1025" t="s">
        <v>255</v>
      </c>
      <c r="R40" s="1026"/>
      <c r="S40" s="142" t="s">
        <v>254</v>
      </c>
    </row>
    <row r="41" spans="1:19" hidden="1"/>
  </sheetData>
  <mergeCells count="33">
    <mergeCell ref="Q40:R40"/>
    <mergeCell ref="D6:D7"/>
    <mergeCell ref="Q39:R39"/>
    <mergeCell ref="H6:H7"/>
    <mergeCell ref="M6:M7"/>
    <mergeCell ref="Q38:R38"/>
    <mergeCell ref="Q36:R36"/>
    <mergeCell ref="R30:T30"/>
    <mergeCell ref="N6:O6"/>
    <mergeCell ref="M5:O5"/>
    <mergeCell ref="C2:M2"/>
    <mergeCell ref="J5:L5"/>
    <mergeCell ref="J4:S4"/>
    <mergeCell ref="E6:F6"/>
    <mergeCell ref="G6:G7"/>
    <mergeCell ref="C4:H4"/>
    <mergeCell ref="S6:S7"/>
    <mergeCell ref="P5:R5"/>
    <mergeCell ref="C5:C7"/>
    <mergeCell ref="E3:G3"/>
    <mergeCell ref="AA6:AA7"/>
    <mergeCell ref="P6:P7"/>
    <mergeCell ref="Q6:R6"/>
    <mergeCell ref="U4:U7"/>
    <mergeCell ref="T6:T7"/>
    <mergeCell ref="A12:A13"/>
    <mergeCell ref="A15:A19"/>
    <mergeCell ref="A4:B7"/>
    <mergeCell ref="K6:L6"/>
    <mergeCell ref="A3:D3"/>
    <mergeCell ref="I4:I7"/>
    <mergeCell ref="D5:H5"/>
    <mergeCell ref="J6:J7"/>
  </mergeCells>
  <phoneticPr fontId="24"/>
  <dataValidations disablePrompts="1" count="1">
    <dataValidation imeMode="off" allowBlank="1" showInputMessage="1" showErrorMessage="1" sqref="S37:T40 C36:Q40" xr:uid="{00000000-0002-0000-1100-000000000000}"/>
  </dataValidations>
  <printOptions horizontalCentered="1" verticalCentered="1"/>
  <pageMargins left="0.19685039370078741" right="0.16" top="0.78740157480314965" bottom="0.19685039370078741" header="0.31496062992125984" footer="0.39370078740157483"/>
  <pageSetup paperSize="9" scale="71" orientation="landscape" blackAndWhite="1" horizontalDpi="1200" verticalDpi="1200" r:id="rId1"/>
  <headerFooter alignWithMargins="0"/>
  <ignoredErrors>
    <ignoredError sqref="Z9:AA20" unlockedFormula="1"/>
  </ignoredErrors>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Q40"/>
  <sheetViews>
    <sheetView view="pageBreakPreview" zoomScaleNormal="100" zoomScaleSheetLayoutView="100" workbookViewId="0">
      <selection activeCell="C36" sqref="C36"/>
    </sheetView>
  </sheetViews>
  <sheetFormatPr defaultColWidth="9" defaultRowHeight="13"/>
  <cols>
    <col min="1" max="1" width="7.08984375" style="14" customWidth="1"/>
    <col min="2" max="2" width="5" style="14" customWidth="1"/>
    <col min="3" max="3" width="12" style="14" customWidth="1"/>
    <col min="4" max="4" width="10.6328125" style="14" customWidth="1"/>
    <col min="5" max="5" width="12.26953125" style="14" customWidth="1"/>
    <col min="6" max="7" width="10.26953125" style="14" customWidth="1"/>
    <col min="8" max="8" width="10.7265625" style="14" customWidth="1"/>
    <col min="9" max="9" width="10.26953125" style="14" customWidth="1"/>
    <col min="10" max="10" width="10.36328125" style="14" customWidth="1"/>
    <col min="11" max="11" width="10.6328125" style="14" customWidth="1"/>
    <col min="12" max="12" width="11.7265625" style="14" customWidth="1"/>
    <col min="13" max="13" width="12.26953125" style="14" customWidth="1"/>
    <col min="14" max="15" width="2" style="14" hidden="1" customWidth="1"/>
    <col min="16" max="16" width="9" style="14"/>
    <col min="17" max="17" width="0" style="14" hidden="1" customWidth="1"/>
    <col min="18" max="16384" width="9" style="14"/>
  </cols>
  <sheetData>
    <row r="1" spans="1:17" ht="18.75" customHeight="1">
      <c r="A1" s="42"/>
      <c r="B1" s="41" t="s">
        <v>98</v>
      </c>
      <c r="C1" s="42"/>
      <c r="D1" s="42"/>
      <c r="E1" s="42"/>
      <c r="F1" s="42"/>
      <c r="G1" s="42"/>
      <c r="H1" s="42"/>
      <c r="I1" s="42"/>
      <c r="J1" s="42"/>
    </row>
    <row r="2" spans="1:17" ht="15" customHeight="1">
      <c r="B2" s="60" t="s">
        <v>415</v>
      </c>
    </row>
    <row r="3" spans="1:17" ht="18" customHeight="1">
      <c r="E3" s="907" t="s">
        <v>100</v>
      </c>
      <c r="F3" s="1015"/>
      <c r="G3" s="1015"/>
      <c r="H3" s="1015"/>
      <c r="I3" s="1015"/>
      <c r="J3" s="1015"/>
    </row>
    <row r="4" spans="1:17">
      <c r="E4" s="59"/>
      <c r="F4" s="1034"/>
      <c r="G4" s="1034"/>
    </row>
    <row r="5" spans="1:17" ht="24" customHeight="1" thickBot="1">
      <c r="B5" s="14" t="s">
        <v>101</v>
      </c>
      <c r="E5" s="59"/>
      <c r="F5" s="1033"/>
      <c r="G5" s="1034"/>
    </row>
    <row r="6" spans="1:17" ht="21" customHeight="1">
      <c r="C6" s="1052" t="s">
        <v>6</v>
      </c>
      <c r="D6" s="1035" t="s">
        <v>102</v>
      </c>
      <c r="E6" s="1036"/>
      <c r="F6" s="1036"/>
      <c r="G6" s="1037"/>
      <c r="H6" s="1035" t="s">
        <v>103</v>
      </c>
      <c r="I6" s="1036"/>
      <c r="J6" s="1036"/>
      <c r="K6" s="1037"/>
      <c r="L6" s="1040" t="s">
        <v>104</v>
      </c>
      <c r="M6" s="1041"/>
    </row>
    <row r="7" spans="1:17" ht="47.25" customHeight="1" thickBot="1">
      <c r="C7" s="1053"/>
      <c r="D7" s="62" t="s">
        <v>105</v>
      </c>
      <c r="E7" s="62" t="s">
        <v>625</v>
      </c>
      <c r="F7" s="1038" t="s">
        <v>106</v>
      </c>
      <c r="G7" s="1039"/>
      <c r="H7" s="63" t="s">
        <v>107</v>
      </c>
      <c r="I7" s="64" t="s">
        <v>108</v>
      </c>
      <c r="J7" s="183" t="s">
        <v>453</v>
      </c>
      <c r="K7" s="65" t="s">
        <v>106</v>
      </c>
      <c r="L7" s="64" t="s">
        <v>109</v>
      </c>
      <c r="M7" s="66" t="s">
        <v>33</v>
      </c>
    </row>
    <row r="8" spans="1:17" ht="86.25" customHeight="1" thickBot="1">
      <c r="C8" s="67" t="str">
        <f>①入力ﾏﾆｭｱﾙ!$D$20</f>
        <v>Ｂ型</v>
      </c>
      <c r="D8" s="635" t="str">
        <f>①入力ﾏﾆｭｱﾙ!$D$22</f>
        <v>なかよし保育園</v>
      </c>
      <c r="E8" s="631">
        <v>38443</v>
      </c>
      <c r="F8" s="1054" t="s">
        <v>917</v>
      </c>
      <c r="G8" s="1055"/>
      <c r="H8" s="170" t="str">
        <f>①入力ﾏﾆｭｱﾙ!$D$10</f>
        <v>医療法人◯◯会</v>
      </c>
      <c r="I8" s="170" t="str">
        <f>①入力ﾏﾆｭｱﾙ!$D$11</f>
        <v>兵庫県庁病院</v>
      </c>
      <c r="J8" s="259">
        <v>300</v>
      </c>
      <c r="K8" s="184" t="str">
        <f>+①入力ﾏﾆｭｱﾙ!$D$13</f>
        <v>○○市中央区下山手通5-10-1</v>
      </c>
      <c r="L8" s="68" t="s">
        <v>918</v>
      </c>
      <c r="M8" s="69" t="s">
        <v>919</v>
      </c>
    </row>
    <row r="9" spans="1:17" ht="30.75" customHeight="1"/>
    <row r="10" spans="1:17" ht="19.5" customHeight="1" thickBot="1">
      <c r="B10" s="14" t="s">
        <v>464</v>
      </c>
      <c r="Q10" s="14" t="s">
        <v>470</v>
      </c>
    </row>
    <row r="11" spans="1:17" s="44" customFormat="1" ht="20.149999999999999" customHeight="1">
      <c r="A11" s="235"/>
      <c r="B11" s="235"/>
      <c r="C11" s="251" t="s">
        <v>465</v>
      </c>
      <c r="D11" s="252"/>
      <c r="E11" s="252"/>
      <c r="F11" s="252"/>
      <c r="G11" s="252"/>
      <c r="H11" s="252"/>
      <c r="I11" s="1045">
        <v>15000</v>
      </c>
      <c r="J11" s="1046"/>
      <c r="K11" s="257" t="s">
        <v>80</v>
      </c>
    </row>
    <row r="12" spans="1:17" s="44" customFormat="1" ht="20.149999999999999" customHeight="1">
      <c r="A12" s="235"/>
      <c r="B12" s="235"/>
      <c r="C12" s="253" t="s">
        <v>452</v>
      </c>
      <c r="D12" s="249"/>
      <c r="E12" s="250"/>
      <c r="F12" s="244"/>
      <c r="G12" s="244"/>
      <c r="H12" s="245"/>
      <c r="I12" s="1056">
        <v>65</v>
      </c>
      <c r="J12" s="1057"/>
      <c r="K12" s="257" t="s">
        <v>469</v>
      </c>
    </row>
    <row r="13" spans="1:17" s="44" customFormat="1" ht="20.149999999999999" customHeight="1">
      <c r="A13" s="235"/>
      <c r="B13" s="235"/>
      <c r="C13" s="253" t="s">
        <v>466</v>
      </c>
      <c r="D13" s="246"/>
      <c r="E13" s="250"/>
      <c r="F13" s="248"/>
      <c r="G13" s="1047" t="str">
        <f>IF(I13&gt;1,"",IF('⑦様式2-3'!F27&gt;=1,"エラー：記入漏れ",""))</f>
        <v/>
      </c>
      <c r="H13" s="1048"/>
      <c r="I13" s="1056">
        <v>4.5</v>
      </c>
      <c r="J13" s="1057"/>
      <c r="K13" s="257" t="s">
        <v>469</v>
      </c>
    </row>
    <row r="14" spans="1:17" s="44" customFormat="1" ht="20.149999999999999" customHeight="1">
      <c r="A14" s="235"/>
      <c r="B14" s="235"/>
      <c r="C14" s="253" t="s">
        <v>467</v>
      </c>
      <c r="D14" s="236"/>
      <c r="E14" s="247"/>
      <c r="F14" s="241"/>
      <c r="G14" s="1047" t="str">
        <f>IF(I14&gt;1,"",IF('⑨様式2-5'!F27&gt;=1,"エラー：記入漏れ",""))</f>
        <v/>
      </c>
      <c r="H14" s="1048"/>
      <c r="I14" s="1056">
        <v>15</v>
      </c>
      <c r="J14" s="1057"/>
      <c r="K14" s="257" t="s">
        <v>469</v>
      </c>
    </row>
    <row r="15" spans="1:17" s="44" customFormat="1" ht="28.5" customHeight="1" thickBot="1">
      <c r="A15" s="235"/>
      <c r="B15" s="235"/>
      <c r="C15" s="254" t="s">
        <v>468</v>
      </c>
      <c r="D15" s="255"/>
      <c r="E15" s="256"/>
      <c r="F15" s="1064"/>
      <c r="G15" s="1064"/>
      <c r="H15" s="1065"/>
      <c r="I15" s="1058" t="s">
        <v>472</v>
      </c>
      <c r="J15" s="1059"/>
      <c r="Q15" s="44" t="s">
        <v>471</v>
      </c>
    </row>
    <row r="16" spans="1:17" s="44" customFormat="1" ht="17.149999999999999" customHeight="1">
      <c r="A16" s="235"/>
      <c r="B16" s="235"/>
      <c r="C16" s="235"/>
      <c r="D16" s="235"/>
      <c r="E16" s="242"/>
      <c r="F16" s="243"/>
      <c r="G16" s="243"/>
      <c r="H16" s="243"/>
      <c r="I16" s="1049"/>
      <c r="J16" s="1049"/>
      <c r="K16" s="1049"/>
      <c r="Q16" s="44" t="s">
        <v>472</v>
      </c>
    </row>
    <row r="17" spans="1:15" s="44" customFormat="1" ht="16.5" customHeight="1">
      <c r="B17" s="593" t="str">
        <f>"※1　保育料月額は、児童１人当たりの保育料月額（令和"&amp;①入力ﾏﾆｭｱﾙ!B2&amp;"年４月。おやつ代を除く）を記入すること。"</f>
        <v>※1　保育料月額は、児童１人当たりの保育料月額（令和8年４月。おやつ代を除く）を記入すること。</v>
      </c>
      <c r="C17" s="235"/>
      <c r="D17" s="237"/>
      <c r="E17" s="237"/>
      <c r="F17" s="235"/>
      <c r="G17" s="235"/>
      <c r="H17" s="235"/>
      <c r="I17" s="1049"/>
      <c r="J17" s="1049"/>
      <c r="K17" s="1049"/>
    </row>
    <row r="18" spans="1:15" s="44" customFormat="1" ht="16.5" customHeight="1">
      <c r="B18" s="235" t="s">
        <v>454</v>
      </c>
      <c r="C18" s="235"/>
      <c r="D18" s="237"/>
      <c r="E18" s="237"/>
      <c r="F18" s="235"/>
      <c r="G18" s="235"/>
      <c r="H18" s="235"/>
      <c r="I18" s="235"/>
    </row>
    <row r="19" spans="1:15" s="44" customFormat="1" ht="16.5" customHeight="1">
      <c r="B19" s="235" t="s">
        <v>455</v>
      </c>
      <c r="C19" s="235"/>
      <c r="D19" s="237"/>
      <c r="E19" s="237"/>
      <c r="F19" s="235"/>
      <c r="G19" s="235"/>
      <c r="H19" s="235"/>
      <c r="I19" s="235"/>
    </row>
    <row r="20" spans="1:15" s="44" customFormat="1" ht="16.5" customHeight="1">
      <c r="B20" s="235" t="s">
        <v>456</v>
      </c>
      <c r="C20" s="235"/>
      <c r="D20" s="237"/>
      <c r="E20" s="237"/>
      <c r="F20" s="235"/>
      <c r="G20" s="235"/>
      <c r="H20" s="235"/>
      <c r="I20" s="235"/>
    </row>
    <row r="21" spans="1:15" s="44" customFormat="1" ht="16.5" customHeight="1">
      <c r="B21" s="235" t="s">
        <v>457</v>
      </c>
      <c r="C21" s="235"/>
      <c r="D21" s="237"/>
      <c r="E21" s="237"/>
      <c r="F21" s="235"/>
      <c r="G21" s="235"/>
      <c r="H21" s="235"/>
      <c r="I21" s="235"/>
    </row>
    <row r="22" spans="1:15" s="44" customFormat="1" ht="16.5" customHeight="1">
      <c r="B22" s="235" t="s">
        <v>458</v>
      </c>
      <c r="C22" s="238"/>
      <c r="D22" s="239"/>
      <c r="E22" s="239"/>
      <c r="F22" s="238"/>
      <c r="G22" s="238"/>
      <c r="H22" s="235"/>
      <c r="I22" s="235"/>
    </row>
    <row r="23" spans="1:15" s="44" customFormat="1" ht="16.5" customHeight="1">
      <c r="B23" s="235" t="s">
        <v>459</v>
      </c>
      <c r="C23" s="238"/>
      <c r="D23" s="239"/>
      <c r="E23" s="239"/>
      <c r="F23" s="238"/>
      <c r="G23" s="238"/>
      <c r="H23" s="235"/>
      <c r="I23" s="235"/>
    </row>
    <row r="24" spans="1:15" s="44" customFormat="1" ht="16.5" customHeight="1">
      <c r="B24" s="235" t="s">
        <v>461</v>
      </c>
      <c r="C24" s="235"/>
      <c r="D24" s="237"/>
      <c r="E24" s="237"/>
      <c r="F24" s="235"/>
      <c r="G24" s="235"/>
      <c r="H24" s="235"/>
      <c r="I24" s="235"/>
    </row>
    <row r="25" spans="1:15" s="44" customFormat="1" ht="16.5" customHeight="1">
      <c r="B25" s="235" t="s">
        <v>460</v>
      </c>
      <c r="C25" s="235"/>
      <c r="D25" s="235"/>
      <c r="E25" s="235"/>
      <c r="F25" s="235"/>
      <c r="G25" s="235"/>
      <c r="H25" s="235"/>
      <c r="I25" s="235"/>
    </row>
    <row r="26" spans="1:15" s="44" customFormat="1" ht="16.5" customHeight="1">
      <c r="C26" s="235"/>
      <c r="D26" s="237"/>
      <c r="E26" s="237"/>
      <c r="F26" s="235"/>
      <c r="G26" s="235"/>
      <c r="H26" s="235"/>
      <c r="I26" s="235"/>
    </row>
    <row r="27" spans="1:15" ht="21" customHeight="1" thickBot="1">
      <c r="B27" s="14" t="s">
        <v>463</v>
      </c>
      <c r="L27" s="70" t="s">
        <v>110</v>
      </c>
    </row>
    <row r="28" spans="1:15" ht="21" customHeight="1">
      <c r="C28" s="1050" t="s">
        <v>111</v>
      </c>
      <c r="D28" s="1036"/>
      <c r="E28" s="1036"/>
      <c r="F28" s="1036"/>
      <c r="G28" s="1051"/>
      <c r="H28" s="1042" t="s">
        <v>112</v>
      </c>
      <c r="I28" s="1043"/>
      <c r="J28" s="1043"/>
      <c r="K28" s="1043"/>
      <c r="L28" s="1044"/>
    </row>
    <row r="29" spans="1:15" ht="21" customHeight="1" thickBot="1">
      <c r="C29" s="61" t="s">
        <v>72</v>
      </c>
      <c r="D29" s="71" t="s">
        <v>113</v>
      </c>
      <c r="E29" s="71" t="s">
        <v>114</v>
      </c>
      <c r="F29" s="71" t="s">
        <v>115</v>
      </c>
      <c r="G29" s="66" t="s">
        <v>116</v>
      </c>
      <c r="H29" s="1066" t="s">
        <v>117</v>
      </c>
      <c r="I29" s="1067"/>
      <c r="J29" s="1068"/>
      <c r="K29" s="1062" t="s">
        <v>118</v>
      </c>
      <c r="L29" s="1063"/>
    </row>
    <row r="30" spans="1:15" ht="27" customHeight="1">
      <c r="C30" s="73" t="s">
        <v>119</v>
      </c>
      <c r="D30" s="74" t="s">
        <v>119</v>
      </c>
      <c r="E30" s="74" t="s">
        <v>119</v>
      </c>
      <c r="F30" s="74" t="s">
        <v>119</v>
      </c>
      <c r="G30" s="75" t="s">
        <v>119</v>
      </c>
      <c r="H30" s="76">
        <v>0.33333333333333331</v>
      </c>
      <c r="I30" s="77" t="s">
        <v>120</v>
      </c>
      <c r="J30" s="76">
        <v>0.79166666666666663</v>
      </c>
      <c r="K30" s="1060">
        <f>IF(H30="","",IF(H30=J30,"24時間00分",J30-H30))</f>
        <v>0.45833333333333331</v>
      </c>
      <c r="L30" s="1061"/>
    </row>
    <row r="31" spans="1:15" ht="43.5" customHeight="1" thickBot="1">
      <c r="A31" s="411">
        <f>'③様式2-7'!E131</f>
        <v>11</v>
      </c>
      <c r="C31" s="462">
        <f>IF(SUM(D31:G31)=④様式3!H9,SUM(D31:G31),"ｴﾗｰ：様式3「4月｣と不一致")</f>
        <v>11</v>
      </c>
      <c r="D31" s="334">
        <v>1</v>
      </c>
      <c r="E31" s="334">
        <v>7</v>
      </c>
      <c r="F31" s="334">
        <v>2</v>
      </c>
      <c r="G31" s="335">
        <v>1</v>
      </c>
      <c r="H31" s="1073" t="s">
        <v>121</v>
      </c>
      <c r="I31" s="1074"/>
      <c r="J31" s="1075"/>
      <c r="K31" s="1076" t="s">
        <v>122</v>
      </c>
      <c r="L31" s="1077"/>
      <c r="N31" s="14" t="s">
        <v>122</v>
      </c>
      <c r="O31" s="14" t="s">
        <v>123</v>
      </c>
    </row>
    <row r="32" spans="1:15" ht="54.75" customHeight="1">
      <c r="A32" s="412" t="s">
        <v>700</v>
      </c>
      <c r="K32" s="1069" t="str">
        <f>IF(K31="","★エラー！２４時間保育実施の有無を選択してください。 ","")</f>
        <v/>
      </c>
      <c r="L32" s="1069"/>
    </row>
    <row r="33" spans="2:12" ht="24.75" customHeight="1" thickBot="1">
      <c r="B33" s="14" t="s">
        <v>462</v>
      </c>
      <c r="I33" s="70"/>
      <c r="J33" s="70"/>
    </row>
    <row r="34" spans="2:12" ht="21" customHeight="1">
      <c r="C34" s="1070" t="s">
        <v>124</v>
      </c>
      <c r="D34" s="1071"/>
      <c r="E34" s="1071" t="s">
        <v>125</v>
      </c>
      <c r="F34" s="1071"/>
      <c r="G34" s="1040" t="s">
        <v>72</v>
      </c>
      <c r="H34" s="1072"/>
      <c r="I34" s="1072"/>
      <c r="J34" s="78"/>
      <c r="K34" s="79"/>
      <c r="L34" s="79"/>
    </row>
    <row r="35" spans="2:12" ht="21" customHeight="1" thickBot="1">
      <c r="C35" s="61" t="s">
        <v>126</v>
      </c>
      <c r="D35" s="71" t="s">
        <v>21</v>
      </c>
      <c r="E35" s="71" t="s">
        <v>126</v>
      </c>
      <c r="F35" s="71" t="s">
        <v>21</v>
      </c>
      <c r="G35" s="72" t="s">
        <v>126</v>
      </c>
      <c r="H35" s="72" t="s">
        <v>21</v>
      </c>
      <c r="I35" s="65" t="s">
        <v>72</v>
      </c>
      <c r="J35" s="80"/>
    </row>
    <row r="36" spans="2:12" ht="54" customHeight="1" thickBot="1">
      <c r="C36" s="81">
        <f>④様式3!$J$22</f>
        <v>2.9</v>
      </c>
      <c r="D36" s="82">
        <f>④様式3!$L$22</f>
        <v>0.9</v>
      </c>
      <c r="E36" s="82">
        <f>④様式3!$M$22</f>
        <v>1.8</v>
      </c>
      <c r="F36" s="82">
        <f>④様式3!$O$22</f>
        <v>0.4</v>
      </c>
      <c r="G36" s="82">
        <f>C36+E36</f>
        <v>4.7</v>
      </c>
      <c r="H36" s="82">
        <f>D36+F36</f>
        <v>1.3</v>
      </c>
      <c r="I36" s="83">
        <f>SUM(G36:H36)</f>
        <v>6</v>
      </c>
      <c r="J36" s="84"/>
    </row>
    <row r="38" spans="2:12">
      <c r="C38" s="17" t="s">
        <v>299</v>
      </c>
    </row>
    <row r="39" spans="2:12">
      <c r="C39" s="17" t="s">
        <v>300</v>
      </c>
    </row>
    <row r="40" spans="2:12">
      <c r="C40" s="17" t="s">
        <v>301</v>
      </c>
    </row>
  </sheetData>
  <mergeCells count="29">
    <mergeCell ref="K32:L32"/>
    <mergeCell ref="C34:D34"/>
    <mergeCell ref="E34:F34"/>
    <mergeCell ref="G34:I34"/>
    <mergeCell ref="H31:J31"/>
    <mergeCell ref="K31:L31"/>
    <mergeCell ref="K30:L30"/>
    <mergeCell ref="K29:L29"/>
    <mergeCell ref="I13:J13"/>
    <mergeCell ref="F15:H15"/>
    <mergeCell ref="H29:J29"/>
    <mergeCell ref="L6:M6"/>
    <mergeCell ref="H28:L28"/>
    <mergeCell ref="I11:J11"/>
    <mergeCell ref="G14:H14"/>
    <mergeCell ref="I16:K17"/>
    <mergeCell ref="C28:G28"/>
    <mergeCell ref="C6:C7"/>
    <mergeCell ref="F8:G8"/>
    <mergeCell ref="I12:J12"/>
    <mergeCell ref="I14:J14"/>
    <mergeCell ref="I15:J15"/>
    <mergeCell ref="G13:H13"/>
    <mergeCell ref="E3:J3"/>
    <mergeCell ref="F5:G5"/>
    <mergeCell ref="F4:G4"/>
    <mergeCell ref="H6:K6"/>
    <mergeCell ref="F7:G7"/>
    <mergeCell ref="D6:G6"/>
  </mergeCells>
  <phoneticPr fontId="24"/>
  <dataValidations xWindow="879" yWindow="551" count="3">
    <dataValidation type="list" allowBlank="1" showInputMessage="1" showErrorMessage="1" promptTitle="▼をクリック" prompt="有無を選択してください。" sqref="K31:L31" xr:uid="{00000000-0002-0000-0900-000000000000}">
      <formula1>$M$31:$O$31</formula1>
    </dataValidation>
    <dataValidation type="list" allowBlank="1" showInputMessage="1" showErrorMessage="1" promptTitle="▼をクリック" prompt="有無を選択してください。" sqref="I15:J15" xr:uid="{00000000-0002-0000-0900-000001000000}">
      <formula1>$Q$15:$Q$16</formula1>
    </dataValidation>
    <dataValidation type="date" allowBlank="1" showInputMessage="1" showErrorMessage="1" error="下記の書式で入力してください。_x000a_　「平成17年4月1日」、「H17..4.1」若しくは「2005/4/1」_x000a_" sqref="E8" xr:uid="{3A43B624-081C-43B5-823E-17BDC5AC14B9}">
      <formula1>R8</formula1>
      <formula2>R9</formula2>
    </dataValidation>
  </dataValidations>
  <pageMargins left="0.78740157480314965" right="0.39370078740157483" top="0.98425196850393704" bottom="0.98425196850393704" header="0.51181102362204722" footer="0.51181102362204722"/>
  <pageSetup paperSize="9" scale="72" orientation="portrait" blackAndWhite="1"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P46"/>
  <sheetViews>
    <sheetView view="pageBreakPreview" topLeftCell="A21" zoomScaleNormal="100" zoomScaleSheetLayoutView="100" workbookViewId="0"/>
  </sheetViews>
  <sheetFormatPr defaultColWidth="9" defaultRowHeight="13"/>
  <cols>
    <col min="1" max="1" width="4.36328125" style="55" customWidth="1"/>
    <col min="2" max="2" width="4.08984375" style="55" customWidth="1"/>
    <col min="3" max="3" width="3.90625" style="55" customWidth="1"/>
    <col min="4" max="6" width="13.90625" style="55" customWidth="1"/>
    <col min="7" max="7" width="16.7265625" style="55" customWidth="1"/>
    <col min="8" max="9" width="9" style="55"/>
    <col min="10" max="10" width="4.6328125" style="55" customWidth="1"/>
    <col min="11" max="11" width="4.7265625" style="86" hidden="1" customWidth="1"/>
    <col min="12" max="12" width="4.6328125" style="86" hidden="1" customWidth="1"/>
    <col min="13" max="16384" width="9" style="55"/>
  </cols>
  <sheetData>
    <row r="1" spans="1:13" ht="24" customHeight="1">
      <c r="A1" s="786"/>
      <c r="B1" s="41" t="s">
        <v>98</v>
      </c>
      <c r="C1" s="786"/>
      <c r="D1" s="786"/>
      <c r="E1" s="786"/>
      <c r="F1" s="786"/>
      <c r="G1" s="786"/>
      <c r="H1" s="786"/>
    </row>
    <row r="2" spans="1:13" ht="25.5" customHeight="1">
      <c r="B2" s="55" t="s">
        <v>406</v>
      </c>
    </row>
    <row r="3" spans="1:13" ht="24.75" customHeight="1">
      <c r="D3" s="741"/>
      <c r="E3" s="907" t="s">
        <v>127</v>
      </c>
      <c r="F3" s="1082"/>
      <c r="G3" s="1082"/>
    </row>
    <row r="4" spans="1:13" ht="23.25" customHeight="1">
      <c r="D4" s="741"/>
      <c r="E4" s="787" t="s">
        <v>128</v>
      </c>
      <c r="F4" s="741"/>
    </row>
    <row r="5" spans="1:13" ht="21" customHeight="1">
      <c r="G5" s="59" t="s">
        <v>129</v>
      </c>
      <c r="H5" s="1083" t="str">
        <f>①入力ﾏﾆｭｱﾙ!$D$11</f>
        <v>兵庫県庁病院</v>
      </c>
      <c r="I5" s="1084"/>
      <c r="J5" s="1084"/>
    </row>
    <row r="6" spans="1:13" ht="21" customHeight="1">
      <c r="G6" s="59" t="s">
        <v>130</v>
      </c>
      <c r="H6" s="1083" t="str">
        <f>①入力ﾏﾆｭｱﾙ!$D$22</f>
        <v>なかよし保育園</v>
      </c>
      <c r="I6" s="1084"/>
      <c r="J6" s="1084"/>
    </row>
    <row r="8" spans="1:13" ht="21" customHeight="1">
      <c r="B8" s="85" t="s">
        <v>131</v>
      </c>
      <c r="C8" s="55" t="s">
        <v>132</v>
      </c>
      <c r="H8" s="747" t="str">
        <f>IF(F29&gt;=1,IF(SUM(M9:M13)&gt;=1,"","エラー！！：ア～オに○印が必要です。"),"")</f>
        <v/>
      </c>
    </row>
    <row r="9" spans="1:13" ht="21" customHeight="1">
      <c r="C9" s="686" t="s">
        <v>920</v>
      </c>
      <c r="D9" s="55" t="s">
        <v>133</v>
      </c>
      <c r="K9" s="86" t="s">
        <v>134</v>
      </c>
      <c r="L9" s="86" t="s">
        <v>135</v>
      </c>
      <c r="M9" s="463">
        <f>IF(C9="㋐",1,0)</f>
        <v>1</v>
      </c>
    </row>
    <row r="10" spans="1:13" ht="21" customHeight="1">
      <c r="C10" s="686" t="s">
        <v>136</v>
      </c>
      <c r="D10" s="55" t="s">
        <v>137</v>
      </c>
      <c r="K10" s="86" t="s">
        <v>138</v>
      </c>
      <c r="L10" s="86" t="s">
        <v>139</v>
      </c>
      <c r="M10" s="463">
        <f>IF(C10="㋑",1,0)</f>
        <v>0</v>
      </c>
    </row>
    <row r="11" spans="1:13" ht="21" customHeight="1">
      <c r="C11" s="686" t="s">
        <v>140</v>
      </c>
      <c r="D11" s="55" t="s">
        <v>141</v>
      </c>
      <c r="K11" s="86" t="s">
        <v>142</v>
      </c>
      <c r="L11" s="86" t="s">
        <v>143</v>
      </c>
      <c r="M11" s="463">
        <f>IF(C11="㋒",1,0)</f>
        <v>0</v>
      </c>
    </row>
    <row r="12" spans="1:13" ht="21" customHeight="1">
      <c r="C12" s="686" t="s">
        <v>658</v>
      </c>
      <c r="D12" s="55" t="s">
        <v>144</v>
      </c>
      <c r="G12" s="747"/>
      <c r="K12" s="86" t="s">
        <v>145</v>
      </c>
      <c r="L12" s="86" t="s">
        <v>146</v>
      </c>
      <c r="M12" s="463">
        <f>IF(C12="㋓",1,0)</f>
        <v>0</v>
      </c>
    </row>
    <row r="13" spans="1:13" ht="21" customHeight="1">
      <c r="C13" s="686" t="s">
        <v>147</v>
      </c>
      <c r="D13" s="55" t="s">
        <v>148</v>
      </c>
      <c r="E13" s="1078"/>
      <c r="F13" s="1079"/>
      <c r="G13" s="1079"/>
      <c r="H13" s="1079"/>
      <c r="I13" s="55" t="s">
        <v>273</v>
      </c>
      <c r="K13" s="86" t="s">
        <v>274</v>
      </c>
      <c r="L13" s="86" t="s">
        <v>149</v>
      </c>
      <c r="M13" s="463">
        <f>IF(C13="㋔",1,0)</f>
        <v>0</v>
      </c>
    </row>
    <row r="15" spans="1:13" ht="20.25" customHeight="1" thickBot="1">
      <c r="B15" s="85" t="s">
        <v>275</v>
      </c>
      <c r="C15" s="55" t="s">
        <v>150</v>
      </c>
    </row>
    <row r="16" spans="1:13" ht="30" customHeight="1" thickBot="1">
      <c r="E16" s="87" t="s">
        <v>82</v>
      </c>
      <c r="F16" s="1085" t="s">
        <v>151</v>
      </c>
      <c r="G16" s="1086"/>
    </row>
    <row r="17" spans="3:16" ht="30" customHeight="1">
      <c r="E17" s="88" t="s">
        <v>766</v>
      </c>
      <c r="F17" s="1087">
        <v>12</v>
      </c>
      <c r="G17" s="1088"/>
      <c r="H17" s="748" t="str">
        <f>IF(O35=9,"（注意！）入力回数が当該月の日数を超えています。再確認してください","")</f>
        <v/>
      </c>
    </row>
    <row r="18" spans="3:16" ht="30" customHeight="1">
      <c r="E18" s="89" t="s">
        <v>152</v>
      </c>
      <c r="F18" s="1080">
        <v>10</v>
      </c>
      <c r="G18" s="1081"/>
      <c r="H18" s="748" t="str">
        <f t="shared" ref="H18:H27" si="0">IF(O36=9,"（注意！）入力回数が当該月の日数を超えています。再確認してください","")</f>
        <v/>
      </c>
    </row>
    <row r="19" spans="3:16" ht="30" customHeight="1">
      <c r="E19" s="88" t="s">
        <v>765</v>
      </c>
      <c r="F19" s="1080">
        <v>11</v>
      </c>
      <c r="G19" s="1081"/>
      <c r="H19" s="748" t="str">
        <f t="shared" si="0"/>
        <v/>
      </c>
    </row>
    <row r="20" spans="3:16" ht="30" customHeight="1">
      <c r="E20" s="89" t="s">
        <v>153</v>
      </c>
      <c r="F20" s="1080">
        <v>12</v>
      </c>
      <c r="G20" s="1081"/>
      <c r="H20" s="748" t="str">
        <f t="shared" si="0"/>
        <v/>
      </c>
    </row>
    <row r="21" spans="3:16" ht="30" customHeight="1">
      <c r="E21" s="88" t="s">
        <v>154</v>
      </c>
      <c r="F21" s="1080">
        <v>15</v>
      </c>
      <c r="G21" s="1081"/>
      <c r="H21" s="748" t="str">
        <f t="shared" si="0"/>
        <v/>
      </c>
    </row>
    <row r="22" spans="3:16" ht="30" customHeight="1">
      <c r="E22" s="89" t="s">
        <v>155</v>
      </c>
      <c r="F22" s="1080">
        <v>10</v>
      </c>
      <c r="G22" s="1081"/>
      <c r="H22" s="748" t="str">
        <f t="shared" si="0"/>
        <v/>
      </c>
    </row>
    <row r="23" spans="3:16" ht="30" customHeight="1">
      <c r="E23" s="88" t="s">
        <v>746</v>
      </c>
      <c r="F23" s="1080">
        <v>11</v>
      </c>
      <c r="G23" s="1081"/>
      <c r="H23" s="748" t="str">
        <f t="shared" si="0"/>
        <v/>
      </c>
    </row>
    <row r="24" spans="3:16" ht="30" customHeight="1">
      <c r="E24" s="89" t="s">
        <v>157</v>
      </c>
      <c r="F24" s="1080">
        <v>8</v>
      </c>
      <c r="G24" s="1081"/>
      <c r="H24" s="748" t="str">
        <f t="shared" si="0"/>
        <v/>
      </c>
    </row>
    <row r="25" spans="3:16" ht="30" customHeight="1">
      <c r="E25" s="88" t="s">
        <v>158</v>
      </c>
      <c r="F25" s="1080">
        <v>12</v>
      </c>
      <c r="G25" s="1081"/>
      <c r="H25" s="748" t="str">
        <f t="shared" si="0"/>
        <v/>
      </c>
    </row>
    <row r="26" spans="3:16" ht="30" customHeight="1">
      <c r="E26" s="89" t="s">
        <v>159</v>
      </c>
      <c r="F26" s="1080">
        <v>14</v>
      </c>
      <c r="G26" s="1081"/>
      <c r="H26" s="748" t="str">
        <f t="shared" si="0"/>
        <v/>
      </c>
    </row>
    <row r="27" spans="3:16" ht="30" customHeight="1">
      <c r="E27" s="88" t="s">
        <v>160</v>
      </c>
      <c r="F27" s="1080">
        <v>13</v>
      </c>
      <c r="G27" s="1081"/>
      <c r="H27" s="748" t="str">
        <f t="shared" si="0"/>
        <v/>
      </c>
    </row>
    <row r="28" spans="3:16" ht="30" customHeight="1" thickBot="1">
      <c r="E28" s="89" t="s">
        <v>161</v>
      </c>
      <c r="F28" s="1093">
        <v>12</v>
      </c>
      <c r="G28" s="1094"/>
      <c r="H28" s="748" t="str">
        <f t="shared" ref="H28" si="1">IF(O46=9,"（注意！）入力回数が当該月の日数を超えています。再確認してください","")</f>
        <v/>
      </c>
    </row>
    <row r="29" spans="3:16" ht="30" customHeight="1" thickTop="1" thickBot="1">
      <c r="E29" s="90" t="s">
        <v>96</v>
      </c>
      <c r="F29" s="1091">
        <f>SUM(F17:G28)</f>
        <v>140</v>
      </c>
      <c r="G29" s="1092"/>
      <c r="H29" s="1089" t="str">
        <f>IF(F29&gt;=1,IF(SUM(M9:M13)&gt;=1,"","エラー！！：ア～オに○印が必要です。"),"")</f>
        <v/>
      </c>
      <c r="I29" s="1090"/>
      <c r="J29" s="1090"/>
      <c r="K29" s="1090"/>
      <c r="L29" s="1090"/>
      <c r="M29" s="1090"/>
      <c r="N29" s="1090"/>
      <c r="O29" s="1090"/>
      <c r="P29" s="1090"/>
    </row>
    <row r="30" spans="3:16" ht="15.75" customHeight="1">
      <c r="C30" s="790" t="s">
        <v>162</v>
      </c>
      <c r="D30" s="235" t="s">
        <v>163</v>
      </c>
    </row>
    <row r="31" spans="3:16" ht="15.75" customHeight="1">
      <c r="D31" s="804" t="s">
        <v>164</v>
      </c>
    </row>
    <row r="32" spans="3:16" ht="15.75" customHeight="1">
      <c r="D32" s="235" t="s">
        <v>640</v>
      </c>
    </row>
    <row r="34" spans="14:15" ht="18">
      <c r="N34" s="794" t="s">
        <v>841</v>
      </c>
    </row>
    <row r="35" spans="14:15" ht="16.5">
      <c r="N35" s="795" t="s">
        <v>842</v>
      </c>
      <c r="O35" s="796">
        <f>IF(F17&lt;=30,1,9)</f>
        <v>1</v>
      </c>
    </row>
    <row r="36" spans="14:15" ht="16.5">
      <c r="N36" s="795" t="s">
        <v>843</v>
      </c>
      <c r="O36" s="796">
        <f>IF(F18&lt;=31,1,9)</f>
        <v>1</v>
      </c>
    </row>
    <row r="37" spans="14:15" ht="16.5">
      <c r="N37" s="795" t="s">
        <v>844</v>
      </c>
      <c r="O37" s="796">
        <f>IF(F19&lt;=30,1,9)</f>
        <v>1</v>
      </c>
    </row>
    <row r="38" spans="14:15" ht="16.5">
      <c r="N38" s="795" t="s">
        <v>845</v>
      </c>
      <c r="O38" s="796">
        <f>IF(F20&lt;=31,1,9)</f>
        <v>1</v>
      </c>
    </row>
    <row r="39" spans="14:15" ht="16.5">
      <c r="N39" s="795" t="s">
        <v>679</v>
      </c>
      <c r="O39" s="796">
        <f>IF(F21&lt;=31,1,9)</f>
        <v>1</v>
      </c>
    </row>
    <row r="40" spans="14:15" ht="16.5">
      <c r="N40" s="795" t="s">
        <v>680</v>
      </c>
      <c r="O40" s="796">
        <f>IF(F22&lt;=30,1,9)</f>
        <v>1</v>
      </c>
    </row>
    <row r="41" spans="14:15" ht="16.5">
      <c r="N41" s="795" t="s">
        <v>681</v>
      </c>
      <c r="O41" s="796">
        <f>IF(F23&lt;=31,1,9)</f>
        <v>1</v>
      </c>
    </row>
    <row r="42" spans="14:15" ht="16.5">
      <c r="N42" s="795" t="s">
        <v>682</v>
      </c>
      <c r="O42" s="796">
        <f>IF(F24&lt;=30,1,9)</f>
        <v>1</v>
      </c>
    </row>
    <row r="43" spans="14:15" ht="16.5">
      <c r="N43" s="795" t="s">
        <v>683</v>
      </c>
      <c r="O43" s="796">
        <f>IF(F25&lt;=31,1,9)</f>
        <v>1</v>
      </c>
    </row>
    <row r="44" spans="14:15" ht="16.5">
      <c r="N44" s="795" t="s">
        <v>684</v>
      </c>
      <c r="O44" s="796">
        <f>IF(F26&lt;=31,1,9)</f>
        <v>1</v>
      </c>
    </row>
    <row r="45" spans="14:15" ht="16.5">
      <c r="N45" s="795" t="s">
        <v>685</v>
      </c>
      <c r="O45" s="796">
        <f>IF(F27&lt;=28,1,9)</f>
        <v>1</v>
      </c>
    </row>
    <row r="46" spans="14:15" ht="16.5">
      <c r="N46" s="795" t="s">
        <v>686</v>
      </c>
      <c r="O46" s="796">
        <f>IF(F28&lt;=31,1,9)</f>
        <v>1</v>
      </c>
    </row>
  </sheetData>
  <mergeCells count="19">
    <mergeCell ref="H29:P29"/>
    <mergeCell ref="F29:G29"/>
    <mergeCell ref="F18:G18"/>
    <mergeCell ref="F23:G23"/>
    <mergeCell ref="F24:G24"/>
    <mergeCell ref="F19:G19"/>
    <mergeCell ref="F20:G20"/>
    <mergeCell ref="F25:G25"/>
    <mergeCell ref="F26:G26"/>
    <mergeCell ref="F27:G27"/>
    <mergeCell ref="F28:G28"/>
    <mergeCell ref="E13:H13"/>
    <mergeCell ref="F21:G21"/>
    <mergeCell ref="F22:G22"/>
    <mergeCell ref="E3:G3"/>
    <mergeCell ref="H5:J5"/>
    <mergeCell ref="H6:J6"/>
    <mergeCell ref="F16:G16"/>
    <mergeCell ref="F17:G17"/>
  </mergeCells>
  <phoneticPr fontId="24"/>
  <dataValidations xWindow="118" yWindow="372" count="1">
    <dataValidation type="list" allowBlank="1" showInputMessage="1" showErrorMessage="1" error="ドロップダウンリストから選択して下さい。" promptTitle="▼をクリック" prompt="該当分を選択してください。" sqref="C9:C13" xr:uid="{00000000-0002-0000-0A00-000000000000}">
      <formula1>$K9:$L9</formula1>
    </dataValidation>
  </dataValidations>
  <pageMargins left="0.66" right="0.34" top="1" bottom="0.62" header="0.51200000000000001" footer="0.32"/>
  <pageSetup paperSize="9" orientation="portrait" blackAndWhite="1"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19</vt:i4>
      </vt:variant>
      <vt:variant>
        <vt:lpstr>名前付き一覧</vt:lpstr>
      </vt:variant>
      <vt:variant>
        <vt:i4>21</vt:i4>
      </vt:variant>
    </vt:vector>
  </HeadingPairs>
  <TitlesOfParts>
    <vt:vector size="40" baseType="lpstr">
      <vt:lpstr>①入力ﾏﾆｭｱﾙ</vt:lpstr>
      <vt:lpstr>別紙（科目の説明）</vt:lpstr>
      <vt:lpstr>様式第１号（申請書）</vt:lpstr>
      <vt:lpstr>様式第１号の２（誓約書）</vt:lpstr>
      <vt:lpstr>②様式1-3</vt:lpstr>
      <vt:lpstr>③様式2-7</vt:lpstr>
      <vt:lpstr>④様式3</vt:lpstr>
      <vt:lpstr>⑤様式2-1</vt:lpstr>
      <vt:lpstr>⑥様式2-2</vt:lpstr>
      <vt:lpstr>⑦様式2-3</vt:lpstr>
      <vt:lpstr>⑧様式2-4 </vt:lpstr>
      <vt:lpstr>⑨様式2-5</vt:lpstr>
      <vt:lpstr>⑩様式2-6</vt:lpstr>
      <vt:lpstr>⑪様式1-2</vt:lpstr>
      <vt:lpstr>⑫別記　収支予算書</vt:lpstr>
      <vt:lpstr>⑬振込先</vt:lpstr>
      <vt:lpstr>様式1-1</vt:lpstr>
      <vt:lpstr>参考</vt:lpstr>
      <vt:lpstr>貼付（集計）用</vt:lpstr>
      <vt:lpstr>①入力ﾏﾆｭｱﾙ!Print_Area</vt:lpstr>
      <vt:lpstr>'②様式1-3'!Print_Area</vt:lpstr>
      <vt:lpstr>'③様式2-7'!Print_Area</vt:lpstr>
      <vt:lpstr>④様式3!Print_Area</vt:lpstr>
      <vt:lpstr>'⑤様式2-1'!Print_Area</vt:lpstr>
      <vt:lpstr>'⑥様式2-2'!Print_Area</vt:lpstr>
      <vt:lpstr>'⑦様式2-3'!Print_Area</vt:lpstr>
      <vt:lpstr>'⑧様式2-4 '!Print_Area</vt:lpstr>
      <vt:lpstr>'⑨様式2-5'!Print_Area</vt:lpstr>
      <vt:lpstr>'⑩様式2-6'!Print_Area</vt:lpstr>
      <vt:lpstr>'⑪様式1-2'!Print_Area</vt:lpstr>
      <vt:lpstr>'⑫別記　収支予算書'!Print_Area</vt:lpstr>
      <vt:lpstr>⑬振込先!Print_Area</vt:lpstr>
      <vt:lpstr>参考!Print_Area</vt:lpstr>
      <vt:lpstr>'貼付（集計）用'!Print_Area</vt:lpstr>
      <vt:lpstr>'別紙（科目の説明）'!Print_Area</vt:lpstr>
      <vt:lpstr>'様式1-1'!Print_Area</vt:lpstr>
      <vt:lpstr>'様式第１号（申請書）'!Print_Area</vt:lpstr>
      <vt:lpstr>'様式第１号の２（誓約書）'!Print_Area</vt:lpstr>
      <vt:lpstr>'②様式1-3'!Print_Titles</vt:lpstr>
      <vt:lpstr>'③様式2-7'!Print_Titles</vt:lpstr>
    </vt:vector>
  </TitlesOfParts>
  <Company>兵庫県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兵庫県</dc:creator>
  <cp:lastModifiedBy>谷頭　良典</cp:lastModifiedBy>
  <cp:lastPrinted>2025-06-12T06:40:49Z</cp:lastPrinted>
  <dcterms:created xsi:type="dcterms:W3CDTF">2012-10-11T04:34:22Z</dcterms:created>
  <dcterms:modified xsi:type="dcterms:W3CDTF">2026-06-17T04:26:28Z</dcterms:modified>
</cp:coreProperties>
</file>